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5D9A39-A4B7-491D-88DC-F828E3DF16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2" l="1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X305" i="2"/>
  <c r="X304" i="2"/>
  <c r="BO303" i="2"/>
  <c r="BM303" i="2"/>
  <c r="Z303" i="2"/>
  <c r="Z304" i="2" s="1"/>
  <c r="Y303" i="2"/>
  <c r="Y305" i="2" s="1"/>
  <c r="X300" i="2"/>
  <c r="X299" i="2"/>
  <c r="BO298" i="2"/>
  <c r="BM298" i="2"/>
  <c r="Z298" i="2"/>
  <c r="Y298" i="2"/>
  <c r="BP298" i="2" s="1"/>
  <c r="BO297" i="2"/>
  <c r="BM297" i="2"/>
  <c r="Z297" i="2"/>
  <c r="Y297" i="2"/>
  <c r="BN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P290" i="2"/>
  <c r="BO289" i="2"/>
  <c r="BM289" i="2"/>
  <c r="Z289" i="2"/>
  <c r="Y289" i="2"/>
  <c r="BP289" i="2" s="1"/>
  <c r="BO288" i="2"/>
  <c r="BM288" i="2"/>
  <c r="Z288" i="2"/>
  <c r="Y288" i="2"/>
  <c r="BP288" i="2" s="1"/>
  <c r="P288" i="2"/>
  <c r="BO287" i="2"/>
  <c r="BM287" i="2"/>
  <c r="Z287" i="2"/>
  <c r="Y287" i="2"/>
  <c r="BP287" i="2" s="1"/>
  <c r="BO286" i="2"/>
  <c r="BM286" i="2"/>
  <c r="Z286" i="2"/>
  <c r="Y286" i="2"/>
  <c r="BP286" i="2" s="1"/>
  <c r="P286" i="2"/>
  <c r="BO285" i="2"/>
  <c r="BM285" i="2"/>
  <c r="Z285" i="2"/>
  <c r="Y285" i="2"/>
  <c r="BP285" i="2" s="1"/>
  <c r="BO284" i="2"/>
  <c r="BN284" i="2"/>
  <c r="BM284" i="2"/>
  <c r="Z284" i="2"/>
  <c r="Y284" i="2"/>
  <c r="BP284" i="2" s="1"/>
  <c r="P284" i="2"/>
  <c r="BO283" i="2"/>
  <c r="BM283" i="2"/>
  <c r="Z283" i="2"/>
  <c r="Y283" i="2"/>
  <c r="Y299" i="2" s="1"/>
  <c r="BO282" i="2"/>
  <c r="BM282" i="2"/>
  <c r="Z282" i="2"/>
  <c r="Z299" i="2" s="1"/>
  <c r="Y282" i="2"/>
  <c r="BN282" i="2" s="1"/>
  <c r="X280" i="2"/>
  <c r="X279" i="2"/>
  <c r="BO278" i="2"/>
  <c r="BM278" i="2"/>
  <c r="Z278" i="2"/>
  <c r="Y278" i="2"/>
  <c r="P278" i="2"/>
  <c r="BO277" i="2"/>
  <c r="BM277" i="2"/>
  <c r="Z277" i="2"/>
  <c r="Z279" i="2" s="1"/>
  <c r="Y277" i="2"/>
  <c r="BN277" i="2" s="1"/>
  <c r="X275" i="2"/>
  <c r="X274" i="2"/>
  <c r="BO273" i="2"/>
  <c r="BM273" i="2"/>
  <c r="Z273" i="2"/>
  <c r="Z274" i="2" s="1"/>
  <c r="Y273" i="2"/>
  <c r="Y275" i="2" s="1"/>
  <c r="P273" i="2"/>
  <c r="X271" i="2"/>
  <c r="X270" i="2"/>
  <c r="BO269" i="2"/>
  <c r="BM269" i="2"/>
  <c r="Z269" i="2"/>
  <c r="Y269" i="2"/>
  <c r="BP269" i="2" s="1"/>
  <c r="BO268" i="2"/>
  <c r="BM268" i="2"/>
  <c r="Z268" i="2"/>
  <c r="Y268" i="2"/>
  <c r="BP268" i="2" s="1"/>
  <c r="BO267" i="2"/>
  <c r="BM267" i="2"/>
  <c r="Z267" i="2"/>
  <c r="Z270" i="2" s="1"/>
  <c r="Y267" i="2"/>
  <c r="Y270" i="2" s="1"/>
  <c r="X263" i="2"/>
  <c r="X262" i="2"/>
  <c r="BO261" i="2"/>
  <c r="BM261" i="2"/>
  <c r="Z261" i="2"/>
  <c r="Z262" i="2" s="1"/>
  <c r="Y261" i="2"/>
  <c r="Y263" i="2" s="1"/>
  <c r="P261" i="2"/>
  <c r="X259" i="2"/>
  <c r="Z258" i="2"/>
  <c r="X258" i="2"/>
  <c r="BO257" i="2"/>
  <c r="BM257" i="2"/>
  <c r="Z257" i="2"/>
  <c r="Y257" i="2"/>
  <c r="Y258" i="2" s="1"/>
  <c r="P257" i="2"/>
  <c r="X253" i="2"/>
  <c r="X252" i="2"/>
  <c r="BO251" i="2"/>
  <c r="BM251" i="2"/>
  <c r="Z251" i="2"/>
  <c r="Y251" i="2"/>
  <c r="BP251" i="2" s="1"/>
  <c r="P251" i="2"/>
  <c r="BO250" i="2"/>
  <c r="BM250" i="2"/>
  <c r="Z250" i="2"/>
  <c r="Z252" i="2" s="1"/>
  <c r="Y250" i="2"/>
  <c r="BP250" i="2" s="1"/>
  <c r="P250" i="2"/>
  <c r="X246" i="2"/>
  <c r="Y245" i="2"/>
  <c r="X245" i="2"/>
  <c r="BP244" i="2"/>
  <c r="BO244" i="2"/>
  <c r="BN244" i="2"/>
  <c r="BM244" i="2"/>
  <c r="Z244" i="2"/>
  <c r="Z245" i="2" s="1"/>
  <c r="Y244" i="2"/>
  <c r="Y246" i="2" s="1"/>
  <c r="P244" i="2"/>
  <c r="X240" i="2"/>
  <c r="X239" i="2"/>
  <c r="BO238" i="2"/>
  <c r="BM238" i="2"/>
  <c r="Z238" i="2"/>
  <c r="Y238" i="2"/>
  <c r="P238" i="2"/>
  <c r="BO237" i="2"/>
  <c r="BM237" i="2"/>
  <c r="Z237" i="2"/>
  <c r="Z239" i="2" s="1"/>
  <c r="Y237" i="2"/>
  <c r="BN237" i="2" s="1"/>
  <c r="P237" i="2"/>
  <c r="X234" i="2"/>
  <c r="X233" i="2"/>
  <c r="BO232" i="2"/>
  <c r="BM232" i="2"/>
  <c r="Z232" i="2"/>
  <c r="Y232" i="2"/>
  <c r="P232" i="2"/>
  <c r="BO231" i="2"/>
  <c r="BM231" i="2"/>
  <c r="Z231" i="2"/>
  <c r="Y231" i="2"/>
  <c r="BN231" i="2" s="1"/>
  <c r="P231" i="2"/>
  <c r="BP230" i="2"/>
  <c r="BO230" i="2"/>
  <c r="BN230" i="2"/>
  <c r="BM230" i="2"/>
  <c r="Z230" i="2"/>
  <c r="Z233" i="2" s="1"/>
  <c r="Y230" i="2"/>
  <c r="P230" i="2"/>
  <c r="X228" i="2"/>
  <c r="Z227" i="2"/>
  <c r="X227" i="2"/>
  <c r="BO226" i="2"/>
  <c r="BM226" i="2"/>
  <c r="Z226" i="2"/>
  <c r="Y226" i="2"/>
  <c r="BP226" i="2" s="1"/>
  <c r="P226" i="2"/>
  <c r="X223" i="2"/>
  <c r="X222" i="2"/>
  <c r="BO221" i="2"/>
  <c r="BM221" i="2"/>
  <c r="Z221" i="2"/>
  <c r="Z222" i="2" s="1"/>
  <c r="Y221" i="2"/>
  <c r="Y223" i="2" s="1"/>
  <c r="X218" i="2"/>
  <c r="X217" i="2"/>
  <c r="BO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N213" i="2"/>
  <c r="BM213" i="2"/>
  <c r="Z213" i="2"/>
  <c r="Z217" i="2" s="1"/>
  <c r="Y213" i="2"/>
  <c r="Y218" i="2" s="1"/>
  <c r="P213" i="2"/>
  <c r="X210" i="2"/>
  <c r="X209" i="2"/>
  <c r="BO208" i="2"/>
  <c r="BM208" i="2"/>
  <c r="Z208" i="2"/>
  <c r="Z209" i="2" s="1"/>
  <c r="Y208" i="2"/>
  <c r="Y209" i="2" s="1"/>
  <c r="P208" i="2"/>
  <c r="X205" i="2"/>
  <c r="X204" i="2"/>
  <c r="BP203" i="2"/>
  <c r="BO203" i="2"/>
  <c r="BN203" i="2"/>
  <c r="BM203" i="2"/>
  <c r="Z203" i="2"/>
  <c r="Y203" i="2"/>
  <c r="P203" i="2"/>
  <c r="BO202" i="2"/>
  <c r="BN202" i="2"/>
  <c r="BM202" i="2"/>
  <c r="Z202" i="2"/>
  <c r="Y202" i="2"/>
  <c r="BP202" i="2" s="1"/>
  <c r="P202" i="2"/>
  <c r="BO201" i="2"/>
  <c r="BM201" i="2"/>
  <c r="Z201" i="2"/>
  <c r="Y201" i="2"/>
  <c r="Y205" i="2" s="1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Y197" i="2" s="1"/>
  <c r="P193" i="2"/>
  <c r="X191" i="2"/>
  <c r="Z190" i="2"/>
  <c r="X190" i="2"/>
  <c r="BO189" i="2"/>
  <c r="BM189" i="2"/>
  <c r="Z189" i="2"/>
  <c r="Y189" i="2"/>
  <c r="BP189" i="2" s="1"/>
  <c r="X185" i="2"/>
  <c r="X184" i="2"/>
  <c r="BO183" i="2"/>
  <c r="BM183" i="2"/>
  <c r="Z183" i="2"/>
  <c r="Z184" i="2" s="1"/>
  <c r="Y183" i="2"/>
  <c r="BN183" i="2" s="1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N178" i="2" s="1"/>
  <c r="P178" i="2"/>
  <c r="BO177" i="2"/>
  <c r="BM177" i="2"/>
  <c r="Z177" i="2"/>
  <c r="Z180" i="2" s="1"/>
  <c r="Y177" i="2"/>
  <c r="Y181" i="2" s="1"/>
  <c r="P177" i="2"/>
  <c r="X173" i="2"/>
  <c r="X172" i="2"/>
  <c r="BO171" i="2"/>
  <c r="BM171" i="2"/>
  <c r="Z171" i="2"/>
  <c r="Z172" i="2" s="1"/>
  <c r="Y171" i="2"/>
  <c r="Y173" i="2" s="1"/>
  <c r="P171" i="2"/>
  <c r="X169" i="2"/>
  <c r="X168" i="2"/>
  <c r="BO167" i="2"/>
  <c r="BM167" i="2"/>
  <c r="Z167" i="2"/>
  <c r="Y167" i="2"/>
  <c r="BN167" i="2" s="1"/>
  <c r="P167" i="2"/>
  <c r="BP166" i="2"/>
  <c r="BO166" i="2"/>
  <c r="BN166" i="2"/>
  <c r="BM166" i="2"/>
  <c r="Z166" i="2"/>
  <c r="Y166" i="2"/>
  <c r="P166" i="2"/>
  <c r="BO165" i="2"/>
  <c r="BN165" i="2"/>
  <c r="BM165" i="2"/>
  <c r="Z165" i="2"/>
  <c r="Z168" i="2" s="1"/>
  <c r="Y165" i="2"/>
  <c r="BP165" i="2" s="1"/>
  <c r="X162" i="2"/>
  <c r="X161" i="2"/>
  <c r="BO160" i="2"/>
  <c r="BM160" i="2"/>
  <c r="Z160" i="2"/>
  <c r="Z161" i="2" s="1"/>
  <c r="Y160" i="2"/>
  <c r="Y162" i="2" s="1"/>
  <c r="X156" i="2"/>
  <c r="X155" i="2"/>
  <c r="BO154" i="2"/>
  <c r="BM154" i="2"/>
  <c r="Z154" i="2"/>
  <c r="Z155" i="2" s="1"/>
  <c r="Y154" i="2"/>
  <c r="Y156" i="2" s="1"/>
  <c r="P154" i="2"/>
  <c r="X151" i="2"/>
  <c r="X150" i="2"/>
  <c r="BO149" i="2"/>
  <c r="BM149" i="2"/>
  <c r="Z149" i="2"/>
  <c r="Z150" i="2" s="1"/>
  <c r="Y149" i="2"/>
  <c r="BP149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Z140" i="2" s="1"/>
  <c r="Y139" i="2"/>
  <c r="Y141" i="2" s="1"/>
  <c r="P139" i="2"/>
  <c r="X136" i="2"/>
  <c r="X135" i="2"/>
  <c r="BO134" i="2"/>
  <c r="BM134" i="2"/>
  <c r="Z134" i="2"/>
  <c r="Y134" i="2"/>
  <c r="BP134" i="2" s="1"/>
  <c r="BO133" i="2"/>
  <c r="BM133" i="2"/>
  <c r="Z133" i="2"/>
  <c r="Z135" i="2" s="1"/>
  <c r="Y133" i="2"/>
  <c r="BP133" i="2" s="1"/>
  <c r="X130" i="2"/>
  <c r="X129" i="2"/>
  <c r="BO128" i="2"/>
  <c r="BM128" i="2"/>
  <c r="Z128" i="2"/>
  <c r="Y128" i="2"/>
  <c r="BP128" i="2" s="1"/>
  <c r="P128" i="2"/>
  <c r="BO127" i="2"/>
  <c r="BN127" i="2"/>
  <c r="BM127" i="2"/>
  <c r="Z127" i="2"/>
  <c r="Z129" i="2" s="1"/>
  <c r="Y127" i="2"/>
  <c r="BP127" i="2" s="1"/>
  <c r="P127" i="2"/>
  <c r="X124" i="2"/>
  <c r="X123" i="2"/>
  <c r="BO122" i="2"/>
  <c r="BM122" i="2"/>
  <c r="Z122" i="2"/>
  <c r="Y122" i="2"/>
  <c r="BP122" i="2" s="1"/>
  <c r="P122" i="2"/>
  <c r="BO121" i="2"/>
  <c r="BM121" i="2"/>
  <c r="Z121" i="2"/>
  <c r="Z123" i="2" s="1"/>
  <c r="Y121" i="2"/>
  <c r="BP121" i="2" s="1"/>
  <c r="P121" i="2"/>
  <c r="X118" i="2"/>
  <c r="Z117" i="2"/>
  <c r="X117" i="2"/>
  <c r="BO116" i="2"/>
  <c r="BM116" i="2"/>
  <c r="Z116" i="2"/>
  <c r="Y116" i="2"/>
  <c r="Y117" i="2" s="1"/>
  <c r="P116" i="2"/>
  <c r="X114" i="2"/>
  <c r="X113" i="2"/>
  <c r="BP112" i="2"/>
  <c r="BO112" i="2"/>
  <c r="BN112" i="2"/>
  <c r="BM112" i="2"/>
  <c r="Z112" i="2"/>
  <c r="Y112" i="2"/>
  <c r="BP111" i="2"/>
  <c r="BO111" i="2"/>
  <c r="BN111" i="2"/>
  <c r="BM111" i="2"/>
  <c r="Z111" i="2"/>
  <c r="Y111" i="2"/>
  <c r="P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N107" i="2" s="1"/>
  <c r="P107" i="2"/>
  <c r="X104" i="2"/>
  <c r="X103" i="2"/>
  <c r="BO102" i="2"/>
  <c r="BM102" i="2"/>
  <c r="Z102" i="2"/>
  <c r="Z103" i="2" s="1"/>
  <c r="Y102" i="2"/>
  <c r="Y104" i="2" s="1"/>
  <c r="P102" i="2"/>
  <c r="X99" i="2"/>
  <c r="X98" i="2"/>
  <c r="BO97" i="2"/>
  <c r="BM97" i="2"/>
  <c r="Z97" i="2"/>
  <c r="Y97" i="2"/>
  <c r="BP97" i="2" s="1"/>
  <c r="BP96" i="2"/>
  <c r="BO96" i="2"/>
  <c r="BN96" i="2"/>
  <c r="BM96" i="2"/>
  <c r="Z96" i="2"/>
  <c r="Y96" i="2"/>
  <c r="BO95" i="2"/>
  <c r="BM95" i="2"/>
  <c r="Z95" i="2"/>
  <c r="Y95" i="2"/>
  <c r="BN95" i="2" s="1"/>
  <c r="BO94" i="2"/>
  <c r="BM94" i="2"/>
  <c r="Z94" i="2"/>
  <c r="Y94" i="2"/>
  <c r="BP94" i="2" s="1"/>
  <c r="BP93" i="2"/>
  <c r="BO93" i="2"/>
  <c r="BN93" i="2"/>
  <c r="BM93" i="2"/>
  <c r="Z93" i="2"/>
  <c r="Y93" i="2"/>
  <c r="X90" i="2"/>
  <c r="X89" i="2"/>
  <c r="BO88" i="2"/>
  <c r="BM88" i="2"/>
  <c r="Z88" i="2"/>
  <c r="Y88" i="2"/>
  <c r="BN88" i="2" s="1"/>
  <c r="P88" i="2"/>
  <c r="BO87" i="2"/>
  <c r="BM87" i="2"/>
  <c r="Z87" i="2"/>
  <c r="Z89" i="2" s="1"/>
  <c r="Y87" i="2"/>
  <c r="Y89" i="2" s="1"/>
  <c r="P87" i="2"/>
  <c r="X84" i="2"/>
  <c r="X83" i="2"/>
  <c r="BO82" i="2"/>
  <c r="BM82" i="2"/>
  <c r="Z82" i="2"/>
  <c r="Y82" i="2"/>
  <c r="BP82" i="2" s="1"/>
  <c r="P82" i="2"/>
  <c r="BO81" i="2"/>
  <c r="BM81" i="2"/>
  <c r="Z81" i="2"/>
  <c r="Z83" i="2" s="1"/>
  <c r="Y81" i="2"/>
  <c r="BP81" i="2" s="1"/>
  <c r="P81" i="2"/>
  <c r="X78" i="2"/>
  <c r="X77" i="2"/>
  <c r="BO76" i="2"/>
  <c r="BM76" i="2"/>
  <c r="Z76" i="2"/>
  <c r="Y76" i="2"/>
  <c r="BP76" i="2" s="1"/>
  <c r="P76" i="2"/>
  <c r="BO75" i="2"/>
  <c r="BM75" i="2"/>
  <c r="Z75" i="2"/>
  <c r="Z77" i="2" s="1"/>
  <c r="Y75" i="2"/>
  <c r="BP75" i="2" s="1"/>
  <c r="P75" i="2"/>
  <c r="X72" i="2"/>
  <c r="X71" i="2"/>
  <c r="BO70" i="2"/>
  <c r="BM70" i="2"/>
  <c r="Z70" i="2"/>
  <c r="Y70" i="2"/>
  <c r="BP70" i="2" s="1"/>
  <c r="P70" i="2"/>
  <c r="BO69" i="2"/>
  <c r="BM69" i="2"/>
  <c r="Z69" i="2"/>
  <c r="Y69" i="2"/>
  <c r="BP69" i="2" s="1"/>
  <c r="P69" i="2"/>
  <c r="BO68" i="2"/>
  <c r="BM68" i="2"/>
  <c r="Z68" i="2"/>
  <c r="Z71" i="2" s="1"/>
  <c r="Y68" i="2"/>
  <c r="Y71" i="2" s="1"/>
  <c r="P68" i="2"/>
  <c r="X66" i="2"/>
  <c r="X65" i="2"/>
  <c r="BO64" i="2"/>
  <c r="BM64" i="2"/>
  <c r="Z64" i="2"/>
  <c r="Y64" i="2"/>
  <c r="P64" i="2"/>
  <c r="BO63" i="2"/>
  <c r="BM63" i="2"/>
  <c r="Z63" i="2"/>
  <c r="Z65" i="2" s="1"/>
  <c r="Y63" i="2"/>
  <c r="BN63" i="2" s="1"/>
  <c r="P63" i="2"/>
  <c r="X61" i="2"/>
  <c r="X60" i="2"/>
  <c r="BO59" i="2"/>
  <c r="BM59" i="2"/>
  <c r="Z59" i="2"/>
  <c r="Z60" i="2" s="1"/>
  <c r="Y59" i="2"/>
  <c r="Y61" i="2" s="1"/>
  <c r="P59" i="2"/>
  <c r="X57" i="2"/>
  <c r="X56" i="2"/>
  <c r="BO55" i="2"/>
  <c r="BM55" i="2"/>
  <c r="Z55" i="2"/>
  <c r="Z56" i="2" s="1"/>
  <c r="Y55" i="2"/>
  <c r="Y57" i="2" s="1"/>
  <c r="P55" i="2"/>
  <c r="X53" i="2"/>
  <c r="X52" i="2"/>
  <c r="BO51" i="2"/>
  <c r="BM51" i="2"/>
  <c r="Z51" i="2"/>
  <c r="Z52" i="2" s="1"/>
  <c r="Y51" i="2"/>
  <c r="BN51" i="2" s="1"/>
  <c r="P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Z47" i="2" s="1"/>
  <c r="Y41" i="2"/>
  <c r="Y48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Z30" i="2" s="1"/>
  <c r="Y29" i="2"/>
  <c r="BN29" i="2" s="1"/>
  <c r="P29" i="2"/>
  <c r="BO28" i="2"/>
  <c r="BM28" i="2"/>
  <c r="Z28" i="2"/>
  <c r="Y28" i="2"/>
  <c r="BP28" i="2" s="1"/>
  <c r="P28" i="2"/>
  <c r="X24" i="2"/>
  <c r="X306" i="2" s="1"/>
  <c r="X23" i="2"/>
  <c r="BO22" i="2"/>
  <c r="X308" i="2" s="1"/>
  <c r="BM22" i="2"/>
  <c r="X307" i="2" s="1"/>
  <c r="Z22" i="2"/>
  <c r="Z23" i="2" s="1"/>
  <c r="Y22" i="2"/>
  <c r="Y23" i="2" s="1"/>
  <c r="P22" i="2"/>
  <c r="H10" i="2"/>
  <c r="A9" i="2"/>
  <c r="A10" i="2" s="1"/>
  <c r="D7" i="2"/>
  <c r="Q6" i="2"/>
  <c r="P2" i="2"/>
  <c r="H9" i="2" l="1"/>
  <c r="Y24" i="2"/>
  <c r="BP51" i="2"/>
  <c r="Y52" i="2"/>
  <c r="BP68" i="2"/>
  <c r="BN70" i="2"/>
  <c r="Y72" i="2"/>
  <c r="Y77" i="2"/>
  <c r="X310" i="2"/>
  <c r="Y84" i="2"/>
  <c r="Y90" i="2"/>
  <c r="Z98" i="2"/>
  <c r="BP109" i="2"/>
  <c r="Y118" i="2"/>
  <c r="Y123" i="2"/>
  <c r="Y129" i="2"/>
  <c r="Y135" i="2"/>
  <c r="BN139" i="2"/>
  <c r="Y150" i="2"/>
  <c r="BN154" i="2"/>
  <c r="BN160" i="2"/>
  <c r="BP160" i="2"/>
  <c r="Y161" i="2"/>
  <c r="Y190" i="2"/>
  <c r="Z197" i="2"/>
  <c r="BN193" i="2"/>
  <c r="Z204" i="2"/>
  <c r="BN208" i="2"/>
  <c r="BP208" i="2"/>
  <c r="Y210" i="2"/>
  <c r="Y227" i="2"/>
  <c r="BP237" i="2"/>
  <c r="Y240" i="2"/>
  <c r="Y253" i="2"/>
  <c r="Y259" i="2"/>
  <c r="Y262" i="2"/>
  <c r="BP277" i="2"/>
  <c r="Y280" i="2"/>
  <c r="BN286" i="2"/>
  <c r="BN288" i="2"/>
  <c r="BN289" i="2"/>
  <c r="BN292" i="2"/>
  <c r="BN295" i="2"/>
  <c r="BN298" i="2"/>
  <c r="BN303" i="2"/>
  <c r="BP303" i="2"/>
  <c r="Y304" i="2"/>
  <c r="J9" i="2"/>
  <c r="BN22" i="2"/>
  <c r="BP22" i="2"/>
  <c r="Z37" i="2"/>
  <c r="BN36" i="2"/>
  <c r="Y38" i="2"/>
  <c r="BN42" i="2"/>
  <c r="BN43" i="2"/>
  <c r="Y53" i="2"/>
  <c r="BP63" i="2"/>
  <c r="Y66" i="2"/>
  <c r="Y78" i="2"/>
  <c r="Y83" i="2"/>
  <c r="BN87" i="2"/>
  <c r="BP87" i="2"/>
  <c r="BP88" i="2"/>
  <c r="BN102" i="2"/>
  <c r="BP102" i="2"/>
  <c r="Y103" i="2"/>
  <c r="Z113" i="2"/>
  <c r="BN116" i="2"/>
  <c r="BP116" i="2"/>
  <c r="Y124" i="2"/>
  <c r="Y130" i="2"/>
  <c r="BN133" i="2"/>
  <c r="Y136" i="2"/>
  <c r="BN144" i="2"/>
  <c r="BP144" i="2"/>
  <c r="Y145" i="2"/>
  <c r="Y151" i="2"/>
  <c r="Y169" i="2"/>
  <c r="BN171" i="2"/>
  <c r="BP171" i="2"/>
  <c r="Y172" i="2"/>
  <c r="Y191" i="2"/>
  <c r="Y198" i="2"/>
  <c r="BP231" i="2"/>
  <c r="Y234" i="2"/>
  <c r="BN250" i="2"/>
  <c r="BN251" i="2"/>
  <c r="Y252" i="2"/>
  <c r="BN257" i="2"/>
  <c r="BP257" i="2"/>
  <c r="BN261" i="2"/>
  <c r="BN267" i="2"/>
  <c r="BP267" i="2"/>
  <c r="BN269" i="2"/>
  <c r="Y271" i="2"/>
  <c r="BP282" i="2"/>
  <c r="BN285" i="2"/>
  <c r="BN287" i="2"/>
  <c r="Z311" i="2"/>
  <c r="X309" i="2"/>
  <c r="BN195" i="2"/>
  <c r="Y228" i="2"/>
  <c r="BN215" i="2"/>
  <c r="BN221" i="2"/>
  <c r="BN291" i="2"/>
  <c r="BN294" i="2"/>
  <c r="BN35" i="2"/>
  <c r="Y99" i="2"/>
  <c r="BP29" i="2"/>
  <c r="BN64" i="2"/>
  <c r="BP95" i="2"/>
  <c r="BP107" i="2"/>
  <c r="Y113" i="2"/>
  <c r="BP178" i="2"/>
  <c r="BP183" i="2"/>
  <c r="BN201" i="2"/>
  <c r="Y204" i="2"/>
  <c r="BP221" i="2"/>
  <c r="BN232" i="2"/>
  <c r="BN283" i="2"/>
  <c r="BP297" i="2"/>
  <c r="BP46" i="2"/>
  <c r="BP59" i="2"/>
  <c r="BN69" i="2"/>
  <c r="BN110" i="2"/>
  <c r="BN238" i="2"/>
  <c r="BN268" i="2"/>
  <c r="BN273" i="2"/>
  <c r="BN278" i="2"/>
  <c r="BN59" i="2"/>
  <c r="BN41" i="2"/>
  <c r="Y30" i="2"/>
  <c r="BP41" i="2"/>
  <c r="BP64" i="2"/>
  <c r="BN75" i="2"/>
  <c r="BN121" i="2"/>
  <c r="Y184" i="2"/>
  <c r="BP201" i="2"/>
  <c r="Y222" i="2"/>
  <c r="BP232" i="2"/>
  <c r="BP283" i="2"/>
  <c r="BN44" i="2"/>
  <c r="Y47" i="2"/>
  <c r="Y60" i="2"/>
  <c r="BN81" i="2"/>
  <c r="Y114" i="2"/>
  <c r="BP238" i="2"/>
  <c r="BP273" i="2"/>
  <c r="BP278" i="2"/>
  <c r="Y65" i="2"/>
  <c r="BP213" i="2"/>
  <c r="Y233" i="2"/>
  <c r="BP261" i="2"/>
  <c r="F9" i="2"/>
  <c r="Y31" i="2"/>
  <c r="BN55" i="2"/>
  <c r="BN108" i="2"/>
  <c r="BP139" i="2"/>
  <c r="BP154" i="2"/>
  <c r="BP167" i="2"/>
  <c r="BN179" i="2"/>
  <c r="Y185" i="2"/>
  <c r="BP193" i="2"/>
  <c r="BN216" i="2"/>
  <c r="Y239" i="2"/>
  <c r="Y274" i="2"/>
  <c r="Y279" i="2"/>
  <c r="BN196" i="2"/>
  <c r="Y140" i="2"/>
  <c r="Y155" i="2"/>
  <c r="F10" i="2"/>
  <c r="BN28" i="2"/>
  <c r="Y56" i="2"/>
  <c r="BN76" i="2"/>
  <c r="BN122" i="2"/>
  <c r="BN134" i="2"/>
  <c r="BN149" i="2"/>
  <c r="BN177" i="2"/>
  <c r="Y180" i="2"/>
  <c r="BN189" i="2"/>
  <c r="BN214" i="2"/>
  <c r="Y217" i="2"/>
  <c r="BP55" i="2"/>
  <c r="Y168" i="2"/>
  <c r="BN34" i="2"/>
  <c r="Y37" i="2"/>
  <c r="BN82" i="2"/>
  <c r="BN94" i="2"/>
  <c r="BN97" i="2"/>
  <c r="BN194" i="2"/>
  <c r="BN226" i="2"/>
  <c r="BP177" i="2"/>
  <c r="Y300" i="2"/>
  <c r="Y98" i="2"/>
  <c r="BN45" i="2"/>
  <c r="BN128" i="2"/>
  <c r="BN290" i="2"/>
  <c r="BN293" i="2"/>
  <c r="BN296" i="2"/>
  <c r="BN68" i="2"/>
  <c r="Y307" i="2" l="1"/>
  <c r="Y309" i="2" s="1"/>
  <c r="Y310" i="2"/>
  <c r="Y308" i="2"/>
  <c r="Y306" i="2"/>
  <c r="A319" i="2" l="1"/>
  <c r="C319" i="2"/>
  <c r="B319" i="2"/>
</calcChain>
</file>

<file path=xl/sharedStrings.xml><?xml version="1.0" encoding="utf-8"?>
<sst xmlns="http://schemas.openxmlformats.org/spreadsheetml/2006/main" count="1904" uniqueCount="467">
  <si>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</si>
  <si>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</si>
  <si>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</si>
  <si>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</si>
  <si>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</si>
  <si>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</si>
  <si>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</si>
  <si>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</si>
  <si>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</si>
  <si>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</si>
  <si>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</si>
  <si>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</si>
  <si>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</si>
  <si>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</si>
  <si>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</si>
  <si>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</si>
  <si>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</si>
  <si>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</si>
  <si>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</si>
  <si>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</si>
  <si>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</si>
  <si>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</si>
  <si>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</si>
  <si>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</si>
  <si>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</si>
  <si>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</si>
  <si>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</si>
  <si>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</si>
  <si>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</si>
  <si>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</si>
  <si>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</si>
  <si>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</si>
  <si>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</si>
  <si>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</si>
  <si>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</si>
  <si>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</si>
  <si>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</si>
  <si>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</si>
  <si>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</si>
  <si>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</si>
  <si>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</si>
  <si>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</si>
  <si>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</si>
  <si>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</si>
  <si>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</si>
  <si>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</si>
  <si>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</si>
  <si>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</si>
  <si>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</si>
  <si>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</si>
  <si>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</si>
  <si>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</si>
  <si>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</si>
  <si>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</si>
  <si>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</si>
  <si>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</si>
  <si>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</si>
  <si>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</si>
  <si>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</si>
  <si>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</si>
  <si>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</si>
  <si>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</si>
  <si>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</si>
  <si>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</si>
  <si>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</si>
  <si>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</si>
  <si>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</si>
  <si>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</si>
  <si>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</si>
  <si>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</si>
  <si>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</si>
  <si>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11.07.2025</t>
  </si>
  <si>
    <t>09.07.2025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</si>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</sst>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3" t="s">
        <v>26</v>
      </c>
      <c r="E1" s="303"/>
      <c r="F1" s="303"/>
      <c r="G1" s="14" t="s">
        <v>70</v>
      </c>
      <c r="H1" s="303" t="s">
        <v>47</v>
      </c>
      <c r="I1" s="303"/>
      <c r="J1" s="303"/>
      <c r="K1" s="303"/>
      <c r="L1" s="303"/>
      <c r="M1" s="303"/>
      <c r="N1" s="303"/>
      <c r="O1" s="303"/>
      <c r="P1" s="303"/>
      <c r="Q1" s="303"/>
      <c r="R1" s="304" t="s">
        <v>71</v>
      </c>
      <c r="S1" s="305"/>
      <c r="T1" s="30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6"/>
      <c r="R2" s="306"/>
      <c r="S2" s="306"/>
      <c r="T2" s="306"/>
      <c r="U2" s="306"/>
      <c r="V2" s="306"/>
      <c r="W2" s="30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6"/>
      <c r="Q3" s="306"/>
      <c r="R3" s="306"/>
      <c r="S3" s="306"/>
      <c r="T3" s="306"/>
      <c r="U3" s="306"/>
      <c r="V3" s="306"/>
      <c r="W3" s="30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7" t="s">
        <v>8</v>
      </c>
      <c r="B5" s="307"/>
      <c r="C5" s="307"/>
      <c r="D5" s="308"/>
      <c r="E5" s="308"/>
      <c r="F5" s="309" t="s">
        <v>14</v>
      </c>
      <c r="G5" s="309"/>
      <c r="H5" s="308"/>
      <c r="I5" s="308"/>
      <c r="J5" s="308"/>
      <c r="K5" s="308"/>
      <c r="L5" s="308"/>
      <c r="M5" s="308"/>
      <c r="N5" s="75"/>
      <c r="P5" s="27" t="s">
        <v>4</v>
      </c>
      <c r="Q5" s="310">
        <v>45850</v>
      </c>
      <c r="R5" s="310"/>
      <c r="T5" s="311" t="s">
        <v>3</v>
      </c>
      <c r="U5" s="312"/>
      <c r="V5" s="313" t="s">
        <v>453</v>
      </c>
      <c r="W5" s="314"/>
      <c r="AB5" s="59"/>
      <c r="AC5" s="59"/>
      <c r="AD5" s="59"/>
      <c r="AE5" s="59"/>
    </row>
    <row r="6" spans="1:32" s="17" customFormat="1" ht="24" customHeight="1" x14ac:dyDescent="0.2">
      <c r="A6" s="307" t="s">
        <v>1</v>
      </c>
      <c r="B6" s="307"/>
      <c r="C6" s="307"/>
      <c r="D6" s="315" t="s">
        <v>79</v>
      </c>
      <c r="E6" s="315"/>
      <c r="F6" s="315"/>
      <c r="G6" s="315"/>
      <c r="H6" s="315"/>
      <c r="I6" s="315"/>
      <c r="J6" s="315"/>
      <c r="K6" s="315"/>
      <c r="L6" s="315"/>
      <c r="M6" s="315"/>
      <c r="N6" s="76"/>
      <c r="P6" s="27" t="s">
        <v>27</v>
      </c>
      <c r="Q6" s="316" t="str">
        <f>IF(Q5=0," ",CHOOSE(WEEKDAY(Q5,2),"Понедельник","Вторник","Среда","Четверг","Пятница","Суббота","Воскресенье"))</f>
        <v>Суббота</v>
      </c>
      <c r="R6" s="316"/>
      <c r="T6" s="317" t="s">
        <v>5</v>
      </c>
      <c r="U6" s="318"/>
      <c r="V6" s="319" t="s">
        <v>73</v>
      </c>
      <c r="W6" s="32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6"/>
      <c r="M7" s="327"/>
      <c r="N7" s="77"/>
      <c r="P7" s="29"/>
      <c r="Q7" s="48"/>
      <c r="R7" s="48"/>
      <c r="T7" s="317"/>
      <c r="U7" s="318"/>
      <c r="V7" s="321"/>
      <c r="W7" s="322"/>
      <c r="AB7" s="59"/>
      <c r="AC7" s="59"/>
      <c r="AD7" s="59"/>
      <c r="AE7" s="59"/>
    </row>
    <row r="8" spans="1:32" s="17" customFormat="1" ht="25.5" customHeight="1" x14ac:dyDescent="0.2">
      <c r="A8" s="328" t="s">
        <v>58</v>
      </c>
      <c r="B8" s="328"/>
      <c r="C8" s="328"/>
      <c r="D8" s="329" t="s">
        <v>80</v>
      </c>
      <c r="E8" s="329"/>
      <c r="F8" s="329"/>
      <c r="G8" s="329"/>
      <c r="H8" s="329"/>
      <c r="I8" s="329"/>
      <c r="J8" s="329"/>
      <c r="K8" s="329"/>
      <c r="L8" s="329"/>
      <c r="M8" s="329"/>
      <c r="N8" s="78"/>
      <c r="P8" s="27" t="s">
        <v>11</v>
      </c>
      <c r="Q8" s="330">
        <v>0.375</v>
      </c>
      <c r="R8" s="330"/>
      <c r="T8" s="317"/>
      <c r="U8" s="318"/>
      <c r="V8" s="321"/>
      <c r="W8" s="322"/>
      <c r="AB8" s="59"/>
      <c r="AC8" s="59"/>
      <c r="AD8" s="59"/>
      <c r="AE8" s="59"/>
    </row>
    <row r="9" spans="1:32" s="17" customFormat="1" ht="39.950000000000003" customHeight="1" x14ac:dyDescent="0.2">
      <c r="A9" s="3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32" t="s">
        <v>46</v>
      </c>
      <c r="E9" s="333"/>
      <c r="F9" s="3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73"/>
      <c r="P9" s="31" t="s">
        <v>15</v>
      </c>
      <c r="Q9" s="335"/>
      <c r="R9" s="335"/>
      <c r="T9" s="317"/>
      <c r="U9" s="318"/>
      <c r="V9" s="323"/>
      <c r="W9" s="32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32"/>
      <c r="E10" s="333"/>
      <c r="F10" s="3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336" t="str">
        <f>IFERROR(VLOOKUP($D$10,Proxy,2,FALSE),"")</f>
        <v/>
      </c>
      <c r="I10" s="336"/>
      <c r="J10" s="336"/>
      <c r="K10" s="336"/>
      <c r="L10" s="336"/>
      <c r="M10" s="336"/>
      <c r="N10" s="74"/>
      <c r="P10" s="31" t="s">
        <v>32</v>
      </c>
      <c r="Q10" s="337"/>
      <c r="R10" s="337"/>
      <c r="U10" s="29" t="s">
        <v>12</v>
      </c>
      <c r="V10" s="338" t="s">
        <v>74</v>
      </c>
      <c r="W10" s="3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40"/>
      <c r="R11" s="340"/>
      <c r="U11" s="29" t="s">
        <v>28</v>
      </c>
      <c r="V11" s="341" t="s">
        <v>55</v>
      </c>
      <c r="W11" s="34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2" t="s">
        <v>75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79"/>
      <c r="P12" s="27" t="s">
        <v>30</v>
      </c>
      <c r="Q12" s="330"/>
      <c r="R12" s="330"/>
      <c r="S12" s="28"/>
      <c r="T12"/>
      <c r="U12" s="29" t="s">
        <v>46</v>
      </c>
      <c r="V12" s="343"/>
      <c r="W12" s="343"/>
      <c r="X12"/>
      <c r="AB12" s="59"/>
      <c r="AC12" s="59"/>
      <c r="AD12" s="59"/>
      <c r="AE12" s="59"/>
    </row>
    <row r="13" spans="1:32" s="17" customFormat="1" ht="23.25" customHeight="1" x14ac:dyDescent="0.2">
      <c r="A13" s="342" t="s">
        <v>76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79"/>
      <c r="O13" s="31"/>
      <c r="P13" s="31" t="s">
        <v>31</v>
      </c>
      <c r="Q13" s="341"/>
      <c r="R13" s="34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2" t="s">
        <v>77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4" t="s">
        <v>78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80"/>
      <c r="O15"/>
      <c r="P15" s="345" t="s">
        <v>61</v>
      </c>
      <c r="Q15" s="345"/>
      <c r="R15" s="345"/>
      <c r="S15" s="345"/>
      <c r="T15" s="3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6"/>
      <c r="Q16" s="346"/>
      <c r="R16" s="346"/>
      <c r="S16" s="346"/>
      <c r="T16" s="3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9" t="s">
        <v>59</v>
      </c>
      <c r="B17" s="349" t="s">
        <v>49</v>
      </c>
      <c r="C17" s="351" t="s">
        <v>48</v>
      </c>
      <c r="D17" s="353" t="s">
        <v>50</v>
      </c>
      <c r="E17" s="354"/>
      <c r="F17" s="349" t="s">
        <v>21</v>
      </c>
      <c r="G17" s="349" t="s">
        <v>24</v>
      </c>
      <c r="H17" s="349" t="s">
        <v>22</v>
      </c>
      <c r="I17" s="349" t="s">
        <v>23</v>
      </c>
      <c r="J17" s="349" t="s">
        <v>16</v>
      </c>
      <c r="K17" s="349" t="s">
        <v>69</v>
      </c>
      <c r="L17" s="349" t="s">
        <v>67</v>
      </c>
      <c r="M17" s="349" t="s">
        <v>2</v>
      </c>
      <c r="N17" s="349" t="s">
        <v>66</v>
      </c>
      <c r="O17" s="349" t="s">
        <v>25</v>
      </c>
      <c r="P17" s="353" t="s">
        <v>17</v>
      </c>
      <c r="Q17" s="357"/>
      <c r="R17" s="357"/>
      <c r="S17" s="357"/>
      <c r="T17" s="354"/>
      <c r="U17" s="347" t="s">
        <v>56</v>
      </c>
      <c r="V17" s="348"/>
      <c r="W17" s="349" t="s">
        <v>6</v>
      </c>
      <c r="X17" s="349" t="s">
        <v>41</v>
      </c>
      <c r="Y17" s="359" t="s">
        <v>54</v>
      </c>
      <c r="Z17" s="361" t="s">
        <v>18</v>
      </c>
      <c r="AA17" s="363" t="s">
        <v>60</v>
      </c>
      <c r="AB17" s="363" t="s">
        <v>19</v>
      </c>
      <c r="AC17" s="363" t="s">
        <v>68</v>
      </c>
      <c r="AD17" s="365" t="s">
        <v>57</v>
      </c>
      <c r="AE17" s="366"/>
      <c r="AF17" s="367"/>
      <c r="AG17" s="85"/>
      <c r="BD17" s="84" t="s">
        <v>64</v>
      </c>
    </row>
    <row r="18" spans="1:68" ht="14.25" customHeight="1" x14ac:dyDescent="0.2">
      <c r="A18" s="350"/>
      <c r="B18" s="350"/>
      <c r="C18" s="352"/>
      <c r="D18" s="355"/>
      <c r="E18" s="35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5"/>
      <c r="Q18" s="358"/>
      <c r="R18" s="358"/>
      <c r="S18" s="358"/>
      <c r="T18" s="356"/>
      <c r="U18" s="86" t="s">
        <v>44</v>
      </c>
      <c r="V18" s="86" t="s">
        <v>43</v>
      </c>
      <c r="W18" s="350"/>
      <c r="X18" s="350"/>
      <c r="Y18" s="360"/>
      <c r="Z18" s="362"/>
      <c r="AA18" s="364"/>
      <c r="AB18" s="364"/>
      <c r="AC18" s="364"/>
      <c r="AD18" s="368"/>
      <c r="AE18" s="369"/>
      <c r="AF18" s="370"/>
      <c r="AG18" s="85"/>
      <c r="BD18" s="84"/>
    </row>
    <row r="19" spans="1:68" ht="27.75" customHeight="1" x14ac:dyDescent="0.2">
      <c r="A19" s="371" t="s">
        <v>81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54"/>
      <c r="AB19" s="54"/>
      <c r="AC19" s="54"/>
    </row>
    <row r="20" spans="1:68" ht="16.5" customHeight="1" x14ac:dyDescent="0.25">
      <c r="A20" s="372" t="s">
        <v>81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65"/>
      <c r="AB20" s="65"/>
      <c r="AC20" s="82"/>
    </row>
    <row r="21" spans="1:68" ht="14.25" customHeight="1" x14ac:dyDescent="0.25">
      <c r="A21" s="373" t="s">
        <v>82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4">
        <v>4607111035752</v>
      </c>
      <c r="E22" s="37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6"/>
      <c r="R22" s="376"/>
      <c r="S22" s="376"/>
      <c r="T22" s="37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2"/>
      <c r="P23" s="378" t="s">
        <v>40</v>
      </c>
      <c r="Q23" s="379"/>
      <c r="R23" s="379"/>
      <c r="S23" s="379"/>
      <c r="T23" s="379"/>
      <c r="U23" s="379"/>
      <c r="V23" s="38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2"/>
      <c r="P24" s="378" t="s">
        <v>40</v>
      </c>
      <c r="Q24" s="379"/>
      <c r="R24" s="379"/>
      <c r="S24" s="379"/>
      <c r="T24" s="379"/>
      <c r="U24" s="379"/>
      <c r="V24" s="38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1" t="s">
        <v>45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54"/>
      <c r="AB25" s="54"/>
      <c r="AC25" s="54"/>
    </row>
    <row r="26" spans="1:68" ht="16.5" customHeight="1" x14ac:dyDescent="0.25">
      <c r="A26" s="372" t="s">
        <v>90</v>
      </c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65"/>
      <c r="AB26" s="65"/>
      <c r="AC26" s="82"/>
    </row>
    <row r="27" spans="1:68" ht="14.25" customHeight="1" x14ac:dyDescent="0.25">
      <c r="A27" s="373" t="s">
        <v>91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  <c r="V27" s="373"/>
      <c r="W27" s="373"/>
      <c r="X27" s="373"/>
      <c r="Y27" s="373"/>
      <c r="Z27" s="37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4">
        <v>4607111036537</v>
      </c>
      <c r="E28" s="37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6"/>
      <c r="R28" s="376"/>
      <c r="S28" s="376"/>
      <c r="T28" s="37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4">
        <v>4607111036605</v>
      </c>
      <c r="E29" s="37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6"/>
      <c r="R29" s="376"/>
      <c r="S29" s="376"/>
      <c r="T29" s="37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81"/>
      <c r="B30" s="381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2"/>
      <c r="P30" s="378" t="s">
        <v>40</v>
      </c>
      <c r="Q30" s="379"/>
      <c r="R30" s="379"/>
      <c r="S30" s="379"/>
      <c r="T30" s="379"/>
      <c r="U30" s="379"/>
      <c r="V30" s="38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81"/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2"/>
      <c r="P31" s="378" t="s">
        <v>40</v>
      </c>
      <c r="Q31" s="379"/>
      <c r="R31" s="379"/>
      <c r="S31" s="379"/>
      <c r="T31" s="379"/>
      <c r="U31" s="379"/>
      <c r="V31" s="38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2" t="s">
        <v>99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65"/>
      <c r="AB32" s="65"/>
      <c r="AC32" s="82"/>
    </row>
    <row r="33" spans="1:68" ht="14.25" customHeight="1" x14ac:dyDescent="0.25">
      <c r="A33" s="373" t="s">
        <v>82</v>
      </c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4">
        <v>4620207490075</v>
      </c>
      <c r="E34" s="37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6"/>
      <c r="R34" s="376"/>
      <c r="S34" s="376"/>
      <c r="T34" s="37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4">
        <v>4620207490174</v>
      </c>
      <c r="E35" s="37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6"/>
      <c r="R35" s="376"/>
      <c r="S35" s="376"/>
      <c r="T35" s="37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4">
        <v>4620207490044</v>
      </c>
      <c r="E36" s="37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6"/>
      <c r="R36" s="376"/>
      <c r="S36" s="376"/>
      <c r="T36" s="37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2"/>
      <c r="P37" s="378" t="s">
        <v>40</v>
      </c>
      <c r="Q37" s="379"/>
      <c r="R37" s="379"/>
      <c r="S37" s="379"/>
      <c r="T37" s="379"/>
      <c r="U37" s="379"/>
      <c r="V37" s="38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2"/>
      <c r="P38" s="378" t="s">
        <v>40</v>
      </c>
      <c r="Q38" s="379"/>
      <c r="R38" s="379"/>
      <c r="S38" s="379"/>
      <c r="T38" s="379"/>
      <c r="U38" s="379"/>
      <c r="V38" s="38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2" t="s">
        <v>109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72"/>
      <c r="AA39" s="65"/>
      <c r="AB39" s="65"/>
      <c r="AC39" s="82"/>
    </row>
    <row r="40" spans="1:68" ht="14.25" customHeight="1" x14ac:dyDescent="0.25">
      <c r="A40" s="373" t="s">
        <v>82</v>
      </c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373"/>
      <c r="Z40" s="373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74">
        <v>4607111038999</v>
      </c>
      <c r="E41" s="37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3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76"/>
      <c r="R41" s="376"/>
      <c r="S41" s="376"/>
      <c r="T41" s="37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12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374">
        <v>4607111037183</v>
      </c>
      <c r="E42" s="37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117</v>
      </c>
      <c r="M42" s="38" t="s">
        <v>86</v>
      </c>
      <c r="N42" s="38"/>
      <c r="O42" s="37">
        <v>180</v>
      </c>
      <c r="P42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76"/>
      <c r="R42" s="376"/>
      <c r="S42" s="376"/>
      <c r="T42" s="37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118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4301071044</v>
      </c>
      <c r="D43" s="374">
        <v>4607111039385</v>
      </c>
      <c r="E43" s="37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76"/>
      <c r="R43" s="376"/>
      <c r="S43" s="376"/>
      <c r="T43" s="37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4301071031</v>
      </c>
      <c r="D44" s="374">
        <v>4607111038982</v>
      </c>
      <c r="E44" s="37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113</v>
      </c>
      <c r="M44" s="38" t="s">
        <v>86</v>
      </c>
      <c r="N44" s="38"/>
      <c r="O44" s="37">
        <v>180</v>
      </c>
      <c r="P44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76"/>
      <c r="R44" s="376"/>
      <c r="S44" s="376"/>
      <c r="T44" s="37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114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4301071046</v>
      </c>
      <c r="D45" s="374">
        <v>4607111039354</v>
      </c>
      <c r="E45" s="37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113</v>
      </c>
      <c r="M45" s="38" t="s">
        <v>86</v>
      </c>
      <c r="N45" s="38"/>
      <c r="O45" s="37">
        <v>180</v>
      </c>
      <c r="P45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76"/>
      <c r="R45" s="376"/>
      <c r="S45" s="376"/>
      <c r="T45" s="37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114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4301071047</v>
      </c>
      <c r="D46" s="374">
        <v>4607111039330</v>
      </c>
      <c r="E46" s="374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113</v>
      </c>
      <c r="M46" s="38" t="s">
        <v>86</v>
      </c>
      <c r="N46" s="38"/>
      <c r="O46" s="37">
        <v>180</v>
      </c>
      <c r="P46" s="3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76"/>
      <c r="R46" s="376"/>
      <c r="S46" s="376"/>
      <c r="T46" s="37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114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381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2"/>
      <c r="P47" s="378" t="s">
        <v>40</v>
      </c>
      <c r="Q47" s="379"/>
      <c r="R47" s="379"/>
      <c r="S47" s="379"/>
      <c r="T47" s="379"/>
      <c r="U47" s="379"/>
      <c r="V47" s="380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381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2"/>
      <c r="P48" s="378" t="s">
        <v>40</v>
      </c>
      <c r="Q48" s="379"/>
      <c r="R48" s="379"/>
      <c r="S48" s="379"/>
      <c r="T48" s="379"/>
      <c r="U48" s="379"/>
      <c r="V48" s="380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72" t="s">
        <v>128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72"/>
      <c r="AA49" s="65"/>
      <c r="AB49" s="65"/>
      <c r="AC49" s="82"/>
    </row>
    <row r="50" spans="1:68" ht="14.25" customHeight="1" x14ac:dyDescent="0.25">
      <c r="A50" s="373" t="s">
        <v>82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66"/>
      <c r="AB50" s="66"/>
      <c r="AC50" s="83"/>
    </row>
    <row r="51" spans="1:68" ht="16.5" customHeight="1" x14ac:dyDescent="0.25">
      <c r="A51" s="63" t="s">
        <v>129</v>
      </c>
      <c r="B51" s="63" t="s">
        <v>130</v>
      </c>
      <c r="C51" s="36">
        <v>4301071073</v>
      </c>
      <c r="D51" s="374">
        <v>4620207490822</v>
      </c>
      <c r="E51" s="374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39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76"/>
      <c r="R51" s="376"/>
      <c r="S51" s="376"/>
      <c r="T51" s="377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2"/>
      <c r="P52" s="378" t="s">
        <v>40</v>
      </c>
      <c r="Q52" s="379"/>
      <c r="R52" s="379"/>
      <c r="S52" s="379"/>
      <c r="T52" s="379"/>
      <c r="U52" s="379"/>
      <c r="V52" s="380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2"/>
      <c r="P53" s="378" t="s">
        <v>40</v>
      </c>
      <c r="Q53" s="379"/>
      <c r="R53" s="379"/>
      <c r="S53" s="379"/>
      <c r="T53" s="379"/>
      <c r="U53" s="379"/>
      <c r="V53" s="380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73" t="s">
        <v>132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73"/>
      <c r="AA54" s="66"/>
      <c r="AB54" s="66"/>
      <c r="AC54" s="83"/>
    </row>
    <row r="55" spans="1:68" ht="16.5" customHeight="1" x14ac:dyDescent="0.25">
      <c r="A55" s="63" t="s">
        <v>133</v>
      </c>
      <c r="B55" s="63" t="s">
        <v>134</v>
      </c>
      <c r="C55" s="36">
        <v>4301100087</v>
      </c>
      <c r="D55" s="374">
        <v>4607111039743</v>
      </c>
      <c r="E55" s="374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76"/>
      <c r="R55" s="376"/>
      <c r="S55" s="376"/>
      <c r="T55" s="37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135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81"/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381"/>
      <c r="N56" s="381"/>
      <c r="O56" s="382"/>
      <c r="P56" s="378" t="s">
        <v>40</v>
      </c>
      <c r="Q56" s="379"/>
      <c r="R56" s="379"/>
      <c r="S56" s="379"/>
      <c r="T56" s="379"/>
      <c r="U56" s="379"/>
      <c r="V56" s="380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81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2"/>
      <c r="P57" s="378" t="s">
        <v>40</v>
      </c>
      <c r="Q57" s="379"/>
      <c r="R57" s="379"/>
      <c r="S57" s="379"/>
      <c r="T57" s="379"/>
      <c r="U57" s="379"/>
      <c r="V57" s="380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73" t="s">
        <v>91</v>
      </c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  <c r="U58" s="373"/>
      <c r="V58" s="373"/>
      <c r="W58" s="373"/>
      <c r="X58" s="373"/>
      <c r="Y58" s="373"/>
      <c r="Z58" s="373"/>
      <c r="AA58" s="66"/>
      <c r="AB58" s="66"/>
      <c r="AC58" s="83"/>
    </row>
    <row r="59" spans="1:68" ht="16.5" customHeight="1" x14ac:dyDescent="0.25">
      <c r="A59" s="63" t="s">
        <v>136</v>
      </c>
      <c r="B59" s="63" t="s">
        <v>137</v>
      </c>
      <c r="C59" s="36">
        <v>4301132194</v>
      </c>
      <c r="D59" s="374">
        <v>4607111039712</v>
      </c>
      <c r="E59" s="374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76"/>
      <c r="R59" s="376"/>
      <c r="S59" s="376"/>
      <c r="T59" s="377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138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2"/>
      <c r="P60" s="378" t="s">
        <v>40</v>
      </c>
      <c r="Q60" s="379"/>
      <c r="R60" s="379"/>
      <c r="S60" s="379"/>
      <c r="T60" s="379"/>
      <c r="U60" s="379"/>
      <c r="V60" s="380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81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2"/>
      <c r="P61" s="378" t="s">
        <v>40</v>
      </c>
      <c r="Q61" s="379"/>
      <c r="R61" s="379"/>
      <c r="S61" s="379"/>
      <c r="T61" s="379"/>
      <c r="U61" s="379"/>
      <c r="V61" s="380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73" t="s">
        <v>139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  <c r="AA62" s="66"/>
      <c r="AB62" s="66"/>
      <c r="AC62" s="83"/>
    </row>
    <row r="63" spans="1:68" ht="16.5" customHeight="1" x14ac:dyDescent="0.25">
      <c r="A63" s="63" t="s">
        <v>140</v>
      </c>
      <c r="B63" s="63" t="s">
        <v>141</v>
      </c>
      <c r="C63" s="36">
        <v>4301136018</v>
      </c>
      <c r="D63" s="374">
        <v>4607111037008</v>
      </c>
      <c r="E63" s="374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76"/>
      <c r="R63" s="376"/>
      <c r="S63" s="376"/>
      <c r="T63" s="37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142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143</v>
      </c>
      <c r="B64" s="63" t="s">
        <v>144</v>
      </c>
      <c r="C64" s="36">
        <v>4301136015</v>
      </c>
      <c r="D64" s="374">
        <v>4607111037398</v>
      </c>
      <c r="E64" s="374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9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76"/>
      <c r="R64" s="376"/>
      <c r="S64" s="376"/>
      <c r="T64" s="37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82"/>
      <c r="P65" s="378" t="s">
        <v>40</v>
      </c>
      <c r="Q65" s="379"/>
      <c r="R65" s="379"/>
      <c r="S65" s="379"/>
      <c r="T65" s="379"/>
      <c r="U65" s="379"/>
      <c r="V65" s="380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81"/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2"/>
      <c r="P66" s="378" t="s">
        <v>40</v>
      </c>
      <c r="Q66" s="379"/>
      <c r="R66" s="379"/>
      <c r="S66" s="379"/>
      <c r="T66" s="379"/>
      <c r="U66" s="379"/>
      <c r="V66" s="380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73" t="s">
        <v>145</v>
      </c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66"/>
      <c r="AB67" s="66"/>
      <c r="AC67" s="83"/>
    </row>
    <row r="68" spans="1:68" ht="16.5" customHeight="1" x14ac:dyDescent="0.25">
      <c r="A68" s="63" t="s">
        <v>146</v>
      </c>
      <c r="B68" s="63" t="s">
        <v>147</v>
      </c>
      <c r="C68" s="36">
        <v>4301135664</v>
      </c>
      <c r="D68" s="374">
        <v>4607111039705</v>
      </c>
      <c r="E68" s="374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76"/>
      <c r="R68" s="376"/>
      <c r="S68" s="376"/>
      <c r="T68" s="377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142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148</v>
      </c>
      <c r="B69" s="63" t="s">
        <v>149</v>
      </c>
      <c r="C69" s="36">
        <v>4301135665</v>
      </c>
      <c r="D69" s="374">
        <v>4607111039729</v>
      </c>
      <c r="E69" s="37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0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76"/>
      <c r="R69" s="376"/>
      <c r="S69" s="376"/>
      <c r="T69" s="37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150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151</v>
      </c>
      <c r="B70" s="63" t="s">
        <v>152</v>
      </c>
      <c r="C70" s="36">
        <v>4301135702</v>
      </c>
      <c r="D70" s="374">
        <v>4620207490228</v>
      </c>
      <c r="E70" s="37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0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76"/>
      <c r="R70" s="376"/>
      <c r="S70" s="376"/>
      <c r="T70" s="37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81"/>
      <c r="B71" s="381"/>
      <c r="C71" s="381"/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2"/>
      <c r="P71" s="378" t="s">
        <v>40</v>
      </c>
      <c r="Q71" s="379"/>
      <c r="R71" s="379"/>
      <c r="S71" s="379"/>
      <c r="T71" s="379"/>
      <c r="U71" s="379"/>
      <c r="V71" s="380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381"/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2"/>
      <c r="P72" s="378" t="s">
        <v>40</v>
      </c>
      <c r="Q72" s="379"/>
      <c r="R72" s="379"/>
      <c r="S72" s="379"/>
      <c r="T72" s="379"/>
      <c r="U72" s="379"/>
      <c r="V72" s="380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72" t="s">
        <v>153</v>
      </c>
      <c r="B73" s="372"/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72"/>
      <c r="V73" s="372"/>
      <c r="W73" s="372"/>
      <c r="X73" s="372"/>
      <c r="Y73" s="372"/>
      <c r="Z73" s="372"/>
      <c r="AA73" s="65"/>
      <c r="AB73" s="65"/>
      <c r="AC73" s="82"/>
    </row>
    <row r="74" spans="1:68" ht="14.25" customHeight="1" x14ac:dyDescent="0.25">
      <c r="A74" s="373" t="s">
        <v>82</v>
      </c>
      <c r="B74" s="373"/>
      <c r="C74" s="373"/>
      <c r="D74" s="373"/>
      <c r="E74" s="373"/>
      <c r="F74" s="373"/>
      <c r="G74" s="373"/>
      <c r="H74" s="373"/>
      <c r="I74" s="373"/>
      <c r="J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  <c r="AA74" s="66"/>
      <c r="AB74" s="66"/>
      <c r="AC74" s="83"/>
    </row>
    <row r="75" spans="1:68" ht="27" customHeight="1" x14ac:dyDescent="0.25">
      <c r="A75" s="63" t="s">
        <v>154</v>
      </c>
      <c r="B75" s="63" t="s">
        <v>155</v>
      </c>
      <c r="C75" s="36">
        <v>4301070977</v>
      </c>
      <c r="D75" s="374">
        <v>4607111037411</v>
      </c>
      <c r="E75" s="374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157</v>
      </c>
      <c r="L75" s="37" t="s">
        <v>113</v>
      </c>
      <c r="M75" s="38" t="s">
        <v>86</v>
      </c>
      <c r="N75" s="38"/>
      <c r="O75" s="37">
        <v>180</v>
      </c>
      <c r="P75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76"/>
      <c r="R75" s="376"/>
      <c r="S75" s="376"/>
      <c r="T75" s="37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156</v>
      </c>
      <c r="AG75" s="81"/>
      <c r="AJ75" s="87" t="s">
        <v>114</v>
      </c>
      <c r="AK75" s="87">
        <v>18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158</v>
      </c>
      <c r="B76" s="63" t="s">
        <v>159</v>
      </c>
      <c r="C76" s="36">
        <v>4301070981</v>
      </c>
      <c r="D76" s="374">
        <v>4607111036728</v>
      </c>
      <c r="E76" s="374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117</v>
      </c>
      <c r="M76" s="38" t="s">
        <v>86</v>
      </c>
      <c r="N76" s="38"/>
      <c r="O76" s="37">
        <v>180</v>
      </c>
      <c r="P76" s="4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76"/>
      <c r="R76" s="376"/>
      <c r="S76" s="376"/>
      <c r="T76" s="37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118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81"/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2"/>
      <c r="P77" s="378" t="s">
        <v>40</v>
      </c>
      <c r="Q77" s="379"/>
      <c r="R77" s="379"/>
      <c r="S77" s="379"/>
      <c r="T77" s="379"/>
      <c r="U77" s="379"/>
      <c r="V77" s="380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81"/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2"/>
      <c r="P78" s="378" t="s">
        <v>40</v>
      </c>
      <c r="Q78" s="379"/>
      <c r="R78" s="379"/>
      <c r="S78" s="379"/>
      <c r="T78" s="379"/>
      <c r="U78" s="379"/>
      <c r="V78" s="380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72" t="s">
        <v>160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372"/>
      <c r="Z79" s="372"/>
      <c r="AA79" s="65"/>
      <c r="AB79" s="65"/>
      <c r="AC79" s="82"/>
    </row>
    <row r="80" spans="1:68" ht="14.25" customHeight="1" x14ac:dyDescent="0.25">
      <c r="A80" s="373" t="s">
        <v>145</v>
      </c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66"/>
      <c r="AB80" s="66"/>
      <c r="AC80" s="83"/>
    </row>
    <row r="81" spans="1:68" ht="27" customHeight="1" x14ac:dyDescent="0.25">
      <c r="A81" s="63" t="s">
        <v>161</v>
      </c>
      <c r="B81" s="63" t="s">
        <v>162</v>
      </c>
      <c r="C81" s="36">
        <v>4301135574</v>
      </c>
      <c r="D81" s="374">
        <v>4607111033659</v>
      </c>
      <c r="E81" s="374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0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76"/>
      <c r="R81" s="376"/>
      <c r="S81" s="376"/>
      <c r="T81" s="377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163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164</v>
      </c>
      <c r="B82" s="63" t="s">
        <v>165</v>
      </c>
      <c r="C82" s="36">
        <v>4301135586</v>
      </c>
      <c r="D82" s="374">
        <v>4607111033659</v>
      </c>
      <c r="E82" s="374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76"/>
      <c r="R82" s="376"/>
      <c r="S82" s="376"/>
      <c r="T82" s="37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81"/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2"/>
      <c r="P83" s="378" t="s">
        <v>40</v>
      </c>
      <c r="Q83" s="379"/>
      <c r="R83" s="379"/>
      <c r="S83" s="379"/>
      <c r="T83" s="379"/>
      <c r="U83" s="379"/>
      <c r="V83" s="380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81"/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2"/>
      <c r="P84" s="378" t="s">
        <v>40</v>
      </c>
      <c r="Q84" s="379"/>
      <c r="R84" s="379"/>
      <c r="S84" s="379"/>
      <c r="T84" s="379"/>
      <c r="U84" s="379"/>
      <c r="V84" s="380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72" t="s">
        <v>166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65"/>
      <c r="AB85" s="65"/>
      <c r="AC85" s="82"/>
    </row>
    <row r="86" spans="1:68" ht="14.25" customHeight="1" x14ac:dyDescent="0.25">
      <c r="A86" s="373" t="s">
        <v>167</v>
      </c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3"/>
      <c r="P86" s="373"/>
      <c r="Q86" s="373"/>
      <c r="R86" s="373"/>
      <c r="S86" s="373"/>
      <c r="T86" s="373"/>
      <c r="U86" s="373"/>
      <c r="V86" s="373"/>
      <c r="W86" s="373"/>
      <c r="X86" s="373"/>
      <c r="Y86" s="373"/>
      <c r="Z86" s="373"/>
      <c r="AA86" s="66"/>
      <c r="AB86" s="66"/>
      <c r="AC86" s="83"/>
    </row>
    <row r="87" spans="1:68" ht="27" customHeight="1" x14ac:dyDescent="0.25">
      <c r="A87" s="63" t="s">
        <v>168</v>
      </c>
      <c r="B87" s="63" t="s">
        <v>169</v>
      </c>
      <c r="C87" s="36">
        <v>4301131047</v>
      </c>
      <c r="D87" s="374">
        <v>4607111034120</v>
      </c>
      <c r="E87" s="374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0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76"/>
      <c r="R87" s="376"/>
      <c r="S87" s="376"/>
      <c r="T87" s="37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170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171</v>
      </c>
      <c r="B88" s="63" t="s">
        <v>172</v>
      </c>
      <c r="C88" s="36">
        <v>4301131046</v>
      </c>
      <c r="D88" s="374">
        <v>4607111034137</v>
      </c>
      <c r="E88" s="37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0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76"/>
      <c r="R88" s="376"/>
      <c r="S88" s="376"/>
      <c r="T88" s="37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173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2"/>
      <c r="P89" s="378" t="s">
        <v>40</v>
      </c>
      <c r="Q89" s="379"/>
      <c r="R89" s="379"/>
      <c r="S89" s="379"/>
      <c r="T89" s="379"/>
      <c r="U89" s="379"/>
      <c r="V89" s="380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2"/>
      <c r="P90" s="378" t="s">
        <v>40</v>
      </c>
      <c r="Q90" s="379"/>
      <c r="R90" s="379"/>
      <c r="S90" s="379"/>
      <c r="T90" s="379"/>
      <c r="U90" s="379"/>
      <c r="V90" s="380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72" t="s">
        <v>174</v>
      </c>
      <c r="B91" s="372"/>
      <c r="C91" s="372"/>
      <c r="D91" s="372"/>
      <c r="E91" s="372"/>
      <c r="F91" s="372"/>
      <c r="G91" s="372"/>
      <c r="H91" s="372"/>
      <c r="I91" s="372"/>
      <c r="J91" s="372"/>
      <c r="K91" s="372"/>
      <c r="L91" s="372"/>
      <c r="M91" s="372"/>
      <c r="N91" s="372"/>
      <c r="O91" s="372"/>
      <c r="P91" s="372"/>
      <c r="Q91" s="372"/>
      <c r="R91" s="372"/>
      <c r="S91" s="372"/>
      <c r="T91" s="372"/>
      <c r="U91" s="372"/>
      <c r="V91" s="372"/>
      <c r="W91" s="372"/>
      <c r="X91" s="372"/>
      <c r="Y91" s="372"/>
      <c r="Z91" s="372"/>
      <c r="AA91" s="65"/>
      <c r="AB91" s="65"/>
      <c r="AC91" s="82"/>
    </row>
    <row r="92" spans="1:68" ht="14.25" customHeight="1" x14ac:dyDescent="0.25">
      <c r="A92" s="373" t="s">
        <v>145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  <c r="AA92" s="66"/>
      <c r="AB92" s="66"/>
      <c r="AC92" s="83"/>
    </row>
    <row r="93" spans="1:68" ht="27" customHeight="1" x14ac:dyDescent="0.25">
      <c r="A93" s="63" t="s">
        <v>175</v>
      </c>
      <c r="B93" s="63" t="s">
        <v>176</v>
      </c>
      <c r="C93" s="36">
        <v>4301135763</v>
      </c>
      <c r="D93" s="374">
        <v>4620207491027</v>
      </c>
      <c r="E93" s="374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8" t="s">
        <v>177</v>
      </c>
      <c r="Q93" s="376"/>
      <c r="R93" s="376"/>
      <c r="S93" s="376"/>
      <c r="T93" s="37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4301135793</v>
      </c>
      <c r="D94" s="374">
        <v>4620207491003</v>
      </c>
      <c r="E94" s="37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9" t="s">
        <v>180</v>
      </c>
      <c r="Q94" s="376"/>
      <c r="R94" s="376"/>
      <c r="S94" s="376"/>
      <c r="T94" s="37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181</v>
      </c>
      <c r="B95" s="63" t="s">
        <v>182</v>
      </c>
      <c r="C95" s="36">
        <v>4301135768</v>
      </c>
      <c r="D95" s="374">
        <v>4620207491034</v>
      </c>
      <c r="E95" s="37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10" t="s">
        <v>183</v>
      </c>
      <c r="Q95" s="376"/>
      <c r="R95" s="376"/>
      <c r="S95" s="376"/>
      <c r="T95" s="37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45" t="s">
        <v>184</v>
      </c>
      <c r="AG95" s="81"/>
      <c r="AJ95" s="87" t="s">
        <v>89</v>
      </c>
      <c r="AK95" s="87">
        <v>1</v>
      </c>
      <c r="BB95" s="146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4301135760</v>
      </c>
      <c r="D96" s="374">
        <v>4620207491010</v>
      </c>
      <c r="E96" s="37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11" t="s">
        <v>187</v>
      </c>
      <c r="Q96" s="376"/>
      <c r="R96" s="376"/>
      <c r="S96" s="376"/>
      <c r="T96" s="37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188</v>
      </c>
      <c r="B97" s="63" t="s">
        <v>189</v>
      </c>
      <c r="C97" s="36">
        <v>4301135571</v>
      </c>
      <c r="D97" s="374">
        <v>4607111035028</v>
      </c>
      <c r="E97" s="374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12" t="s">
        <v>190</v>
      </c>
      <c r="Q97" s="376"/>
      <c r="R97" s="376"/>
      <c r="S97" s="376"/>
      <c r="T97" s="37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81"/>
      <c r="B98" s="381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81"/>
      <c r="N98" s="381"/>
      <c r="O98" s="382"/>
      <c r="P98" s="378" t="s">
        <v>40</v>
      </c>
      <c r="Q98" s="379"/>
      <c r="R98" s="379"/>
      <c r="S98" s="379"/>
      <c r="T98" s="379"/>
      <c r="U98" s="379"/>
      <c r="V98" s="380"/>
      <c r="W98" s="42" t="s">
        <v>39</v>
      </c>
      <c r="X98" s="43">
        <f>IFERROR(SUM(X93:X97),"0")</f>
        <v>0</v>
      </c>
      <c r="Y98" s="43">
        <f>IFERROR(SUM(Y93:Y97),"0")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381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82"/>
      <c r="P99" s="378" t="s">
        <v>40</v>
      </c>
      <c r="Q99" s="379"/>
      <c r="R99" s="379"/>
      <c r="S99" s="379"/>
      <c r="T99" s="379"/>
      <c r="U99" s="379"/>
      <c r="V99" s="380"/>
      <c r="W99" s="42" t="s">
        <v>0</v>
      </c>
      <c r="X99" s="43">
        <f>IFERROR(SUMPRODUCT(X93:X97*H93:H97),"0")</f>
        <v>0</v>
      </c>
      <c r="Y99" s="43">
        <f>IFERROR(SUMPRODUCT(Y93:Y97*H93:H97),"0")</f>
        <v>0</v>
      </c>
      <c r="Z99" s="42"/>
      <c r="AA99" s="67"/>
      <c r="AB99" s="67"/>
      <c r="AC99" s="67"/>
    </row>
    <row r="100" spans="1:68" ht="16.5" customHeight="1" x14ac:dyDescent="0.25">
      <c r="A100" s="372" t="s">
        <v>191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372"/>
      <c r="Z100" s="372"/>
      <c r="AA100" s="65"/>
      <c r="AB100" s="65"/>
      <c r="AC100" s="82"/>
    </row>
    <row r="101" spans="1:68" ht="14.25" customHeight="1" x14ac:dyDescent="0.25">
      <c r="A101" s="373" t="s">
        <v>139</v>
      </c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  <c r="U101" s="373"/>
      <c r="V101" s="373"/>
      <c r="W101" s="373"/>
      <c r="X101" s="373"/>
      <c r="Y101" s="373"/>
      <c r="Z101" s="373"/>
      <c r="AA101" s="66"/>
      <c r="AB101" s="66"/>
      <c r="AC101" s="83"/>
    </row>
    <row r="102" spans="1:68" ht="27" customHeight="1" x14ac:dyDescent="0.25">
      <c r="A102" s="63" t="s">
        <v>192</v>
      </c>
      <c r="B102" s="63" t="s">
        <v>193</v>
      </c>
      <c r="C102" s="36">
        <v>4301136070</v>
      </c>
      <c r="D102" s="374">
        <v>4607025784012</v>
      </c>
      <c r="E102" s="374"/>
      <c r="F102" s="62">
        <v>0.09</v>
      </c>
      <c r="G102" s="37">
        <v>24</v>
      </c>
      <c r="H102" s="62">
        <v>2.16</v>
      </c>
      <c r="I102" s="62">
        <v>2.4912000000000001</v>
      </c>
      <c r="J102" s="37">
        <v>126</v>
      </c>
      <c r="K102" s="37" t="s">
        <v>96</v>
      </c>
      <c r="L102" s="37" t="s">
        <v>113</v>
      </c>
      <c r="M102" s="38" t="s">
        <v>86</v>
      </c>
      <c r="N102" s="38"/>
      <c r="O102" s="37">
        <v>180</v>
      </c>
      <c r="P102" s="4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76"/>
      <c r="R102" s="376"/>
      <c r="S102" s="376"/>
      <c r="T102" s="377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IFERROR(IF(X102="","",X102*0.00936),"")</f>
        <v>0</v>
      </c>
      <c r="AA102" s="68" t="s">
        <v>46</v>
      </c>
      <c r="AB102" s="69" t="s">
        <v>46</v>
      </c>
      <c r="AC102" s="151" t="s">
        <v>194</v>
      </c>
      <c r="AG102" s="81"/>
      <c r="AJ102" s="87" t="s">
        <v>114</v>
      </c>
      <c r="AK102" s="87">
        <v>14</v>
      </c>
      <c r="BB102" s="152" t="s">
        <v>95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1"/>
      <c r="N103" s="381"/>
      <c r="O103" s="382"/>
      <c r="P103" s="378" t="s">
        <v>40</v>
      </c>
      <c r="Q103" s="379"/>
      <c r="R103" s="379"/>
      <c r="S103" s="379"/>
      <c r="T103" s="379"/>
      <c r="U103" s="379"/>
      <c r="V103" s="380"/>
      <c r="W103" s="42" t="s">
        <v>39</v>
      </c>
      <c r="X103" s="43">
        <f>IFERROR(SUM(X102:X102),"0")</f>
        <v>0</v>
      </c>
      <c r="Y103" s="43">
        <f>IFERROR(SUM(Y102:Y102),"0")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382"/>
      <c r="P104" s="378" t="s">
        <v>40</v>
      </c>
      <c r="Q104" s="379"/>
      <c r="R104" s="379"/>
      <c r="S104" s="379"/>
      <c r="T104" s="379"/>
      <c r="U104" s="379"/>
      <c r="V104" s="380"/>
      <c r="W104" s="42" t="s">
        <v>0</v>
      </c>
      <c r="X104" s="43">
        <f>IFERROR(SUMPRODUCT(X102:X102*H102:H102),"0")</f>
        <v>0</v>
      </c>
      <c r="Y104" s="43">
        <f>IFERROR(SUMPRODUCT(Y102:Y102*H102:H102),"0")</f>
        <v>0</v>
      </c>
      <c r="Z104" s="42"/>
      <c r="AA104" s="67"/>
      <c r="AB104" s="67"/>
      <c r="AC104" s="67"/>
    </row>
    <row r="105" spans="1:68" ht="16.5" customHeight="1" x14ac:dyDescent="0.25">
      <c r="A105" s="372" t="s">
        <v>195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72"/>
      <c r="AA105" s="65"/>
      <c r="AB105" s="65"/>
      <c r="AC105" s="82"/>
    </row>
    <row r="106" spans="1:68" ht="14.25" customHeight="1" x14ac:dyDescent="0.25">
      <c r="A106" s="373" t="s">
        <v>82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73"/>
      <c r="Z106" s="373"/>
      <c r="AA106" s="66"/>
      <c r="AB106" s="66"/>
      <c r="AC106" s="83"/>
    </row>
    <row r="107" spans="1:68" ht="27" customHeight="1" x14ac:dyDescent="0.25">
      <c r="A107" s="63" t="s">
        <v>196</v>
      </c>
      <c r="B107" s="63" t="s">
        <v>197</v>
      </c>
      <c r="C107" s="36">
        <v>4301071074</v>
      </c>
      <c r="D107" s="374">
        <v>4620207491157</v>
      </c>
      <c r="E107" s="374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6"/>
      <c r="R107" s="376"/>
      <c r="S107" s="376"/>
      <c r="T107" s="377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ref="Y107:Y112" si="6">IFERROR(IF(X107="","",X107),"")</f>
        <v>0</v>
      </c>
      <c r="Z107" s="41">
        <f t="shared" ref="Z107:Z112" si="7">IFERROR(IF(X107="","",X107*0.0155),"")</f>
        <v>0</v>
      </c>
      <c r="AA107" s="68" t="s">
        <v>46</v>
      </c>
      <c r="AB107" s="69" t="s">
        <v>46</v>
      </c>
      <c r="AC107" s="153" t="s">
        <v>198</v>
      </c>
      <c r="AG107" s="81"/>
      <c r="AJ107" s="87" t="s">
        <v>89</v>
      </c>
      <c r="AK107" s="87">
        <v>1</v>
      </c>
      <c r="BB107" s="154" t="s">
        <v>70</v>
      </c>
      <c r="BM107" s="81">
        <f t="shared" ref="BM107:BM112" si="8">IFERROR(X107*I107,"0")</f>
        <v>0</v>
      </c>
      <c r="BN107" s="81">
        <f t="shared" ref="BN107:BN112" si="9">IFERROR(Y107*I107,"0")</f>
        <v>0</v>
      </c>
      <c r="BO107" s="81">
        <f t="shared" ref="BO107:BO112" si="10">IFERROR(X107/J107,"0")</f>
        <v>0</v>
      </c>
      <c r="BP107" s="81">
        <f t="shared" ref="BP107:BP112" si="11">IFERROR(Y107/J107,"0")</f>
        <v>0</v>
      </c>
    </row>
    <row r="108" spans="1:68" ht="27" customHeight="1" x14ac:dyDescent="0.25">
      <c r="A108" s="63" t="s">
        <v>199</v>
      </c>
      <c r="B108" s="63" t="s">
        <v>200</v>
      </c>
      <c r="C108" s="36">
        <v>4301071051</v>
      </c>
      <c r="D108" s="374">
        <v>4607111039262</v>
      </c>
      <c r="E108" s="374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113</v>
      </c>
      <c r="M108" s="38" t="s">
        <v>86</v>
      </c>
      <c r="N108" s="38"/>
      <c r="O108" s="37">
        <v>180</v>
      </c>
      <c r="P108" s="4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6"/>
      <c r="R108" s="376"/>
      <c r="S108" s="376"/>
      <c r="T108" s="377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156</v>
      </c>
      <c r="AG108" s="81"/>
      <c r="AJ108" s="87" t="s">
        <v>114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201</v>
      </c>
      <c r="B109" s="63" t="s">
        <v>202</v>
      </c>
      <c r="C109" s="36">
        <v>4301071038</v>
      </c>
      <c r="D109" s="374">
        <v>4607111039248</v>
      </c>
      <c r="E109" s="374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117</v>
      </c>
      <c r="M109" s="38" t="s">
        <v>86</v>
      </c>
      <c r="N109" s="38"/>
      <c r="O109" s="37">
        <v>180</v>
      </c>
      <c r="P109" s="41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6"/>
      <c r="R109" s="376"/>
      <c r="S109" s="376"/>
      <c r="T109" s="37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156</v>
      </c>
      <c r="AG109" s="81"/>
      <c r="AJ109" s="87" t="s">
        <v>118</v>
      </c>
      <c r="AK109" s="87">
        <v>84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203</v>
      </c>
      <c r="B110" s="63" t="s">
        <v>204</v>
      </c>
      <c r="C110" s="36">
        <v>4301071049</v>
      </c>
      <c r="D110" s="374">
        <v>4607111039293</v>
      </c>
      <c r="E110" s="374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41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6"/>
      <c r="R110" s="376"/>
      <c r="S110" s="376"/>
      <c r="T110" s="37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114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205</v>
      </c>
      <c r="B111" s="63" t="s">
        <v>206</v>
      </c>
      <c r="C111" s="36">
        <v>4301071039</v>
      </c>
      <c r="D111" s="374">
        <v>4607111039279</v>
      </c>
      <c r="E111" s="374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117</v>
      </c>
      <c r="M111" s="38" t="s">
        <v>86</v>
      </c>
      <c r="N111" s="38"/>
      <c r="O111" s="37">
        <v>180</v>
      </c>
      <c r="P111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6"/>
      <c r="R111" s="376"/>
      <c r="S111" s="376"/>
      <c r="T111" s="37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118</v>
      </c>
      <c r="AK111" s="87">
        <v>84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ht="27" customHeight="1" x14ac:dyDescent="0.25">
      <c r="A112" s="63" t="s">
        <v>207</v>
      </c>
      <c r="B112" s="63" t="s">
        <v>208</v>
      </c>
      <c r="C112" s="36">
        <v>4301071075</v>
      </c>
      <c r="D112" s="374">
        <v>4620207491102</v>
      </c>
      <c r="E112" s="374"/>
      <c r="F112" s="62">
        <v>0.7</v>
      </c>
      <c r="G112" s="37">
        <v>10</v>
      </c>
      <c r="H112" s="62">
        <v>7</v>
      </c>
      <c r="I112" s="62">
        <v>7.23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19" t="s">
        <v>209</v>
      </c>
      <c r="Q112" s="376"/>
      <c r="R112" s="376"/>
      <c r="S112" s="376"/>
      <c r="T112" s="37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6"/>
        <v>0</v>
      </c>
      <c r="Z112" s="41">
        <f t="shared" si="7"/>
        <v>0</v>
      </c>
      <c r="AA112" s="68" t="s">
        <v>46</v>
      </c>
      <c r="AB112" s="69" t="s">
        <v>46</v>
      </c>
      <c r="AC112" s="163" t="s">
        <v>210</v>
      </c>
      <c r="AG112" s="81"/>
      <c r="AJ112" s="87" t="s">
        <v>89</v>
      </c>
      <c r="AK112" s="87">
        <v>1</v>
      </c>
      <c r="BB112" s="164" t="s">
        <v>70</v>
      </c>
      <c r="BM112" s="81">
        <f t="shared" si="8"/>
        <v>0</v>
      </c>
      <c r="BN112" s="81">
        <f t="shared" si="9"/>
        <v>0</v>
      </c>
      <c r="BO112" s="81">
        <f t="shared" si="10"/>
        <v>0</v>
      </c>
      <c r="BP112" s="81">
        <f t="shared" si="11"/>
        <v>0</v>
      </c>
    </row>
    <row r="113" spans="1:68" x14ac:dyDescent="0.2">
      <c r="A113" s="381"/>
      <c r="B113" s="381"/>
      <c r="C113" s="381"/>
      <c r="D113" s="381"/>
      <c r="E113" s="381"/>
      <c r="F113" s="381"/>
      <c r="G113" s="381"/>
      <c r="H113" s="381"/>
      <c r="I113" s="381"/>
      <c r="J113" s="381"/>
      <c r="K113" s="381"/>
      <c r="L113" s="381"/>
      <c r="M113" s="381"/>
      <c r="N113" s="381"/>
      <c r="O113" s="382"/>
      <c r="P113" s="378" t="s">
        <v>40</v>
      </c>
      <c r="Q113" s="379"/>
      <c r="R113" s="379"/>
      <c r="S113" s="379"/>
      <c r="T113" s="379"/>
      <c r="U113" s="379"/>
      <c r="V113" s="380"/>
      <c r="W113" s="42" t="s">
        <v>39</v>
      </c>
      <c r="X113" s="43">
        <f>IFERROR(SUM(X107:X112),"0")</f>
        <v>0</v>
      </c>
      <c r="Y113" s="43">
        <f>IFERROR(SUM(Y107:Y112),"0")</f>
        <v>0</v>
      </c>
      <c r="Z113" s="43">
        <f>IFERROR(IF(Z107="",0,Z107),"0")+IFERROR(IF(Z108="",0,Z108),"0")+IFERROR(IF(Z109="",0,Z109),"0")+IFERROR(IF(Z110="",0,Z110),"0")+IFERROR(IF(Z111="",0,Z111),"0")+IFERROR(IF(Z112="",0,Z112),"0")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81"/>
      <c r="B114" s="381"/>
      <c r="C114" s="381"/>
      <c r="D114" s="381"/>
      <c r="E114" s="381"/>
      <c r="F114" s="381"/>
      <c r="G114" s="381"/>
      <c r="H114" s="381"/>
      <c r="I114" s="381"/>
      <c r="J114" s="381"/>
      <c r="K114" s="381"/>
      <c r="L114" s="381"/>
      <c r="M114" s="381"/>
      <c r="N114" s="381"/>
      <c r="O114" s="382"/>
      <c r="P114" s="378" t="s">
        <v>40</v>
      </c>
      <c r="Q114" s="379"/>
      <c r="R114" s="379"/>
      <c r="S114" s="379"/>
      <c r="T114" s="379"/>
      <c r="U114" s="379"/>
      <c r="V114" s="380"/>
      <c r="W114" s="42" t="s">
        <v>0</v>
      </c>
      <c r="X114" s="43">
        <f>IFERROR(SUMPRODUCT(X107:X112*H107:H112),"0")</f>
        <v>0</v>
      </c>
      <c r="Y114" s="43">
        <f>IFERROR(SUMPRODUCT(Y107:Y112*H107:H112),"0")</f>
        <v>0</v>
      </c>
      <c r="Z114" s="42"/>
      <c r="AA114" s="67"/>
      <c r="AB114" s="67"/>
      <c r="AC114" s="67"/>
    </row>
    <row r="115" spans="1:68" ht="14.25" customHeight="1" x14ac:dyDescent="0.25">
      <c r="A115" s="373" t="s">
        <v>145</v>
      </c>
      <c r="B115" s="373"/>
      <c r="C115" s="373"/>
      <c r="D115" s="373"/>
      <c r="E115" s="373"/>
      <c r="F115" s="373"/>
      <c r="G115" s="373"/>
      <c r="H115" s="373"/>
      <c r="I115" s="373"/>
      <c r="J115" s="373"/>
      <c r="K115" s="373"/>
      <c r="L115" s="373"/>
      <c r="M115" s="373"/>
      <c r="N115" s="373"/>
      <c r="O115" s="373"/>
      <c r="P115" s="373"/>
      <c r="Q115" s="373"/>
      <c r="R115" s="373"/>
      <c r="S115" s="373"/>
      <c r="T115" s="373"/>
      <c r="U115" s="373"/>
      <c r="V115" s="373"/>
      <c r="W115" s="373"/>
      <c r="X115" s="373"/>
      <c r="Y115" s="373"/>
      <c r="Z115" s="373"/>
      <c r="AA115" s="66"/>
      <c r="AB115" s="66"/>
      <c r="AC115" s="83"/>
    </row>
    <row r="116" spans="1:68" ht="27" customHeight="1" x14ac:dyDescent="0.25">
      <c r="A116" s="63" t="s">
        <v>211</v>
      </c>
      <c r="B116" s="63" t="s">
        <v>212</v>
      </c>
      <c r="C116" s="36">
        <v>4301135670</v>
      </c>
      <c r="D116" s="374">
        <v>4620207490983</v>
      </c>
      <c r="E116" s="374"/>
      <c r="F116" s="62">
        <v>0.22</v>
      </c>
      <c r="G116" s="37">
        <v>12</v>
      </c>
      <c r="H116" s="62">
        <v>2.64</v>
      </c>
      <c r="I116" s="62">
        <v>3.3435999999999999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76"/>
      <c r="R116" s="376"/>
      <c r="S116" s="376"/>
      <c r="T116" s="37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65" t="s">
        <v>213</v>
      </c>
      <c r="AG116" s="81"/>
      <c r="AJ116" s="87" t="s">
        <v>89</v>
      </c>
      <c r="AK116" s="87">
        <v>1</v>
      </c>
      <c r="BB116" s="166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2"/>
      <c r="P117" s="378" t="s">
        <v>40</v>
      </c>
      <c r="Q117" s="379"/>
      <c r="R117" s="379"/>
      <c r="S117" s="379"/>
      <c r="T117" s="379"/>
      <c r="U117" s="379"/>
      <c r="V117" s="380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2"/>
      <c r="P118" s="378" t="s">
        <v>40</v>
      </c>
      <c r="Q118" s="379"/>
      <c r="R118" s="379"/>
      <c r="S118" s="379"/>
      <c r="T118" s="379"/>
      <c r="U118" s="379"/>
      <c r="V118" s="380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6.5" customHeight="1" x14ac:dyDescent="0.25">
      <c r="A119" s="372" t="s">
        <v>214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372"/>
      <c r="Y119" s="372"/>
      <c r="Z119" s="372"/>
      <c r="AA119" s="65"/>
      <c r="AB119" s="65"/>
      <c r="AC119" s="82"/>
    </row>
    <row r="120" spans="1:68" ht="14.25" customHeight="1" x14ac:dyDescent="0.25">
      <c r="A120" s="373" t="s">
        <v>145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73"/>
      <c r="Z120" s="373"/>
      <c r="AA120" s="66"/>
      <c r="AB120" s="66"/>
      <c r="AC120" s="83"/>
    </row>
    <row r="121" spans="1:68" ht="27" customHeight="1" x14ac:dyDescent="0.25">
      <c r="A121" s="63" t="s">
        <v>215</v>
      </c>
      <c r="B121" s="63" t="s">
        <v>216</v>
      </c>
      <c r="C121" s="36">
        <v>4301135555</v>
      </c>
      <c r="D121" s="374">
        <v>4607111034014</v>
      </c>
      <c r="E121" s="37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117</v>
      </c>
      <c r="M121" s="38" t="s">
        <v>86</v>
      </c>
      <c r="N121" s="38"/>
      <c r="O121" s="37">
        <v>180</v>
      </c>
      <c r="P121" s="42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376"/>
      <c r="R121" s="376"/>
      <c r="S121" s="376"/>
      <c r="T121" s="37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217</v>
      </c>
      <c r="AG121" s="81"/>
      <c r="AJ121" s="87" t="s">
        <v>118</v>
      </c>
      <c r="AK121" s="87">
        <v>70</v>
      </c>
      <c r="BB121" s="168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218</v>
      </c>
      <c r="B122" s="63" t="s">
        <v>219</v>
      </c>
      <c r="C122" s="36">
        <v>4301135532</v>
      </c>
      <c r="D122" s="374">
        <v>4607111033994</v>
      </c>
      <c r="E122" s="374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117</v>
      </c>
      <c r="M122" s="38" t="s">
        <v>86</v>
      </c>
      <c r="N122" s="38"/>
      <c r="O122" s="37">
        <v>180</v>
      </c>
      <c r="P122" s="42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376"/>
      <c r="R122" s="376"/>
      <c r="S122" s="376"/>
      <c r="T122" s="37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163</v>
      </c>
      <c r="AG122" s="81"/>
      <c r="AJ122" s="87" t="s">
        <v>118</v>
      </c>
      <c r="AK122" s="87">
        <v>70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81"/>
      <c r="B123" s="381"/>
      <c r="C123" s="381"/>
      <c r="D123" s="381"/>
      <c r="E123" s="381"/>
      <c r="F123" s="381"/>
      <c r="G123" s="381"/>
      <c r="H123" s="381"/>
      <c r="I123" s="381"/>
      <c r="J123" s="381"/>
      <c r="K123" s="381"/>
      <c r="L123" s="381"/>
      <c r="M123" s="381"/>
      <c r="N123" s="381"/>
      <c r="O123" s="382"/>
      <c r="P123" s="378" t="s">
        <v>40</v>
      </c>
      <c r="Q123" s="379"/>
      <c r="R123" s="379"/>
      <c r="S123" s="379"/>
      <c r="T123" s="379"/>
      <c r="U123" s="379"/>
      <c r="V123" s="380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81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82"/>
      <c r="P124" s="378" t="s">
        <v>40</v>
      </c>
      <c r="Q124" s="379"/>
      <c r="R124" s="379"/>
      <c r="S124" s="379"/>
      <c r="T124" s="379"/>
      <c r="U124" s="379"/>
      <c r="V124" s="380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2" t="s">
        <v>220</v>
      </c>
      <c r="B125" s="372"/>
      <c r="C125" s="372"/>
      <c r="D125" s="372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372"/>
      <c r="S125" s="372"/>
      <c r="T125" s="372"/>
      <c r="U125" s="372"/>
      <c r="V125" s="372"/>
      <c r="W125" s="372"/>
      <c r="X125" s="372"/>
      <c r="Y125" s="372"/>
      <c r="Z125" s="372"/>
      <c r="AA125" s="65"/>
      <c r="AB125" s="65"/>
      <c r="AC125" s="82"/>
    </row>
    <row r="126" spans="1:68" ht="14.25" customHeight="1" x14ac:dyDescent="0.25">
      <c r="A126" s="373" t="s">
        <v>145</v>
      </c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  <c r="U126" s="373"/>
      <c r="V126" s="373"/>
      <c r="W126" s="373"/>
      <c r="X126" s="373"/>
      <c r="Y126" s="373"/>
      <c r="Z126" s="373"/>
      <c r="AA126" s="66"/>
      <c r="AB126" s="66"/>
      <c r="AC126" s="83"/>
    </row>
    <row r="127" spans="1:68" ht="27" customHeight="1" x14ac:dyDescent="0.25">
      <c r="A127" s="63" t="s">
        <v>221</v>
      </c>
      <c r="B127" s="63" t="s">
        <v>222</v>
      </c>
      <c r="C127" s="36">
        <v>4301135549</v>
      </c>
      <c r="D127" s="374">
        <v>4607111039095</v>
      </c>
      <c r="E127" s="374"/>
      <c r="F127" s="62">
        <v>0.25</v>
      </c>
      <c r="G127" s="37">
        <v>12</v>
      </c>
      <c r="H127" s="62">
        <v>3</v>
      </c>
      <c r="I127" s="62">
        <v>3.7480000000000002</v>
      </c>
      <c r="J127" s="37">
        <v>70</v>
      </c>
      <c r="K127" s="37" t="s">
        <v>96</v>
      </c>
      <c r="L127" s="37" t="s">
        <v>113</v>
      </c>
      <c r="M127" s="38" t="s">
        <v>86</v>
      </c>
      <c r="N127" s="38"/>
      <c r="O127" s="37">
        <v>180</v>
      </c>
      <c r="P127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376"/>
      <c r="R127" s="376"/>
      <c r="S127" s="376"/>
      <c r="T127" s="37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223</v>
      </c>
      <c r="AG127" s="81"/>
      <c r="AJ127" s="87" t="s">
        <v>114</v>
      </c>
      <c r="AK127" s="87">
        <v>14</v>
      </c>
      <c r="BB127" s="172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16.5" customHeight="1" x14ac:dyDescent="0.25">
      <c r="A128" s="63" t="s">
        <v>224</v>
      </c>
      <c r="B128" s="63" t="s">
        <v>225</v>
      </c>
      <c r="C128" s="36">
        <v>4301135550</v>
      </c>
      <c r="D128" s="374">
        <v>4607111034199</v>
      </c>
      <c r="E128" s="374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376"/>
      <c r="R128" s="376"/>
      <c r="S128" s="376"/>
      <c r="T128" s="37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226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81"/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2"/>
      <c r="P129" s="378" t="s">
        <v>40</v>
      </c>
      <c r="Q129" s="379"/>
      <c r="R129" s="379"/>
      <c r="S129" s="379"/>
      <c r="T129" s="379"/>
      <c r="U129" s="379"/>
      <c r="V129" s="38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81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82"/>
      <c r="P130" s="378" t="s">
        <v>40</v>
      </c>
      <c r="Q130" s="379"/>
      <c r="R130" s="379"/>
      <c r="S130" s="379"/>
      <c r="T130" s="379"/>
      <c r="U130" s="379"/>
      <c r="V130" s="38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72" t="s">
        <v>227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72"/>
      <c r="AA131" s="65"/>
      <c r="AB131" s="65"/>
      <c r="AC131" s="82"/>
    </row>
    <row r="132" spans="1:68" ht="14.25" customHeight="1" x14ac:dyDescent="0.25">
      <c r="A132" s="373" t="s">
        <v>145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373"/>
      <c r="Z132" s="373"/>
      <c r="AA132" s="66"/>
      <c r="AB132" s="66"/>
      <c r="AC132" s="83"/>
    </row>
    <row r="133" spans="1:68" ht="27" customHeight="1" x14ac:dyDescent="0.25">
      <c r="A133" s="63" t="s">
        <v>228</v>
      </c>
      <c r="B133" s="63" t="s">
        <v>229</v>
      </c>
      <c r="C133" s="36">
        <v>4301135753</v>
      </c>
      <c r="D133" s="374">
        <v>4620207490914</v>
      </c>
      <c r="E133" s="374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25" t="s">
        <v>230</v>
      </c>
      <c r="Q133" s="376"/>
      <c r="R133" s="376"/>
      <c r="S133" s="376"/>
      <c r="T133" s="37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217</v>
      </c>
      <c r="AG133" s="81"/>
      <c r="AJ133" s="87" t="s">
        <v>89</v>
      </c>
      <c r="AK133" s="87">
        <v>1</v>
      </c>
      <c r="BB133" s="176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231</v>
      </c>
      <c r="B134" s="63" t="s">
        <v>232</v>
      </c>
      <c r="C134" s="36">
        <v>4301135778</v>
      </c>
      <c r="D134" s="374">
        <v>4620207490853</v>
      </c>
      <c r="E134" s="374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26" t="s">
        <v>233</v>
      </c>
      <c r="Q134" s="376"/>
      <c r="R134" s="376"/>
      <c r="S134" s="376"/>
      <c r="T134" s="377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217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2"/>
      <c r="P135" s="378" t="s">
        <v>40</v>
      </c>
      <c r="Q135" s="379"/>
      <c r="R135" s="379"/>
      <c r="S135" s="379"/>
      <c r="T135" s="379"/>
      <c r="U135" s="379"/>
      <c r="V135" s="380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81"/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2"/>
      <c r="P136" s="378" t="s">
        <v>40</v>
      </c>
      <c r="Q136" s="379"/>
      <c r="R136" s="379"/>
      <c r="S136" s="379"/>
      <c r="T136" s="379"/>
      <c r="U136" s="379"/>
      <c r="V136" s="380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72" t="s">
        <v>234</v>
      </c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2"/>
      <c r="O137" s="372"/>
      <c r="P137" s="372"/>
      <c r="Q137" s="372"/>
      <c r="R137" s="372"/>
      <c r="S137" s="372"/>
      <c r="T137" s="372"/>
      <c r="U137" s="372"/>
      <c r="V137" s="372"/>
      <c r="W137" s="372"/>
      <c r="X137" s="372"/>
      <c r="Y137" s="372"/>
      <c r="Z137" s="372"/>
      <c r="AA137" s="65"/>
      <c r="AB137" s="65"/>
      <c r="AC137" s="82"/>
    </row>
    <row r="138" spans="1:68" ht="14.25" customHeight="1" x14ac:dyDescent="0.25">
      <c r="A138" s="373" t="s">
        <v>145</v>
      </c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  <c r="X138" s="373"/>
      <c r="Y138" s="373"/>
      <c r="Z138" s="373"/>
      <c r="AA138" s="66"/>
      <c r="AB138" s="66"/>
      <c r="AC138" s="83"/>
    </row>
    <row r="139" spans="1:68" ht="27" customHeight="1" x14ac:dyDescent="0.25">
      <c r="A139" s="63" t="s">
        <v>235</v>
      </c>
      <c r="B139" s="63" t="s">
        <v>236</v>
      </c>
      <c r="C139" s="36">
        <v>4301135570</v>
      </c>
      <c r="D139" s="374">
        <v>4607111035806</v>
      </c>
      <c r="E139" s="374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88</v>
      </c>
      <c r="M139" s="38" t="s">
        <v>86</v>
      </c>
      <c r="N139" s="38"/>
      <c r="O139" s="37">
        <v>180</v>
      </c>
      <c r="P139" s="42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376"/>
      <c r="R139" s="376"/>
      <c r="S139" s="376"/>
      <c r="T139" s="37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79" t="s">
        <v>237</v>
      </c>
      <c r="AG139" s="81"/>
      <c r="AJ139" s="87" t="s">
        <v>89</v>
      </c>
      <c r="AK139" s="87">
        <v>1</v>
      </c>
      <c r="BB139" s="180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2"/>
      <c r="P140" s="378" t="s">
        <v>40</v>
      </c>
      <c r="Q140" s="379"/>
      <c r="R140" s="379"/>
      <c r="S140" s="379"/>
      <c r="T140" s="379"/>
      <c r="U140" s="379"/>
      <c r="V140" s="380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81"/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2"/>
      <c r="P141" s="378" t="s">
        <v>40</v>
      </c>
      <c r="Q141" s="379"/>
      <c r="R141" s="379"/>
      <c r="S141" s="379"/>
      <c r="T141" s="379"/>
      <c r="U141" s="379"/>
      <c r="V141" s="380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72" t="s">
        <v>238</v>
      </c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2"/>
      <c r="P142" s="372"/>
      <c r="Q142" s="372"/>
      <c r="R142" s="372"/>
      <c r="S142" s="372"/>
      <c r="T142" s="372"/>
      <c r="U142" s="372"/>
      <c r="V142" s="372"/>
      <c r="W142" s="372"/>
      <c r="X142" s="372"/>
      <c r="Y142" s="372"/>
      <c r="Z142" s="372"/>
      <c r="AA142" s="65"/>
      <c r="AB142" s="65"/>
      <c r="AC142" s="82"/>
    </row>
    <row r="143" spans="1:68" ht="14.25" customHeight="1" x14ac:dyDescent="0.25">
      <c r="A143" s="373" t="s">
        <v>145</v>
      </c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  <c r="X143" s="373"/>
      <c r="Y143" s="373"/>
      <c r="Z143" s="373"/>
      <c r="AA143" s="66"/>
      <c r="AB143" s="66"/>
      <c r="AC143" s="83"/>
    </row>
    <row r="144" spans="1:68" ht="16.5" customHeight="1" x14ac:dyDescent="0.25">
      <c r="A144" s="63" t="s">
        <v>239</v>
      </c>
      <c r="B144" s="63" t="s">
        <v>240</v>
      </c>
      <c r="C144" s="36">
        <v>4301135607</v>
      </c>
      <c r="D144" s="374">
        <v>4607111039613</v>
      </c>
      <c r="E144" s="374"/>
      <c r="F144" s="62">
        <v>0.09</v>
      </c>
      <c r="G144" s="37">
        <v>30</v>
      </c>
      <c r="H144" s="62">
        <v>2.7</v>
      </c>
      <c r="I144" s="62">
        <v>3.09</v>
      </c>
      <c r="J144" s="37">
        <v>126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2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376"/>
      <c r="R144" s="376"/>
      <c r="S144" s="376"/>
      <c r="T144" s="37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IFERROR(IF(X144="","",X144*0.00936),"")</f>
        <v>0</v>
      </c>
      <c r="AA144" s="68" t="s">
        <v>46</v>
      </c>
      <c r="AB144" s="69" t="s">
        <v>46</v>
      </c>
      <c r="AC144" s="181" t="s">
        <v>223</v>
      </c>
      <c r="AG144" s="81"/>
      <c r="AJ144" s="87" t="s">
        <v>89</v>
      </c>
      <c r="AK144" s="87">
        <v>1</v>
      </c>
      <c r="BB144" s="182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82"/>
      <c r="P145" s="378" t="s">
        <v>40</v>
      </c>
      <c r="Q145" s="379"/>
      <c r="R145" s="379"/>
      <c r="S145" s="379"/>
      <c r="T145" s="379"/>
      <c r="U145" s="379"/>
      <c r="V145" s="380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381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2"/>
      <c r="P146" s="378" t="s">
        <v>40</v>
      </c>
      <c r="Q146" s="379"/>
      <c r="R146" s="379"/>
      <c r="S146" s="379"/>
      <c r="T146" s="379"/>
      <c r="U146" s="379"/>
      <c r="V146" s="380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72" t="s">
        <v>241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72"/>
      <c r="AA147" s="65"/>
      <c r="AB147" s="65"/>
      <c r="AC147" s="82"/>
    </row>
    <row r="148" spans="1:68" ht="14.25" customHeight="1" x14ac:dyDescent="0.25">
      <c r="A148" s="373" t="s">
        <v>242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373"/>
      <c r="Z148" s="373"/>
      <c r="AA148" s="66"/>
      <c r="AB148" s="66"/>
      <c r="AC148" s="83"/>
    </row>
    <row r="149" spans="1:68" ht="27" customHeight="1" x14ac:dyDescent="0.25">
      <c r="A149" s="63" t="s">
        <v>243</v>
      </c>
      <c r="B149" s="63" t="s">
        <v>244</v>
      </c>
      <c r="C149" s="36">
        <v>4301135540</v>
      </c>
      <c r="D149" s="374">
        <v>4607111035646</v>
      </c>
      <c r="E149" s="374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246</v>
      </c>
      <c r="L149" s="37" t="s">
        <v>88</v>
      </c>
      <c r="M149" s="38" t="s">
        <v>86</v>
      </c>
      <c r="N149" s="38"/>
      <c r="O149" s="37">
        <v>180</v>
      </c>
      <c r="P149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76"/>
      <c r="R149" s="376"/>
      <c r="S149" s="376"/>
      <c r="T149" s="377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83" t="s">
        <v>245</v>
      </c>
      <c r="AG149" s="81"/>
      <c r="AJ149" s="87" t="s">
        <v>89</v>
      </c>
      <c r="AK149" s="87">
        <v>1</v>
      </c>
      <c r="BB149" s="18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81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82"/>
      <c r="P150" s="378" t="s">
        <v>40</v>
      </c>
      <c r="Q150" s="379"/>
      <c r="R150" s="379"/>
      <c r="S150" s="379"/>
      <c r="T150" s="379"/>
      <c r="U150" s="379"/>
      <c r="V150" s="380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82"/>
      <c r="P151" s="378" t="s">
        <v>40</v>
      </c>
      <c r="Q151" s="379"/>
      <c r="R151" s="379"/>
      <c r="S151" s="379"/>
      <c r="T151" s="379"/>
      <c r="U151" s="379"/>
      <c r="V151" s="380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2" t="s">
        <v>247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372"/>
      <c r="Y152" s="372"/>
      <c r="Z152" s="372"/>
      <c r="AA152" s="65"/>
      <c r="AB152" s="65"/>
      <c r="AC152" s="82"/>
    </row>
    <row r="153" spans="1:68" ht="14.25" customHeight="1" x14ac:dyDescent="0.25">
      <c r="A153" s="373" t="s">
        <v>145</v>
      </c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  <c r="X153" s="373"/>
      <c r="Y153" s="373"/>
      <c r="Z153" s="373"/>
      <c r="AA153" s="66"/>
      <c r="AB153" s="66"/>
      <c r="AC153" s="83"/>
    </row>
    <row r="154" spans="1:68" ht="27" customHeight="1" x14ac:dyDescent="0.25">
      <c r="A154" s="63" t="s">
        <v>248</v>
      </c>
      <c r="B154" s="63" t="s">
        <v>249</v>
      </c>
      <c r="C154" s="36">
        <v>4301135591</v>
      </c>
      <c r="D154" s="374">
        <v>4607111036568</v>
      </c>
      <c r="E154" s="374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96</v>
      </c>
      <c r="L154" s="37" t="s">
        <v>88</v>
      </c>
      <c r="M154" s="38" t="s">
        <v>86</v>
      </c>
      <c r="N154" s="38"/>
      <c r="O154" s="37">
        <v>180</v>
      </c>
      <c r="P154" s="43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376"/>
      <c r="R154" s="376"/>
      <c r="S154" s="376"/>
      <c r="T154" s="37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85" t="s">
        <v>250</v>
      </c>
      <c r="AG154" s="81"/>
      <c r="AJ154" s="87" t="s">
        <v>89</v>
      </c>
      <c r="AK154" s="87">
        <v>1</v>
      </c>
      <c r="BB154" s="186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82"/>
      <c r="P155" s="378" t="s">
        <v>40</v>
      </c>
      <c r="Q155" s="379"/>
      <c r="R155" s="379"/>
      <c r="S155" s="379"/>
      <c r="T155" s="379"/>
      <c r="U155" s="379"/>
      <c r="V155" s="380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2"/>
      <c r="P156" s="378" t="s">
        <v>40</v>
      </c>
      <c r="Q156" s="379"/>
      <c r="R156" s="379"/>
      <c r="S156" s="379"/>
      <c r="T156" s="379"/>
      <c r="U156" s="379"/>
      <c r="V156" s="380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371" t="s">
        <v>251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371"/>
      <c r="Z157" s="371"/>
      <c r="AA157" s="54"/>
      <c r="AB157" s="54"/>
      <c r="AC157" s="54"/>
    </row>
    <row r="158" spans="1:68" ht="16.5" customHeight="1" x14ac:dyDescent="0.25">
      <c r="A158" s="372" t="s">
        <v>252</v>
      </c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2"/>
      <c r="P158" s="372"/>
      <c r="Q158" s="372"/>
      <c r="R158" s="372"/>
      <c r="S158" s="372"/>
      <c r="T158" s="372"/>
      <c r="U158" s="372"/>
      <c r="V158" s="372"/>
      <c r="W158" s="372"/>
      <c r="X158" s="372"/>
      <c r="Y158" s="372"/>
      <c r="Z158" s="372"/>
      <c r="AA158" s="65"/>
      <c r="AB158" s="65"/>
      <c r="AC158" s="82"/>
    </row>
    <row r="159" spans="1:68" ht="14.25" customHeight="1" x14ac:dyDescent="0.25">
      <c r="A159" s="373" t="s">
        <v>145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373"/>
      <c r="Z159" s="373"/>
      <c r="AA159" s="66"/>
      <c r="AB159" s="66"/>
      <c r="AC159" s="83"/>
    </row>
    <row r="160" spans="1:68" ht="27" customHeight="1" x14ac:dyDescent="0.25">
      <c r="A160" s="63" t="s">
        <v>253</v>
      </c>
      <c r="B160" s="63" t="s">
        <v>254</v>
      </c>
      <c r="C160" s="36">
        <v>4301135548</v>
      </c>
      <c r="D160" s="374">
        <v>4607111039057</v>
      </c>
      <c r="E160" s="374"/>
      <c r="F160" s="62">
        <v>1.8</v>
      </c>
      <c r="G160" s="37">
        <v>1</v>
      </c>
      <c r="H160" s="62">
        <v>1.8</v>
      </c>
      <c r="I160" s="62">
        <v>1.9</v>
      </c>
      <c r="J160" s="37">
        <v>234</v>
      </c>
      <c r="K160" s="37" t="s">
        <v>157</v>
      </c>
      <c r="L160" s="37" t="s">
        <v>113</v>
      </c>
      <c r="M160" s="38" t="s">
        <v>86</v>
      </c>
      <c r="N160" s="38"/>
      <c r="O160" s="37">
        <v>180</v>
      </c>
      <c r="P160" s="431" t="s">
        <v>255</v>
      </c>
      <c r="Q160" s="376"/>
      <c r="R160" s="376"/>
      <c r="S160" s="376"/>
      <c r="T160" s="37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IFERROR(IF(X160="","",X160*0.00502),"")</f>
        <v>0</v>
      </c>
      <c r="AA160" s="68" t="s">
        <v>46</v>
      </c>
      <c r="AB160" s="69" t="s">
        <v>46</v>
      </c>
      <c r="AC160" s="187" t="s">
        <v>223</v>
      </c>
      <c r="AG160" s="81"/>
      <c r="AJ160" s="87" t="s">
        <v>114</v>
      </c>
      <c r="AK160" s="87">
        <v>18</v>
      </c>
      <c r="BB160" s="188" t="s">
        <v>95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82"/>
      <c r="P161" s="378" t="s">
        <v>40</v>
      </c>
      <c r="Q161" s="379"/>
      <c r="R161" s="379"/>
      <c r="S161" s="379"/>
      <c r="T161" s="379"/>
      <c r="U161" s="379"/>
      <c r="V161" s="380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2"/>
      <c r="P162" s="378" t="s">
        <v>40</v>
      </c>
      <c r="Q162" s="379"/>
      <c r="R162" s="379"/>
      <c r="S162" s="379"/>
      <c r="T162" s="379"/>
      <c r="U162" s="379"/>
      <c r="V162" s="380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372" t="s">
        <v>256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372"/>
      <c r="Y163" s="372"/>
      <c r="Z163" s="372"/>
      <c r="AA163" s="65"/>
      <c r="AB163" s="65"/>
      <c r="AC163" s="82"/>
    </row>
    <row r="164" spans="1:68" ht="14.25" customHeight="1" x14ac:dyDescent="0.25">
      <c r="A164" s="373" t="s">
        <v>82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3"/>
      <c r="Z164" s="373"/>
      <c r="AA164" s="66"/>
      <c r="AB164" s="66"/>
      <c r="AC164" s="83"/>
    </row>
    <row r="165" spans="1:68" ht="16.5" customHeight="1" x14ac:dyDescent="0.25">
      <c r="A165" s="63" t="s">
        <v>257</v>
      </c>
      <c r="B165" s="63" t="s">
        <v>258</v>
      </c>
      <c r="C165" s="36">
        <v>4301071056</v>
      </c>
      <c r="D165" s="374">
        <v>4640242180250</v>
      </c>
      <c r="E165" s="374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87</v>
      </c>
      <c r="L165" s="37" t="s">
        <v>113</v>
      </c>
      <c r="M165" s="38" t="s">
        <v>86</v>
      </c>
      <c r="N165" s="38"/>
      <c r="O165" s="37">
        <v>180</v>
      </c>
      <c r="P165" s="432" t="s">
        <v>259</v>
      </c>
      <c r="Q165" s="376"/>
      <c r="R165" s="376"/>
      <c r="S165" s="376"/>
      <c r="T165" s="377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89" t="s">
        <v>260</v>
      </c>
      <c r="AG165" s="81"/>
      <c r="AJ165" s="87" t="s">
        <v>114</v>
      </c>
      <c r="AK165" s="87">
        <v>12</v>
      </c>
      <c r="BB165" s="190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261</v>
      </c>
      <c r="B166" s="63" t="s">
        <v>262</v>
      </c>
      <c r="C166" s="36">
        <v>4301071050</v>
      </c>
      <c r="D166" s="374">
        <v>4607111036216</v>
      </c>
      <c r="E166" s="374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113</v>
      </c>
      <c r="M166" s="38" t="s">
        <v>86</v>
      </c>
      <c r="N166" s="38"/>
      <c r="O166" s="37">
        <v>180</v>
      </c>
      <c r="P166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76"/>
      <c r="R166" s="376"/>
      <c r="S166" s="376"/>
      <c r="T166" s="37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191" t="s">
        <v>263</v>
      </c>
      <c r="AG166" s="81"/>
      <c r="AJ166" s="87" t="s">
        <v>114</v>
      </c>
      <c r="AK166" s="87">
        <v>12</v>
      </c>
      <c r="BB166" s="192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264</v>
      </c>
      <c r="B167" s="63" t="s">
        <v>265</v>
      </c>
      <c r="C167" s="36">
        <v>4301071061</v>
      </c>
      <c r="D167" s="374">
        <v>4607111036278</v>
      </c>
      <c r="E167" s="374"/>
      <c r="F167" s="62">
        <v>5</v>
      </c>
      <c r="G167" s="37">
        <v>1</v>
      </c>
      <c r="H167" s="62">
        <v>5</v>
      </c>
      <c r="I167" s="62">
        <v>5.2405999999999997</v>
      </c>
      <c r="J167" s="37">
        <v>84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3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76"/>
      <c r="R167" s="376"/>
      <c r="S167" s="376"/>
      <c r="T167" s="37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IFERROR(IF(X167="","",X167*0.0155),"")</f>
        <v>0</v>
      </c>
      <c r="AA167" s="68" t="s">
        <v>46</v>
      </c>
      <c r="AB167" s="69" t="s">
        <v>46</v>
      </c>
      <c r="AC167" s="193" t="s">
        <v>266</v>
      </c>
      <c r="AG167" s="81"/>
      <c r="AJ167" s="87" t="s">
        <v>89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82"/>
      <c r="P168" s="378" t="s">
        <v>40</v>
      </c>
      <c r="Q168" s="379"/>
      <c r="R168" s="379"/>
      <c r="S168" s="379"/>
      <c r="T168" s="379"/>
      <c r="U168" s="379"/>
      <c r="V168" s="380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81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2"/>
      <c r="P169" s="378" t="s">
        <v>40</v>
      </c>
      <c r="Q169" s="379"/>
      <c r="R169" s="379"/>
      <c r="S169" s="379"/>
      <c r="T169" s="379"/>
      <c r="U169" s="379"/>
      <c r="V169" s="380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73" t="s">
        <v>267</v>
      </c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  <c r="X170" s="373"/>
      <c r="Y170" s="373"/>
      <c r="Z170" s="373"/>
      <c r="AA170" s="66"/>
      <c r="AB170" s="66"/>
      <c r="AC170" s="83"/>
    </row>
    <row r="171" spans="1:68" ht="27" customHeight="1" x14ac:dyDescent="0.25">
      <c r="A171" s="63" t="s">
        <v>268</v>
      </c>
      <c r="B171" s="63" t="s">
        <v>269</v>
      </c>
      <c r="C171" s="36">
        <v>4301080154</v>
      </c>
      <c r="D171" s="374">
        <v>4607111036834</v>
      </c>
      <c r="E171" s="374"/>
      <c r="F171" s="62">
        <v>1</v>
      </c>
      <c r="G171" s="37">
        <v>5</v>
      </c>
      <c r="H171" s="62">
        <v>5</v>
      </c>
      <c r="I171" s="62">
        <v>5.2530000000000001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90</v>
      </c>
      <c r="P171" s="4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376"/>
      <c r="R171" s="376"/>
      <c r="S171" s="376"/>
      <c r="T171" s="37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195" t="s">
        <v>270</v>
      </c>
      <c r="AG171" s="81"/>
      <c r="AJ171" s="87" t="s">
        <v>89</v>
      </c>
      <c r="AK171" s="87">
        <v>1</v>
      </c>
      <c r="BB171" s="196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81"/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2"/>
      <c r="P172" s="378" t="s">
        <v>40</v>
      </c>
      <c r="Q172" s="379"/>
      <c r="R172" s="379"/>
      <c r="S172" s="379"/>
      <c r="T172" s="379"/>
      <c r="U172" s="379"/>
      <c r="V172" s="380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81"/>
      <c r="B173" s="381"/>
      <c r="C173" s="381"/>
      <c r="D173" s="381"/>
      <c r="E173" s="381"/>
      <c r="F173" s="381"/>
      <c r="G173" s="381"/>
      <c r="H173" s="381"/>
      <c r="I173" s="381"/>
      <c r="J173" s="381"/>
      <c r="K173" s="381"/>
      <c r="L173" s="381"/>
      <c r="M173" s="381"/>
      <c r="N173" s="381"/>
      <c r="O173" s="382"/>
      <c r="P173" s="378" t="s">
        <v>40</v>
      </c>
      <c r="Q173" s="379"/>
      <c r="R173" s="379"/>
      <c r="S173" s="379"/>
      <c r="T173" s="379"/>
      <c r="U173" s="379"/>
      <c r="V173" s="380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27.75" customHeight="1" x14ac:dyDescent="0.2">
      <c r="A174" s="371" t="s">
        <v>271</v>
      </c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54"/>
      <c r="AB174" s="54"/>
      <c r="AC174" s="54"/>
    </row>
    <row r="175" spans="1:68" ht="16.5" customHeight="1" x14ac:dyDescent="0.25">
      <c r="A175" s="372" t="s">
        <v>272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65"/>
      <c r="AB175" s="65"/>
      <c r="AC175" s="82"/>
    </row>
    <row r="176" spans="1:68" ht="14.25" customHeight="1" x14ac:dyDescent="0.25">
      <c r="A176" s="373" t="s">
        <v>91</v>
      </c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373"/>
      <c r="Z176" s="373"/>
      <c r="AA176" s="66"/>
      <c r="AB176" s="66"/>
      <c r="AC176" s="83"/>
    </row>
    <row r="177" spans="1:68" ht="16.5" customHeight="1" x14ac:dyDescent="0.25">
      <c r="A177" s="63" t="s">
        <v>273</v>
      </c>
      <c r="B177" s="63" t="s">
        <v>274</v>
      </c>
      <c r="C177" s="36">
        <v>4301132179</v>
      </c>
      <c r="D177" s="374">
        <v>4607111035691</v>
      </c>
      <c r="E177" s="374"/>
      <c r="F177" s="62">
        <v>0.25</v>
      </c>
      <c r="G177" s="37">
        <v>12</v>
      </c>
      <c r="H177" s="62">
        <v>3</v>
      </c>
      <c r="I177" s="62">
        <v>3.3879999999999999</v>
      </c>
      <c r="J177" s="37">
        <v>70</v>
      </c>
      <c r="K177" s="37" t="s">
        <v>96</v>
      </c>
      <c r="L177" s="37" t="s">
        <v>88</v>
      </c>
      <c r="M177" s="38" t="s">
        <v>86</v>
      </c>
      <c r="N177" s="38"/>
      <c r="O177" s="37">
        <v>365</v>
      </c>
      <c r="P177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376"/>
      <c r="R177" s="376"/>
      <c r="S177" s="376"/>
      <c r="T177" s="37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7" t="s">
        <v>275</v>
      </c>
      <c r="AG177" s="81"/>
      <c r="AJ177" s="87" t="s">
        <v>89</v>
      </c>
      <c r="AK177" s="87">
        <v>1</v>
      </c>
      <c r="BB177" s="198" t="s">
        <v>95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276</v>
      </c>
      <c r="B178" s="63" t="s">
        <v>277</v>
      </c>
      <c r="C178" s="36">
        <v>4301132182</v>
      </c>
      <c r="D178" s="374">
        <v>4607111035721</v>
      </c>
      <c r="E178" s="374"/>
      <c r="F178" s="62">
        <v>0.25</v>
      </c>
      <c r="G178" s="37">
        <v>12</v>
      </c>
      <c r="H178" s="62">
        <v>3</v>
      </c>
      <c r="I178" s="62">
        <v>3.3879999999999999</v>
      </c>
      <c r="J178" s="37">
        <v>70</v>
      </c>
      <c r="K178" s="37" t="s">
        <v>96</v>
      </c>
      <c r="L178" s="37" t="s">
        <v>88</v>
      </c>
      <c r="M178" s="38" t="s">
        <v>86</v>
      </c>
      <c r="N178" s="38"/>
      <c r="O178" s="37">
        <v>365</v>
      </c>
      <c r="P178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376"/>
      <c r="R178" s="376"/>
      <c r="S178" s="376"/>
      <c r="T178" s="37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199" t="s">
        <v>278</v>
      </c>
      <c r="AG178" s="81"/>
      <c r="AJ178" s="87" t="s">
        <v>89</v>
      </c>
      <c r="AK178" s="87">
        <v>1</v>
      </c>
      <c r="BB178" s="200" t="s">
        <v>95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279</v>
      </c>
      <c r="B179" s="63" t="s">
        <v>280</v>
      </c>
      <c r="C179" s="36">
        <v>4301132170</v>
      </c>
      <c r="D179" s="374">
        <v>4607111038487</v>
      </c>
      <c r="E179" s="374"/>
      <c r="F179" s="62">
        <v>0.25</v>
      </c>
      <c r="G179" s="37">
        <v>12</v>
      </c>
      <c r="H179" s="62">
        <v>3</v>
      </c>
      <c r="I179" s="62">
        <v>3.7360000000000002</v>
      </c>
      <c r="J179" s="37">
        <v>70</v>
      </c>
      <c r="K179" s="37" t="s">
        <v>96</v>
      </c>
      <c r="L179" s="37" t="s">
        <v>88</v>
      </c>
      <c r="M179" s="38" t="s">
        <v>86</v>
      </c>
      <c r="N179" s="38"/>
      <c r="O179" s="37">
        <v>180</v>
      </c>
      <c r="P179" s="4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376"/>
      <c r="R179" s="376"/>
      <c r="S179" s="376"/>
      <c r="T179" s="37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01" t="s">
        <v>281</v>
      </c>
      <c r="AG179" s="81"/>
      <c r="AJ179" s="87" t="s">
        <v>89</v>
      </c>
      <c r="AK179" s="87">
        <v>1</v>
      </c>
      <c r="BB179" s="202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1"/>
      <c r="M180" s="381"/>
      <c r="N180" s="381"/>
      <c r="O180" s="382"/>
      <c r="P180" s="378" t="s">
        <v>40</v>
      </c>
      <c r="Q180" s="379"/>
      <c r="R180" s="379"/>
      <c r="S180" s="379"/>
      <c r="T180" s="379"/>
      <c r="U180" s="379"/>
      <c r="V180" s="380"/>
      <c r="W180" s="42" t="s">
        <v>39</v>
      </c>
      <c r="X180" s="43">
        <f>IFERROR(SUM(X177:X179),"0")</f>
        <v>0</v>
      </c>
      <c r="Y180" s="43">
        <f>IFERROR(SUM(Y177:Y179),"0")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82"/>
      <c r="P181" s="378" t="s">
        <v>40</v>
      </c>
      <c r="Q181" s="379"/>
      <c r="R181" s="379"/>
      <c r="S181" s="379"/>
      <c r="T181" s="379"/>
      <c r="U181" s="379"/>
      <c r="V181" s="380"/>
      <c r="W181" s="42" t="s">
        <v>0</v>
      </c>
      <c r="X181" s="43">
        <f>IFERROR(SUMPRODUCT(X177:X179*H177:H179),"0")</f>
        <v>0</v>
      </c>
      <c r="Y181" s="43">
        <f>IFERROR(SUMPRODUCT(Y177:Y179*H177:H179),"0")</f>
        <v>0</v>
      </c>
      <c r="Z181" s="42"/>
      <c r="AA181" s="67"/>
      <c r="AB181" s="67"/>
      <c r="AC181" s="67"/>
    </row>
    <row r="182" spans="1:68" ht="14.25" customHeight="1" x14ac:dyDescent="0.25">
      <c r="A182" s="373" t="s">
        <v>282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373"/>
      <c r="Y182" s="373"/>
      <c r="Z182" s="373"/>
      <c r="AA182" s="66"/>
      <c r="AB182" s="66"/>
      <c r="AC182" s="83"/>
    </row>
    <row r="183" spans="1:68" ht="27" customHeight="1" x14ac:dyDescent="0.25">
      <c r="A183" s="63" t="s">
        <v>283</v>
      </c>
      <c r="B183" s="63" t="s">
        <v>284</v>
      </c>
      <c r="C183" s="36">
        <v>4301051855</v>
      </c>
      <c r="D183" s="374">
        <v>4680115885875</v>
      </c>
      <c r="E183" s="374"/>
      <c r="F183" s="62">
        <v>1</v>
      </c>
      <c r="G183" s="37">
        <v>9</v>
      </c>
      <c r="H183" s="62">
        <v>9</v>
      </c>
      <c r="I183" s="62">
        <v>9.4350000000000005</v>
      </c>
      <c r="J183" s="37">
        <v>64</v>
      </c>
      <c r="K183" s="37" t="s">
        <v>289</v>
      </c>
      <c r="L183" s="37" t="s">
        <v>88</v>
      </c>
      <c r="M183" s="38" t="s">
        <v>288</v>
      </c>
      <c r="N183" s="38"/>
      <c r="O183" s="37">
        <v>365</v>
      </c>
      <c r="P183" s="439" t="s">
        <v>285</v>
      </c>
      <c r="Q183" s="376"/>
      <c r="R183" s="376"/>
      <c r="S183" s="376"/>
      <c r="T183" s="37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IFERROR(IF(X183="","",X183*0.01898),"")</f>
        <v>0</v>
      </c>
      <c r="AA183" s="68" t="s">
        <v>46</v>
      </c>
      <c r="AB183" s="69" t="s">
        <v>46</v>
      </c>
      <c r="AC183" s="203" t="s">
        <v>286</v>
      </c>
      <c r="AG183" s="81"/>
      <c r="AJ183" s="87" t="s">
        <v>89</v>
      </c>
      <c r="AK183" s="87">
        <v>1</v>
      </c>
      <c r="BB183" s="204" t="s">
        <v>287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81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2"/>
      <c r="P184" s="378" t="s">
        <v>40</v>
      </c>
      <c r="Q184" s="379"/>
      <c r="R184" s="379"/>
      <c r="S184" s="379"/>
      <c r="T184" s="379"/>
      <c r="U184" s="379"/>
      <c r="V184" s="380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81"/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2"/>
      <c r="P185" s="378" t="s">
        <v>40</v>
      </c>
      <c r="Q185" s="379"/>
      <c r="R185" s="379"/>
      <c r="S185" s="379"/>
      <c r="T185" s="379"/>
      <c r="U185" s="379"/>
      <c r="V185" s="380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27.75" customHeight="1" x14ac:dyDescent="0.2">
      <c r="A186" s="371" t="s">
        <v>290</v>
      </c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54"/>
      <c r="AB186" s="54"/>
      <c r="AC186" s="54"/>
    </row>
    <row r="187" spans="1:68" ht="16.5" customHeight="1" x14ac:dyDescent="0.25">
      <c r="A187" s="372" t="s">
        <v>291</v>
      </c>
      <c r="B187" s="372"/>
      <c r="C187" s="372"/>
      <c r="D187" s="372"/>
      <c r="E187" s="372"/>
      <c r="F187" s="372"/>
      <c r="G187" s="372"/>
      <c r="H187" s="372"/>
      <c r="I187" s="372"/>
      <c r="J187" s="372"/>
      <c r="K187" s="372"/>
      <c r="L187" s="372"/>
      <c r="M187" s="372"/>
      <c r="N187" s="372"/>
      <c r="O187" s="372"/>
      <c r="P187" s="372"/>
      <c r="Q187" s="372"/>
      <c r="R187" s="372"/>
      <c r="S187" s="372"/>
      <c r="T187" s="372"/>
      <c r="U187" s="372"/>
      <c r="V187" s="372"/>
      <c r="W187" s="372"/>
      <c r="X187" s="372"/>
      <c r="Y187" s="372"/>
      <c r="Z187" s="372"/>
      <c r="AA187" s="65"/>
      <c r="AB187" s="65"/>
      <c r="AC187" s="82"/>
    </row>
    <row r="188" spans="1:68" ht="14.25" customHeight="1" x14ac:dyDescent="0.25">
      <c r="A188" s="373" t="s">
        <v>91</v>
      </c>
      <c r="B188" s="373"/>
      <c r="C188" s="373"/>
      <c r="D188" s="373"/>
      <c r="E188" s="373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  <c r="X188" s="373"/>
      <c r="Y188" s="373"/>
      <c r="Z188" s="373"/>
      <c r="AA188" s="66"/>
      <c r="AB188" s="66"/>
      <c r="AC188" s="83"/>
    </row>
    <row r="189" spans="1:68" ht="27" customHeight="1" x14ac:dyDescent="0.25">
      <c r="A189" s="63" t="s">
        <v>292</v>
      </c>
      <c r="B189" s="63" t="s">
        <v>293</v>
      </c>
      <c r="C189" s="36">
        <v>4301132227</v>
      </c>
      <c r="D189" s="374">
        <v>4620207491133</v>
      </c>
      <c r="E189" s="374"/>
      <c r="F189" s="62">
        <v>0.23</v>
      </c>
      <c r="G189" s="37">
        <v>12</v>
      </c>
      <c r="H189" s="62">
        <v>2.76</v>
      </c>
      <c r="I189" s="62">
        <v>2.98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40" t="s">
        <v>294</v>
      </c>
      <c r="Q189" s="376"/>
      <c r="R189" s="376"/>
      <c r="S189" s="376"/>
      <c r="T189" s="37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5" t="s">
        <v>295</v>
      </c>
      <c r="AG189" s="81"/>
      <c r="AJ189" s="87" t="s">
        <v>89</v>
      </c>
      <c r="AK189" s="87">
        <v>1</v>
      </c>
      <c r="BB189" s="206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1"/>
      <c r="N190" s="381"/>
      <c r="O190" s="382"/>
      <c r="P190" s="378" t="s">
        <v>40</v>
      </c>
      <c r="Q190" s="379"/>
      <c r="R190" s="379"/>
      <c r="S190" s="379"/>
      <c r="T190" s="379"/>
      <c r="U190" s="379"/>
      <c r="V190" s="380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381"/>
      <c r="B191" s="381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2"/>
      <c r="P191" s="378" t="s">
        <v>40</v>
      </c>
      <c r="Q191" s="379"/>
      <c r="R191" s="379"/>
      <c r="S191" s="379"/>
      <c r="T191" s="379"/>
      <c r="U191" s="379"/>
      <c r="V191" s="380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14.25" customHeight="1" x14ac:dyDescent="0.25">
      <c r="A192" s="373" t="s">
        <v>145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373"/>
      <c r="Y192" s="373"/>
      <c r="Z192" s="373"/>
      <c r="AA192" s="66"/>
      <c r="AB192" s="66"/>
      <c r="AC192" s="83"/>
    </row>
    <row r="193" spans="1:68" ht="27" customHeight="1" x14ac:dyDescent="0.25">
      <c r="A193" s="63" t="s">
        <v>296</v>
      </c>
      <c r="B193" s="63" t="s">
        <v>297</v>
      </c>
      <c r="C193" s="36">
        <v>4301135707</v>
      </c>
      <c r="D193" s="374">
        <v>4620207490198</v>
      </c>
      <c r="E193" s="374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113</v>
      </c>
      <c r="M193" s="38" t="s">
        <v>86</v>
      </c>
      <c r="N193" s="38"/>
      <c r="O193" s="37">
        <v>180</v>
      </c>
      <c r="P193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376"/>
      <c r="R193" s="376"/>
      <c r="S193" s="376"/>
      <c r="T193" s="37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7" t="s">
        <v>298</v>
      </c>
      <c r="AG193" s="81"/>
      <c r="AJ193" s="87" t="s">
        <v>114</v>
      </c>
      <c r="AK193" s="87">
        <v>14</v>
      </c>
      <c r="BB193" s="208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299</v>
      </c>
      <c r="B194" s="63" t="s">
        <v>300</v>
      </c>
      <c r="C194" s="36">
        <v>4301135696</v>
      </c>
      <c r="D194" s="374">
        <v>4620207490235</v>
      </c>
      <c r="E194" s="374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96</v>
      </c>
      <c r="L194" s="37" t="s">
        <v>113</v>
      </c>
      <c r="M194" s="38" t="s">
        <v>86</v>
      </c>
      <c r="N194" s="38"/>
      <c r="O194" s="37">
        <v>180</v>
      </c>
      <c r="P194" s="44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376"/>
      <c r="R194" s="376"/>
      <c r="S194" s="376"/>
      <c r="T194" s="37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09" t="s">
        <v>301</v>
      </c>
      <c r="AG194" s="81"/>
      <c r="AJ194" s="87" t="s">
        <v>114</v>
      </c>
      <c r="AK194" s="87">
        <v>14</v>
      </c>
      <c r="BB194" s="210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302</v>
      </c>
      <c r="B195" s="63" t="s">
        <v>303</v>
      </c>
      <c r="C195" s="36">
        <v>4301135697</v>
      </c>
      <c r="D195" s="374">
        <v>4620207490259</v>
      </c>
      <c r="E195" s="374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96</v>
      </c>
      <c r="L195" s="37" t="s">
        <v>113</v>
      </c>
      <c r="M195" s="38" t="s">
        <v>86</v>
      </c>
      <c r="N195" s="38"/>
      <c r="O195" s="37">
        <v>180</v>
      </c>
      <c r="P195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376"/>
      <c r="R195" s="376"/>
      <c r="S195" s="376"/>
      <c r="T195" s="37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1" t="s">
        <v>298</v>
      </c>
      <c r="AG195" s="81"/>
      <c r="AJ195" s="87" t="s">
        <v>114</v>
      </c>
      <c r="AK195" s="87">
        <v>14</v>
      </c>
      <c r="BB195" s="212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304</v>
      </c>
      <c r="B196" s="63" t="s">
        <v>305</v>
      </c>
      <c r="C196" s="36">
        <v>4301135681</v>
      </c>
      <c r="D196" s="374">
        <v>4620207490143</v>
      </c>
      <c r="E196" s="374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96</v>
      </c>
      <c r="L196" s="37" t="s">
        <v>88</v>
      </c>
      <c r="M196" s="38" t="s">
        <v>86</v>
      </c>
      <c r="N196" s="38"/>
      <c r="O196" s="37">
        <v>180</v>
      </c>
      <c r="P196" s="44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376"/>
      <c r="R196" s="376"/>
      <c r="S196" s="376"/>
      <c r="T196" s="377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3" t="s">
        <v>306</v>
      </c>
      <c r="AG196" s="81"/>
      <c r="AJ196" s="87" t="s">
        <v>89</v>
      </c>
      <c r="AK196" s="87">
        <v>1</v>
      </c>
      <c r="BB196" s="214" t="s">
        <v>95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81"/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2"/>
      <c r="P197" s="378" t="s">
        <v>40</v>
      </c>
      <c r="Q197" s="379"/>
      <c r="R197" s="379"/>
      <c r="S197" s="379"/>
      <c r="T197" s="379"/>
      <c r="U197" s="379"/>
      <c r="V197" s="380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81"/>
      <c r="B198" s="381"/>
      <c r="C198" s="381"/>
      <c r="D198" s="381"/>
      <c r="E198" s="381"/>
      <c r="F198" s="381"/>
      <c r="G198" s="381"/>
      <c r="H198" s="381"/>
      <c r="I198" s="381"/>
      <c r="J198" s="381"/>
      <c r="K198" s="381"/>
      <c r="L198" s="381"/>
      <c r="M198" s="381"/>
      <c r="N198" s="381"/>
      <c r="O198" s="382"/>
      <c r="P198" s="378" t="s">
        <v>40</v>
      </c>
      <c r="Q198" s="379"/>
      <c r="R198" s="379"/>
      <c r="S198" s="379"/>
      <c r="T198" s="379"/>
      <c r="U198" s="379"/>
      <c r="V198" s="380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72" t="s">
        <v>307</v>
      </c>
      <c r="B199" s="372"/>
      <c r="C199" s="372"/>
      <c r="D199" s="372"/>
      <c r="E199" s="372"/>
      <c r="F199" s="372"/>
      <c r="G199" s="372"/>
      <c r="H199" s="372"/>
      <c r="I199" s="372"/>
      <c r="J199" s="372"/>
      <c r="K199" s="372"/>
      <c r="L199" s="372"/>
      <c r="M199" s="372"/>
      <c r="N199" s="372"/>
      <c r="O199" s="372"/>
      <c r="P199" s="372"/>
      <c r="Q199" s="372"/>
      <c r="R199" s="372"/>
      <c r="S199" s="372"/>
      <c r="T199" s="372"/>
      <c r="U199" s="372"/>
      <c r="V199" s="372"/>
      <c r="W199" s="372"/>
      <c r="X199" s="372"/>
      <c r="Y199" s="372"/>
      <c r="Z199" s="372"/>
      <c r="AA199" s="65"/>
      <c r="AB199" s="65"/>
      <c r="AC199" s="82"/>
    </row>
    <row r="200" spans="1:68" ht="14.25" customHeight="1" x14ac:dyDescent="0.25">
      <c r="A200" s="373" t="s">
        <v>82</v>
      </c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  <c r="X200" s="373"/>
      <c r="Y200" s="373"/>
      <c r="Z200" s="373"/>
      <c r="AA200" s="66"/>
      <c r="AB200" s="66"/>
      <c r="AC200" s="83"/>
    </row>
    <row r="201" spans="1:68" ht="16.5" customHeight="1" x14ac:dyDescent="0.25">
      <c r="A201" s="63" t="s">
        <v>308</v>
      </c>
      <c r="B201" s="63" t="s">
        <v>309</v>
      </c>
      <c r="C201" s="36">
        <v>4301070948</v>
      </c>
      <c r="D201" s="374">
        <v>4607111037022</v>
      </c>
      <c r="E201" s="374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117</v>
      </c>
      <c r="M201" s="38" t="s">
        <v>86</v>
      </c>
      <c r="N201" s="38"/>
      <c r="O201" s="37">
        <v>180</v>
      </c>
      <c r="P201" s="44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376"/>
      <c r="R201" s="376"/>
      <c r="S201" s="376"/>
      <c r="T201" s="37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310</v>
      </c>
      <c r="AG201" s="81"/>
      <c r="AJ201" s="87" t="s">
        <v>118</v>
      </c>
      <c r="AK201" s="87">
        <v>84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311</v>
      </c>
      <c r="B202" s="63" t="s">
        <v>312</v>
      </c>
      <c r="C202" s="36">
        <v>4301070990</v>
      </c>
      <c r="D202" s="374">
        <v>4607111038494</v>
      </c>
      <c r="E202" s="374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376"/>
      <c r="R202" s="376"/>
      <c r="S202" s="376"/>
      <c r="T202" s="37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313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314</v>
      </c>
      <c r="B203" s="63" t="s">
        <v>315</v>
      </c>
      <c r="C203" s="36">
        <v>4301070966</v>
      </c>
      <c r="D203" s="374">
        <v>4607111038135</v>
      </c>
      <c r="E203" s="374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113</v>
      </c>
      <c r="M203" s="38" t="s">
        <v>86</v>
      </c>
      <c r="N203" s="38"/>
      <c r="O203" s="37">
        <v>180</v>
      </c>
      <c r="P203" s="44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376"/>
      <c r="R203" s="376"/>
      <c r="S203" s="376"/>
      <c r="T203" s="37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316</v>
      </c>
      <c r="AG203" s="81"/>
      <c r="AJ203" s="87" t="s">
        <v>114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81"/>
      <c r="B204" s="381"/>
      <c r="C204" s="381"/>
      <c r="D204" s="381"/>
      <c r="E204" s="381"/>
      <c r="F204" s="381"/>
      <c r="G204" s="381"/>
      <c r="H204" s="381"/>
      <c r="I204" s="381"/>
      <c r="J204" s="381"/>
      <c r="K204" s="381"/>
      <c r="L204" s="381"/>
      <c r="M204" s="381"/>
      <c r="N204" s="381"/>
      <c r="O204" s="382"/>
      <c r="P204" s="378" t="s">
        <v>40</v>
      </c>
      <c r="Q204" s="379"/>
      <c r="R204" s="379"/>
      <c r="S204" s="379"/>
      <c r="T204" s="379"/>
      <c r="U204" s="379"/>
      <c r="V204" s="380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81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82"/>
      <c r="P205" s="378" t="s">
        <v>40</v>
      </c>
      <c r="Q205" s="379"/>
      <c r="R205" s="379"/>
      <c r="S205" s="379"/>
      <c r="T205" s="379"/>
      <c r="U205" s="379"/>
      <c r="V205" s="380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372" t="s">
        <v>317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72"/>
      <c r="AA206" s="65"/>
      <c r="AB206" s="65"/>
      <c r="AC206" s="82"/>
    </row>
    <row r="207" spans="1:68" ht="14.25" customHeight="1" x14ac:dyDescent="0.25">
      <c r="A207" s="373" t="s">
        <v>82</v>
      </c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373"/>
      <c r="Z207" s="373"/>
      <c r="AA207" s="66"/>
      <c r="AB207" s="66"/>
      <c r="AC207" s="83"/>
    </row>
    <row r="208" spans="1:68" ht="27" customHeight="1" x14ac:dyDescent="0.25">
      <c r="A208" s="63" t="s">
        <v>318</v>
      </c>
      <c r="B208" s="63" t="s">
        <v>319</v>
      </c>
      <c r="C208" s="36">
        <v>4301070996</v>
      </c>
      <c r="D208" s="374">
        <v>4607111038654</v>
      </c>
      <c r="E208" s="374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376"/>
      <c r="R208" s="376"/>
      <c r="S208" s="376"/>
      <c r="T208" s="37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320</v>
      </c>
      <c r="AG208" s="81"/>
      <c r="AJ208" s="87" t="s">
        <v>89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81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2"/>
      <c r="P209" s="378" t="s">
        <v>40</v>
      </c>
      <c r="Q209" s="379"/>
      <c r="R209" s="379"/>
      <c r="S209" s="379"/>
      <c r="T209" s="379"/>
      <c r="U209" s="379"/>
      <c r="V209" s="380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81"/>
      <c r="B210" s="381"/>
      <c r="C210" s="381"/>
      <c r="D210" s="381"/>
      <c r="E210" s="381"/>
      <c r="F210" s="381"/>
      <c r="G210" s="381"/>
      <c r="H210" s="381"/>
      <c r="I210" s="381"/>
      <c r="J210" s="381"/>
      <c r="K210" s="381"/>
      <c r="L210" s="381"/>
      <c r="M210" s="381"/>
      <c r="N210" s="381"/>
      <c r="O210" s="382"/>
      <c r="P210" s="378" t="s">
        <v>40</v>
      </c>
      <c r="Q210" s="379"/>
      <c r="R210" s="379"/>
      <c r="S210" s="379"/>
      <c r="T210" s="379"/>
      <c r="U210" s="379"/>
      <c r="V210" s="380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72" t="s">
        <v>321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372"/>
      <c r="Y211" s="372"/>
      <c r="Z211" s="372"/>
      <c r="AA211" s="65"/>
      <c r="AB211" s="65"/>
      <c r="AC211" s="82"/>
    </row>
    <row r="212" spans="1:68" ht="14.25" customHeight="1" x14ac:dyDescent="0.25">
      <c r="A212" s="373" t="s">
        <v>82</v>
      </c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  <c r="X212" s="373"/>
      <c r="Y212" s="373"/>
      <c r="Z212" s="373"/>
      <c r="AA212" s="66"/>
      <c r="AB212" s="66"/>
      <c r="AC212" s="83"/>
    </row>
    <row r="213" spans="1:68" ht="27" customHeight="1" x14ac:dyDescent="0.25">
      <c r="A213" s="63" t="s">
        <v>322</v>
      </c>
      <c r="B213" s="63" t="s">
        <v>323</v>
      </c>
      <c r="C213" s="36">
        <v>4301070917</v>
      </c>
      <c r="D213" s="374">
        <v>4607111035912</v>
      </c>
      <c r="E213" s="374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76"/>
      <c r="R213" s="376"/>
      <c r="S213" s="376"/>
      <c r="T213" s="37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3" t="s">
        <v>324</v>
      </c>
      <c r="AG213" s="81"/>
      <c r="AJ213" s="87" t="s">
        <v>89</v>
      </c>
      <c r="AK213" s="87">
        <v>1</v>
      </c>
      <c r="BB213" s="22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325</v>
      </c>
      <c r="B214" s="63" t="s">
        <v>326</v>
      </c>
      <c r="C214" s="36">
        <v>4301070920</v>
      </c>
      <c r="D214" s="374">
        <v>4607111035929</v>
      </c>
      <c r="E214" s="374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113</v>
      </c>
      <c r="M214" s="38" t="s">
        <v>86</v>
      </c>
      <c r="N214" s="38"/>
      <c r="O214" s="37">
        <v>180</v>
      </c>
      <c r="P214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76"/>
      <c r="R214" s="376"/>
      <c r="S214" s="376"/>
      <c r="T214" s="377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5" t="s">
        <v>324</v>
      </c>
      <c r="AG214" s="81"/>
      <c r="AJ214" s="87" t="s">
        <v>114</v>
      </c>
      <c r="AK214" s="87">
        <v>12</v>
      </c>
      <c r="BB214" s="226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327</v>
      </c>
      <c r="B215" s="63" t="s">
        <v>328</v>
      </c>
      <c r="C215" s="36">
        <v>4301070915</v>
      </c>
      <c r="D215" s="374">
        <v>4607111035882</v>
      </c>
      <c r="E215" s="374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76"/>
      <c r="R215" s="376"/>
      <c r="S215" s="376"/>
      <c r="T215" s="377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329</v>
      </c>
      <c r="AG215" s="81"/>
      <c r="AJ215" s="87" t="s">
        <v>89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330</v>
      </c>
      <c r="B216" s="63" t="s">
        <v>331</v>
      </c>
      <c r="C216" s="36">
        <v>4301070921</v>
      </c>
      <c r="D216" s="374">
        <v>4607111035905</v>
      </c>
      <c r="E216" s="374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76"/>
      <c r="R216" s="376"/>
      <c r="S216" s="376"/>
      <c r="T216" s="377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329</v>
      </c>
      <c r="AG216" s="81"/>
      <c r="AJ216" s="87" t="s">
        <v>89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2"/>
      <c r="P217" s="378" t="s">
        <v>40</v>
      </c>
      <c r="Q217" s="379"/>
      <c r="R217" s="379"/>
      <c r="S217" s="379"/>
      <c r="T217" s="379"/>
      <c r="U217" s="379"/>
      <c r="V217" s="380"/>
      <c r="W217" s="42" t="s">
        <v>39</v>
      </c>
      <c r="X217" s="43">
        <f>IFERROR(SUM(X213:X216),"0")</f>
        <v>0</v>
      </c>
      <c r="Y217" s="43">
        <f>IFERROR(SUM(Y213:Y216),"0")</f>
        <v>0</v>
      </c>
      <c r="Z217" s="43">
        <f>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81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2"/>
      <c r="P218" s="378" t="s">
        <v>40</v>
      </c>
      <c r="Q218" s="379"/>
      <c r="R218" s="379"/>
      <c r="S218" s="379"/>
      <c r="T218" s="379"/>
      <c r="U218" s="379"/>
      <c r="V218" s="380"/>
      <c r="W218" s="42" t="s">
        <v>0</v>
      </c>
      <c r="X218" s="43">
        <f>IFERROR(SUMPRODUCT(X213:X216*H213:H216),"0")</f>
        <v>0</v>
      </c>
      <c r="Y218" s="43">
        <f>IFERROR(SUMPRODUCT(Y213:Y216*H213:H216),"0")</f>
        <v>0</v>
      </c>
      <c r="Z218" s="42"/>
      <c r="AA218" s="67"/>
      <c r="AB218" s="67"/>
      <c r="AC218" s="67"/>
    </row>
    <row r="219" spans="1:68" ht="16.5" customHeight="1" x14ac:dyDescent="0.25">
      <c r="A219" s="372" t="s">
        <v>332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372"/>
      <c r="Z219" s="372"/>
      <c r="AA219" s="65"/>
      <c r="AB219" s="65"/>
      <c r="AC219" s="82"/>
    </row>
    <row r="220" spans="1:68" ht="14.25" customHeight="1" x14ac:dyDescent="0.25">
      <c r="A220" s="373" t="s">
        <v>82</v>
      </c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373"/>
      <c r="Z220" s="373"/>
      <c r="AA220" s="66"/>
      <c r="AB220" s="66"/>
      <c r="AC220" s="83"/>
    </row>
    <row r="221" spans="1:68" ht="27" customHeight="1" x14ac:dyDescent="0.25">
      <c r="A221" s="63" t="s">
        <v>333</v>
      </c>
      <c r="B221" s="63" t="s">
        <v>334</v>
      </c>
      <c r="C221" s="36">
        <v>4301071097</v>
      </c>
      <c r="D221" s="374">
        <v>4620207491096</v>
      </c>
      <c r="E221" s="374"/>
      <c r="F221" s="62">
        <v>1</v>
      </c>
      <c r="G221" s="37">
        <v>5</v>
      </c>
      <c r="H221" s="62">
        <v>5</v>
      </c>
      <c r="I221" s="62">
        <v>5.23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53" t="s">
        <v>335</v>
      </c>
      <c r="Q221" s="376"/>
      <c r="R221" s="376"/>
      <c r="S221" s="376"/>
      <c r="T221" s="377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1" t="s">
        <v>336</v>
      </c>
      <c r="AG221" s="81"/>
      <c r="AJ221" s="87" t="s">
        <v>89</v>
      </c>
      <c r="AK221" s="87">
        <v>1</v>
      </c>
      <c r="BB221" s="23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2"/>
      <c r="P222" s="378" t="s">
        <v>40</v>
      </c>
      <c r="Q222" s="379"/>
      <c r="R222" s="379"/>
      <c r="S222" s="379"/>
      <c r="T222" s="379"/>
      <c r="U222" s="379"/>
      <c r="V222" s="380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81"/>
      <c r="B223" s="381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2"/>
      <c r="P223" s="378" t="s">
        <v>40</v>
      </c>
      <c r="Q223" s="379"/>
      <c r="R223" s="379"/>
      <c r="S223" s="379"/>
      <c r="T223" s="379"/>
      <c r="U223" s="379"/>
      <c r="V223" s="380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72" t="s">
        <v>337</v>
      </c>
      <c r="B224" s="372"/>
      <c r="C224" s="372"/>
      <c r="D224" s="372"/>
      <c r="E224" s="372"/>
      <c r="F224" s="372"/>
      <c r="G224" s="372"/>
      <c r="H224" s="372"/>
      <c r="I224" s="372"/>
      <c r="J224" s="372"/>
      <c r="K224" s="372"/>
      <c r="L224" s="372"/>
      <c r="M224" s="372"/>
      <c r="N224" s="372"/>
      <c r="O224" s="372"/>
      <c r="P224" s="372"/>
      <c r="Q224" s="372"/>
      <c r="R224" s="372"/>
      <c r="S224" s="372"/>
      <c r="T224" s="372"/>
      <c r="U224" s="372"/>
      <c r="V224" s="372"/>
      <c r="W224" s="372"/>
      <c r="X224" s="372"/>
      <c r="Y224" s="372"/>
      <c r="Z224" s="372"/>
      <c r="AA224" s="65"/>
      <c r="AB224" s="65"/>
      <c r="AC224" s="82"/>
    </row>
    <row r="225" spans="1:68" ht="14.25" customHeight="1" x14ac:dyDescent="0.25">
      <c r="A225" s="373" t="s">
        <v>82</v>
      </c>
      <c r="B225" s="373"/>
      <c r="C225" s="373"/>
      <c r="D225" s="373"/>
      <c r="E225" s="373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  <c r="X225" s="373"/>
      <c r="Y225" s="373"/>
      <c r="Z225" s="373"/>
      <c r="AA225" s="66"/>
      <c r="AB225" s="66"/>
      <c r="AC225" s="83"/>
    </row>
    <row r="226" spans="1:68" ht="27" customHeight="1" x14ac:dyDescent="0.25">
      <c r="A226" s="63" t="s">
        <v>338</v>
      </c>
      <c r="B226" s="63" t="s">
        <v>339</v>
      </c>
      <c r="C226" s="36">
        <v>4301071093</v>
      </c>
      <c r="D226" s="374">
        <v>4620207490709</v>
      </c>
      <c r="E226" s="374"/>
      <c r="F226" s="62">
        <v>0.65</v>
      </c>
      <c r="G226" s="37">
        <v>8</v>
      </c>
      <c r="H226" s="62">
        <v>5.2</v>
      </c>
      <c r="I226" s="62">
        <v>5.47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76"/>
      <c r="R226" s="376"/>
      <c r="S226" s="376"/>
      <c r="T226" s="37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3" t="s">
        <v>340</v>
      </c>
      <c r="AG226" s="81"/>
      <c r="AJ226" s="87" t="s">
        <v>89</v>
      </c>
      <c r="AK226" s="87">
        <v>1</v>
      </c>
      <c r="BB226" s="23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2"/>
      <c r="P227" s="378" t="s">
        <v>40</v>
      </c>
      <c r="Q227" s="379"/>
      <c r="R227" s="379"/>
      <c r="S227" s="379"/>
      <c r="T227" s="379"/>
      <c r="U227" s="379"/>
      <c r="V227" s="380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2"/>
      <c r="P228" s="378" t="s">
        <v>40</v>
      </c>
      <c r="Q228" s="379"/>
      <c r="R228" s="379"/>
      <c r="S228" s="379"/>
      <c r="T228" s="379"/>
      <c r="U228" s="379"/>
      <c r="V228" s="380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4.25" customHeight="1" x14ac:dyDescent="0.25">
      <c r="A229" s="373" t="s">
        <v>145</v>
      </c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373"/>
      <c r="Z229" s="373"/>
      <c r="AA229" s="66"/>
      <c r="AB229" s="66"/>
      <c r="AC229" s="83"/>
    </row>
    <row r="230" spans="1:68" ht="27" customHeight="1" x14ac:dyDescent="0.25">
      <c r="A230" s="63" t="s">
        <v>341</v>
      </c>
      <c r="B230" s="63" t="s">
        <v>342</v>
      </c>
      <c r="C230" s="36">
        <v>4301135692</v>
      </c>
      <c r="D230" s="374">
        <v>4620207490570</v>
      </c>
      <c r="E230" s="374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96</v>
      </c>
      <c r="L230" s="37" t="s">
        <v>88</v>
      </c>
      <c r="M230" s="38" t="s">
        <v>86</v>
      </c>
      <c r="N230" s="38"/>
      <c r="O230" s="37">
        <v>180</v>
      </c>
      <c r="P230" s="45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76"/>
      <c r="R230" s="376"/>
      <c r="S230" s="376"/>
      <c r="T230" s="37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35" t="s">
        <v>343</v>
      </c>
      <c r="AG230" s="81"/>
      <c r="AJ230" s="87" t="s">
        <v>89</v>
      </c>
      <c r="AK230" s="87">
        <v>1</v>
      </c>
      <c r="BB230" s="236" t="s">
        <v>95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344</v>
      </c>
      <c r="B231" s="63" t="s">
        <v>345</v>
      </c>
      <c r="C231" s="36">
        <v>4301135691</v>
      </c>
      <c r="D231" s="374">
        <v>4620207490549</v>
      </c>
      <c r="E231" s="374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76"/>
      <c r="R231" s="376"/>
      <c r="S231" s="376"/>
      <c r="T231" s="37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7" t="s">
        <v>343</v>
      </c>
      <c r="AG231" s="81"/>
      <c r="AJ231" s="87" t="s">
        <v>89</v>
      </c>
      <c r="AK231" s="87">
        <v>1</v>
      </c>
      <c r="BB231" s="238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346</v>
      </c>
      <c r="B232" s="63" t="s">
        <v>347</v>
      </c>
      <c r="C232" s="36">
        <v>4301135694</v>
      </c>
      <c r="D232" s="374">
        <v>4620207490501</v>
      </c>
      <c r="E232" s="374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76"/>
      <c r="R232" s="376"/>
      <c r="S232" s="376"/>
      <c r="T232" s="37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39" t="s">
        <v>343</v>
      </c>
      <c r="AG232" s="81"/>
      <c r="AJ232" s="87" t="s">
        <v>89</v>
      </c>
      <c r="AK232" s="87">
        <v>1</v>
      </c>
      <c r="BB232" s="240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81"/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2"/>
      <c r="P233" s="378" t="s">
        <v>40</v>
      </c>
      <c r="Q233" s="379"/>
      <c r="R233" s="379"/>
      <c r="S233" s="379"/>
      <c r="T233" s="379"/>
      <c r="U233" s="379"/>
      <c r="V233" s="380"/>
      <c r="W233" s="42" t="s">
        <v>39</v>
      </c>
      <c r="X233" s="43">
        <f>IFERROR(SUM(X230:X232),"0")</f>
        <v>0</v>
      </c>
      <c r="Y233" s="43">
        <f>IFERROR(SUM(Y230:Y232),"0")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81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2"/>
      <c r="P234" s="378" t="s">
        <v>40</v>
      </c>
      <c r="Q234" s="379"/>
      <c r="R234" s="379"/>
      <c r="S234" s="379"/>
      <c r="T234" s="379"/>
      <c r="U234" s="379"/>
      <c r="V234" s="380"/>
      <c r="W234" s="42" t="s">
        <v>0</v>
      </c>
      <c r="X234" s="43">
        <f>IFERROR(SUMPRODUCT(X230:X232*H230:H232),"0")</f>
        <v>0</v>
      </c>
      <c r="Y234" s="43">
        <f>IFERROR(SUMPRODUCT(Y230:Y232*H230:H232),"0")</f>
        <v>0</v>
      </c>
      <c r="Z234" s="42"/>
      <c r="AA234" s="67"/>
      <c r="AB234" s="67"/>
      <c r="AC234" s="67"/>
    </row>
    <row r="235" spans="1:68" ht="16.5" customHeight="1" x14ac:dyDescent="0.25">
      <c r="A235" s="372" t="s">
        <v>348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372"/>
      <c r="Y235" s="372"/>
      <c r="Z235" s="372"/>
      <c r="AA235" s="65"/>
      <c r="AB235" s="65"/>
      <c r="AC235" s="82"/>
    </row>
    <row r="236" spans="1:68" ht="14.25" customHeight="1" x14ac:dyDescent="0.25">
      <c r="A236" s="373" t="s">
        <v>82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373"/>
      <c r="Z236" s="373"/>
      <c r="AA236" s="66"/>
      <c r="AB236" s="66"/>
      <c r="AC236" s="83"/>
    </row>
    <row r="237" spans="1:68" ht="16.5" customHeight="1" x14ac:dyDescent="0.25">
      <c r="A237" s="63" t="s">
        <v>349</v>
      </c>
      <c r="B237" s="63" t="s">
        <v>350</v>
      </c>
      <c r="C237" s="36">
        <v>4301071063</v>
      </c>
      <c r="D237" s="374">
        <v>4607111039019</v>
      </c>
      <c r="E237" s="374"/>
      <c r="F237" s="62">
        <v>0.43</v>
      </c>
      <c r="G237" s="37">
        <v>16</v>
      </c>
      <c r="H237" s="62">
        <v>6.88</v>
      </c>
      <c r="I237" s="62">
        <v>7.2060000000000004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5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76"/>
      <c r="R237" s="376"/>
      <c r="S237" s="376"/>
      <c r="T237" s="37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1" t="s">
        <v>351</v>
      </c>
      <c r="AG237" s="81"/>
      <c r="AJ237" s="87" t="s">
        <v>89</v>
      </c>
      <c r="AK237" s="87">
        <v>1</v>
      </c>
      <c r="BB237" s="242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6.5" customHeight="1" x14ac:dyDescent="0.25">
      <c r="A238" s="63" t="s">
        <v>352</v>
      </c>
      <c r="B238" s="63" t="s">
        <v>353</v>
      </c>
      <c r="C238" s="36">
        <v>4301071000</v>
      </c>
      <c r="D238" s="374">
        <v>4607111038708</v>
      </c>
      <c r="E238" s="374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113</v>
      </c>
      <c r="M238" s="38" t="s">
        <v>86</v>
      </c>
      <c r="N238" s="38"/>
      <c r="O238" s="37">
        <v>180</v>
      </c>
      <c r="P238" s="4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76"/>
      <c r="R238" s="376"/>
      <c r="S238" s="376"/>
      <c r="T238" s="377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3" t="s">
        <v>351</v>
      </c>
      <c r="AG238" s="81"/>
      <c r="AJ238" s="87" t="s">
        <v>114</v>
      </c>
      <c r="AK238" s="87">
        <v>12</v>
      </c>
      <c r="BB238" s="244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2"/>
      <c r="P239" s="378" t="s">
        <v>40</v>
      </c>
      <c r="Q239" s="379"/>
      <c r="R239" s="379"/>
      <c r="S239" s="379"/>
      <c r="T239" s="379"/>
      <c r="U239" s="379"/>
      <c r="V239" s="380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381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2"/>
      <c r="P240" s="378" t="s">
        <v>40</v>
      </c>
      <c r="Q240" s="379"/>
      <c r="R240" s="379"/>
      <c r="S240" s="379"/>
      <c r="T240" s="379"/>
      <c r="U240" s="379"/>
      <c r="V240" s="380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27.75" customHeight="1" x14ac:dyDescent="0.2">
      <c r="A241" s="371" t="s">
        <v>354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371"/>
      <c r="Z241" s="371"/>
      <c r="AA241" s="54"/>
      <c r="AB241" s="54"/>
      <c r="AC241" s="54"/>
    </row>
    <row r="242" spans="1:68" ht="16.5" customHeight="1" x14ac:dyDescent="0.25">
      <c r="A242" s="372" t="s">
        <v>355</v>
      </c>
      <c r="B242" s="372"/>
      <c r="C242" s="372"/>
      <c r="D242" s="372"/>
      <c r="E242" s="372"/>
      <c r="F242" s="372"/>
      <c r="G242" s="372"/>
      <c r="H242" s="372"/>
      <c r="I242" s="372"/>
      <c r="J242" s="372"/>
      <c r="K242" s="372"/>
      <c r="L242" s="372"/>
      <c r="M242" s="372"/>
      <c r="N242" s="372"/>
      <c r="O242" s="372"/>
      <c r="P242" s="372"/>
      <c r="Q242" s="372"/>
      <c r="R242" s="372"/>
      <c r="S242" s="372"/>
      <c r="T242" s="372"/>
      <c r="U242" s="372"/>
      <c r="V242" s="372"/>
      <c r="W242" s="372"/>
      <c r="X242" s="372"/>
      <c r="Y242" s="372"/>
      <c r="Z242" s="372"/>
      <c r="AA242" s="65"/>
      <c r="AB242" s="65"/>
      <c r="AC242" s="82"/>
    </row>
    <row r="243" spans="1:68" ht="14.25" customHeight="1" x14ac:dyDescent="0.25">
      <c r="A243" s="373" t="s">
        <v>82</v>
      </c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373"/>
      <c r="Y243" s="373"/>
      <c r="Z243" s="373"/>
      <c r="AA243" s="66"/>
      <c r="AB243" s="66"/>
      <c r="AC243" s="83"/>
    </row>
    <row r="244" spans="1:68" ht="27" customHeight="1" x14ac:dyDescent="0.25">
      <c r="A244" s="63" t="s">
        <v>356</v>
      </c>
      <c r="B244" s="63" t="s">
        <v>357</v>
      </c>
      <c r="C244" s="36">
        <v>4301071036</v>
      </c>
      <c r="D244" s="374">
        <v>4607111036162</v>
      </c>
      <c r="E244" s="374"/>
      <c r="F244" s="62">
        <v>0.8</v>
      </c>
      <c r="G244" s="37">
        <v>8</v>
      </c>
      <c r="H244" s="62">
        <v>6.4</v>
      </c>
      <c r="I244" s="62">
        <v>6.6811999999999996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90</v>
      </c>
      <c r="P244" s="4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76"/>
      <c r="R244" s="376"/>
      <c r="S244" s="376"/>
      <c r="T244" s="377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45" t="s">
        <v>358</v>
      </c>
      <c r="AG244" s="81"/>
      <c r="AJ244" s="87" t="s">
        <v>89</v>
      </c>
      <c r="AK244" s="87">
        <v>1</v>
      </c>
      <c r="BB244" s="24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81"/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2"/>
      <c r="P245" s="378" t="s">
        <v>40</v>
      </c>
      <c r="Q245" s="379"/>
      <c r="R245" s="379"/>
      <c r="S245" s="379"/>
      <c r="T245" s="379"/>
      <c r="U245" s="379"/>
      <c r="V245" s="380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2"/>
      <c r="P246" s="378" t="s">
        <v>40</v>
      </c>
      <c r="Q246" s="379"/>
      <c r="R246" s="379"/>
      <c r="S246" s="379"/>
      <c r="T246" s="379"/>
      <c r="U246" s="379"/>
      <c r="V246" s="380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71" t="s">
        <v>359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371"/>
      <c r="Z247" s="371"/>
      <c r="AA247" s="54"/>
      <c r="AB247" s="54"/>
      <c r="AC247" s="54"/>
    </row>
    <row r="248" spans="1:68" ht="16.5" customHeight="1" x14ac:dyDescent="0.25">
      <c r="A248" s="372" t="s">
        <v>360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372"/>
      <c r="Y248" s="372"/>
      <c r="Z248" s="372"/>
      <c r="AA248" s="65"/>
      <c r="AB248" s="65"/>
      <c r="AC248" s="82"/>
    </row>
    <row r="249" spans="1:68" ht="14.25" customHeight="1" x14ac:dyDescent="0.25">
      <c r="A249" s="373" t="s">
        <v>82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373"/>
      <c r="Y249" s="373"/>
      <c r="Z249" s="373"/>
      <c r="AA249" s="66"/>
      <c r="AB249" s="66"/>
      <c r="AC249" s="83"/>
    </row>
    <row r="250" spans="1:68" ht="27" customHeight="1" x14ac:dyDescent="0.25">
      <c r="A250" s="63" t="s">
        <v>361</v>
      </c>
      <c r="B250" s="63" t="s">
        <v>362</v>
      </c>
      <c r="C250" s="36">
        <v>4301071029</v>
      </c>
      <c r="D250" s="374">
        <v>4607111035899</v>
      </c>
      <c r="E250" s="374"/>
      <c r="F250" s="62">
        <v>1</v>
      </c>
      <c r="G250" s="37">
        <v>5</v>
      </c>
      <c r="H250" s="62">
        <v>5</v>
      </c>
      <c r="I250" s="62">
        <v>5.2619999999999996</v>
      </c>
      <c r="J250" s="37">
        <v>84</v>
      </c>
      <c r="K250" s="37" t="s">
        <v>87</v>
      </c>
      <c r="L250" s="37" t="s">
        <v>117</v>
      </c>
      <c r="M250" s="38" t="s">
        <v>86</v>
      </c>
      <c r="N250" s="38"/>
      <c r="O250" s="37">
        <v>180</v>
      </c>
      <c r="P250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76"/>
      <c r="R250" s="376"/>
      <c r="S250" s="376"/>
      <c r="T250" s="37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7" t="s">
        <v>263</v>
      </c>
      <c r="AG250" s="81"/>
      <c r="AJ250" s="87" t="s">
        <v>118</v>
      </c>
      <c r="AK250" s="87">
        <v>84</v>
      </c>
      <c r="BB250" s="24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363</v>
      </c>
      <c r="B251" s="63" t="s">
        <v>364</v>
      </c>
      <c r="C251" s="36">
        <v>4301070991</v>
      </c>
      <c r="D251" s="374">
        <v>4607111038180</v>
      </c>
      <c r="E251" s="374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113</v>
      </c>
      <c r="M251" s="38" t="s">
        <v>86</v>
      </c>
      <c r="N251" s="38"/>
      <c r="O251" s="37">
        <v>180</v>
      </c>
      <c r="P251" s="46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76"/>
      <c r="R251" s="376"/>
      <c r="S251" s="376"/>
      <c r="T251" s="377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49" t="s">
        <v>365</v>
      </c>
      <c r="AG251" s="81"/>
      <c r="AJ251" s="87" t="s">
        <v>114</v>
      </c>
      <c r="AK251" s="87">
        <v>12</v>
      </c>
      <c r="BB251" s="250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81"/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2"/>
      <c r="P252" s="378" t="s">
        <v>40</v>
      </c>
      <c r="Q252" s="379"/>
      <c r="R252" s="379"/>
      <c r="S252" s="379"/>
      <c r="T252" s="379"/>
      <c r="U252" s="379"/>
      <c r="V252" s="380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381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2"/>
      <c r="P253" s="378" t="s">
        <v>40</v>
      </c>
      <c r="Q253" s="379"/>
      <c r="R253" s="379"/>
      <c r="S253" s="379"/>
      <c r="T253" s="379"/>
      <c r="U253" s="379"/>
      <c r="V253" s="380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371" t="s">
        <v>366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371"/>
      <c r="Z254" s="371"/>
      <c r="AA254" s="54"/>
      <c r="AB254" s="54"/>
      <c r="AC254" s="54"/>
    </row>
    <row r="255" spans="1:68" ht="16.5" customHeight="1" x14ac:dyDescent="0.25">
      <c r="A255" s="372" t="s">
        <v>367</v>
      </c>
      <c r="B255" s="372"/>
      <c r="C255" s="372"/>
      <c r="D255" s="372"/>
      <c r="E255" s="372"/>
      <c r="F255" s="372"/>
      <c r="G255" s="372"/>
      <c r="H255" s="372"/>
      <c r="I255" s="372"/>
      <c r="J255" s="372"/>
      <c r="K255" s="372"/>
      <c r="L255" s="372"/>
      <c r="M255" s="372"/>
      <c r="N255" s="372"/>
      <c r="O255" s="372"/>
      <c r="P255" s="372"/>
      <c r="Q255" s="372"/>
      <c r="R255" s="372"/>
      <c r="S255" s="372"/>
      <c r="T255" s="372"/>
      <c r="U255" s="372"/>
      <c r="V255" s="372"/>
      <c r="W255" s="372"/>
      <c r="X255" s="372"/>
      <c r="Y255" s="372"/>
      <c r="Z255" s="372"/>
      <c r="AA255" s="65"/>
      <c r="AB255" s="65"/>
      <c r="AC255" s="82"/>
    </row>
    <row r="256" spans="1:68" ht="14.25" customHeight="1" x14ac:dyDescent="0.25">
      <c r="A256" s="373" t="s">
        <v>368</v>
      </c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  <c r="X256" s="373"/>
      <c r="Y256" s="373"/>
      <c r="Z256" s="373"/>
      <c r="AA256" s="66"/>
      <c r="AB256" s="66"/>
      <c r="AC256" s="83"/>
    </row>
    <row r="257" spans="1:68" ht="27" customHeight="1" x14ac:dyDescent="0.25">
      <c r="A257" s="63" t="s">
        <v>369</v>
      </c>
      <c r="B257" s="63" t="s">
        <v>370</v>
      </c>
      <c r="C257" s="36">
        <v>4301133004</v>
      </c>
      <c r="D257" s="374">
        <v>4607111039774</v>
      </c>
      <c r="E257" s="374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76"/>
      <c r="R257" s="376"/>
      <c r="S257" s="376"/>
      <c r="T257" s="37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1" t="s">
        <v>371</v>
      </c>
      <c r="AG257" s="81"/>
      <c r="AJ257" s="87" t="s">
        <v>89</v>
      </c>
      <c r="AK257" s="87">
        <v>1</v>
      </c>
      <c r="BB257" s="25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81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2"/>
      <c r="P258" s="378" t="s">
        <v>40</v>
      </c>
      <c r="Q258" s="379"/>
      <c r="R258" s="379"/>
      <c r="S258" s="379"/>
      <c r="T258" s="379"/>
      <c r="U258" s="379"/>
      <c r="V258" s="380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2"/>
      <c r="P259" s="378" t="s">
        <v>40</v>
      </c>
      <c r="Q259" s="379"/>
      <c r="R259" s="379"/>
      <c r="S259" s="379"/>
      <c r="T259" s="379"/>
      <c r="U259" s="379"/>
      <c r="V259" s="380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73" t="s">
        <v>145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66"/>
      <c r="AB260" s="66"/>
      <c r="AC260" s="83"/>
    </row>
    <row r="261" spans="1:68" ht="37.5" customHeight="1" x14ac:dyDescent="0.25">
      <c r="A261" s="63" t="s">
        <v>372</v>
      </c>
      <c r="B261" s="63" t="s">
        <v>373</v>
      </c>
      <c r="C261" s="36">
        <v>4301135400</v>
      </c>
      <c r="D261" s="374">
        <v>4607111039361</v>
      </c>
      <c r="E261" s="374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6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76"/>
      <c r="R261" s="376"/>
      <c r="S261" s="376"/>
      <c r="T261" s="37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53" t="s">
        <v>371</v>
      </c>
      <c r="AG261" s="81"/>
      <c r="AJ261" s="87" t="s">
        <v>89</v>
      </c>
      <c r="AK261" s="87">
        <v>1</v>
      </c>
      <c r="BB261" s="254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81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2"/>
      <c r="P262" s="378" t="s">
        <v>40</v>
      </c>
      <c r="Q262" s="379"/>
      <c r="R262" s="379"/>
      <c r="S262" s="379"/>
      <c r="T262" s="379"/>
      <c r="U262" s="379"/>
      <c r="V262" s="380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2"/>
      <c r="P263" s="378" t="s">
        <v>40</v>
      </c>
      <c r="Q263" s="379"/>
      <c r="R263" s="379"/>
      <c r="S263" s="379"/>
      <c r="T263" s="379"/>
      <c r="U263" s="379"/>
      <c r="V263" s="380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71" t="s">
        <v>252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371"/>
      <c r="Z264" s="371"/>
      <c r="AA264" s="54"/>
      <c r="AB264" s="54"/>
      <c r="AC264" s="54"/>
    </row>
    <row r="265" spans="1:68" ht="16.5" customHeight="1" x14ac:dyDescent="0.25">
      <c r="A265" s="372" t="s">
        <v>252</v>
      </c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372"/>
      <c r="Y265" s="372"/>
      <c r="Z265" s="372"/>
      <c r="AA265" s="65"/>
      <c r="AB265" s="65"/>
      <c r="AC265" s="82"/>
    </row>
    <row r="266" spans="1:68" ht="14.25" customHeight="1" x14ac:dyDescent="0.25">
      <c r="A266" s="373" t="s">
        <v>82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373"/>
      <c r="Z266" s="373"/>
      <c r="AA266" s="66"/>
      <c r="AB266" s="66"/>
      <c r="AC266" s="83"/>
    </row>
    <row r="267" spans="1:68" ht="27" customHeight="1" x14ac:dyDescent="0.25">
      <c r="A267" s="63" t="s">
        <v>374</v>
      </c>
      <c r="B267" s="63" t="s">
        <v>375</v>
      </c>
      <c r="C267" s="36">
        <v>4301071014</v>
      </c>
      <c r="D267" s="374">
        <v>4640242181264</v>
      </c>
      <c r="E267" s="374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113</v>
      </c>
      <c r="M267" s="38" t="s">
        <v>86</v>
      </c>
      <c r="N267" s="38"/>
      <c r="O267" s="37">
        <v>180</v>
      </c>
      <c r="P267" s="465" t="s">
        <v>376</v>
      </c>
      <c r="Q267" s="376"/>
      <c r="R267" s="376"/>
      <c r="S267" s="376"/>
      <c r="T267" s="37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5" t="s">
        <v>377</v>
      </c>
      <c r="AG267" s="81"/>
      <c r="AJ267" s="87" t="s">
        <v>114</v>
      </c>
      <c r="AK267" s="87">
        <v>12</v>
      </c>
      <c r="BB267" s="256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4301071021</v>
      </c>
      <c r="D268" s="374">
        <v>4640242181325</v>
      </c>
      <c r="E268" s="374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113</v>
      </c>
      <c r="M268" s="38" t="s">
        <v>86</v>
      </c>
      <c r="N268" s="38"/>
      <c r="O268" s="37">
        <v>180</v>
      </c>
      <c r="P268" s="466" t="s">
        <v>380</v>
      </c>
      <c r="Q268" s="376"/>
      <c r="R268" s="376"/>
      <c r="S268" s="376"/>
      <c r="T268" s="37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7" t="s">
        <v>377</v>
      </c>
      <c r="AG268" s="81"/>
      <c r="AJ268" s="87" t="s">
        <v>114</v>
      </c>
      <c r="AK268" s="87">
        <v>12</v>
      </c>
      <c r="BB268" s="258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381</v>
      </c>
      <c r="B269" s="63" t="s">
        <v>382</v>
      </c>
      <c r="C269" s="36">
        <v>4301070993</v>
      </c>
      <c r="D269" s="374">
        <v>4640242180670</v>
      </c>
      <c r="E269" s="374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113</v>
      </c>
      <c r="M269" s="38" t="s">
        <v>86</v>
      </c>
      <c r="N269" s="38"/>
      <c r="O269" s="37">
        <v>180</v>
      </c>
      <c r="P269" s="467" t="s">
        <v>383</v>
      </c>
      <c r="Q269" s="376"/>
      <c r="R269" s="376"/>
      <c r="S269" s="376"/>
      <c r="T269" s="37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59" t="s">
        <v>384</v>
      </c>
      <c r="AG269" s="81"/>
      <c r="AJ269" s="87" t="s">
        <v>114</v>
      </c>
      <c r="AK269" s="87">
        <v>12</v>
      </c>
      <c r="BB269" s="260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2"/>
      <c r="P270" s="378" t="s">
        <v>40</v>
      </c>
      <c r="Q270" s="379"/>
      <c r="R270" s="379"/>
      <c r="S270" s="379"/>
      <c r="T270" s="379"/>
      <c r="U270" s="379"/>
      <c r="V270" s="380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81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2"/>
      <c r="P271" s="378" t="s">
        <v>40</v>
      </c>
      <c r="Q271" s="379"/>
      <c r="R271" s="379"/>
      <c r="S271" s="379"/>
      <c r="T271" s="379"/>
      <c r="U271" s="379"/>
      <c r="V271" s="380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73" t="s">
        <v>91</v>
      </c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373"/>
      <c r="Z272" s="373"/>
      <c r="AA272" s="66"/>
      <c r="AB272" s="66"/>
      <c r="AC272" s="83"/>
    </row>
    <row r="273" spans="1:68" ht="27" customHeight="1" x14ac:dyDescent="0.25">
      <c r="A273" s="63" t="s">
        <v>385</v>
      </c>
      <c r="B273" s="63" t="s">
        <v>386</v>
      </c>
      <c r="C273" s="36">
        <v>4301132080</v>
      </c>
      <c r="D273" s="374">
        <v>4640242180397</v>
      </c>
      <c r="E273" s="374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117</v>
      </c>
      <c r="M273" s="38" t="s">
        <v>86</v>
      </c>
      <c r="N273" s="38"/>
      <c r="O273" s="37">
        <v>180</v>
      </c>
      <c r="P273" s="46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76"/>
      <c r="R273" s="376"/>
      <c r="S273" s="376"/>
      <c r="T273" s="37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1" t="s">
        <v>387</v>
      </c>
      <c r="AG273" s="81"/>
      <c r="AJ273" s="87" t="s">
        <v>118</v>
      </c>
      <c r="AK273" s="87">
        <v>84</v>
      </c>
      <c r="BB273" s="262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2"/>
      <c r="P274" s="378" t="s">
        <v>40</v>
      </c>
      <c r="Q274" s="379"/>
      <c r="R274" s="379"/>
      <c r="S274" s="379"/>
      <c r="T274" s="379"/>
      <c r="U274" s="379"/>
      <c r="V274" s="380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2"/>
      <c r="P275" s="378" t="s">
        <v>40</v>
      </c>
      <c r="Q275" s="379"/>
      <c r="R275" s="379"/>
      <c r="S275" s="379"/>
      <c r="T275" s="379"/>
      <c r="U275" s="379"/>
      <c r="V275" s="380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73" t="s">
        <v>139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373"/>
      <c r="Z276" s="373"/>
      <c r="AA276" s="66"/>
      <c r="AB276" s="66"/>
      <c r="AC276" s="83"/>
    </row>
    <row r="277" spans="1:68" ht="27" customHeight="1" x14ac:dyDescent="0.25">
      <c r="A277" s="63" t="s">
        <v>388</v>
      </c>
      <c r="B277" s="63" t="s">
        <v>389</v>
      </c>
      <c r="C277" s="36">
        <v>4301136051</v>
      </c>
      <c r="D277" s="374">
        <v>4640242180304</v>
      </c>
      <c r="E277" s="374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113</v>
      </c>
      <c r="M277" s="38" t="s">
        <v>86</v>
      </c>
      <c r="N277" s="38"/>
      <c r="O277" s="37">
        <v>180</v>
      </c>
      <c r="P277" s="469" t="s">
        <v>390</v>
      </c>
      <c r="Q277" s="376"/>
      <c r="R277" s="376"/>
      <c r="S277" s="376"/>
      <c r="T277" s="37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3" t="s">
        <v>391</v>
      </c>
      <c r="AG277" s="81"/>
      <c r="AJ277" s="87" t="s">
        <v>114</v>
      </c>
      <c r="AK277" s="87">
        <v>14</v>
      </c>
      <c r="BB277" s="264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392</v>
      </c>
      <c r="B278" s="63" t="s">
        <v>393</v>
      </c>
      <c r="C278" s="36">
        <v>4301136052</v>
      </c>
      <c r="D278" s="374">
        <v>4640242180410</v>
      </c>
      <c r="E278" s="374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113</v>
      </c>
      <c r="M278" s="38" t="s">
        <v>86</v>
      </c>
      <c r="N278" s="38"/>
      <c r="O278" s="37">
        <v>180</v>
      </c>
      <c r="P278" s="47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76"/>
      <c r="R278" s="376"/>
      <c r="S278" s="376"/>
      <c r="T278" s="37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5" t="s">
        <v>391</v>
      </c>
      <c r="AG278" s="81"/>
      <c r="AJ278" s="87" t="s">
        <v>114</v>
      </c>
      <c r="AK278" s="87">
        <v>14</v>
      </c>
      <c r="BB278" s="266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2"/>
      <c r="P279" s="378" t="s">
        <v>40</v>
      </c>
      <c r="Q279" s="379"/>
      <c r="R279" s="379"/>
      <c r="S279" s="379"/>
      <c r="T279" s="379"/>
      <c r="U279" s="379"/>
      <c r="V279" s="380"/>
      <c r="W279" s="42" t="s">
        <v>39</v>
      </c>
      <c r="X279" s="43">
        <f>IFERROR(SUM(X277:X278),"0")</f>
        <v>0</v>
      </c>
      <c r="Y279" s="43">
        <f>IFERROR(SUM(Y277:Y278),"0")</f>
        <v>0</v>
      </c>
      <c r="Z279" s="43">
        <f>IFERROR(IF(Z277="",0,Z277),"0")+IFERROR(IF(Z278="",0,Z278),"0")</f>
        <v>0</v>
      </c>
      <c r="AA279" s="67"/>
      <c r="AB279" s="67"/>
      <c r="AC279" s="67"/>
    </row>
    <row r="280" spans="1:68" x14ac:dyDescent="0.2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2"/>
      <c r="P280" s="378" t="s">
        <v>40</v>
      </c>
      <c r="Q280" s="379"/>
      <c r="R280" s="379"/>
      <c r="S280" s="379"/>
      <c r="T280" s="379"/>
      <c r="U280" s="379"/>
      <c r="V280" s="380"/>
      <c r="W280" s="42" t="s">
        <v>0</v>
      </c>
      <c r="X280" s="43">
        <f>IFERROR(SUMPRODUCT(X277:X278*H277:H278),"0")</f>
        <v>0</v>
      </c>
      <c r="Y280" s="43">
        <f>IFERROR(SUMPRODUCT(Y277:Y278*H277:H278),"0")</f>
        <v>0</v>
      </c>
      <c r="Z280" s="42"/>
      <c r="AA280" s="67"/>
      <c r="AB280" s="67"/>
      <c r="AC280" s="67"/>
    </row>
    <row r="281" spans="1:68" ht="14.25" customHeight="1" x14ac:dyDescent="0.25">
      <c r="A281" s="373" t="s">
        <v>145</v>
      </c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373"/>
      <c r="Y281" s="373"/>
      <c r="Z281" s="373"/>
      <c r="AA281" s="66"/>
      <c r="AB281" s="66"/>
      <c r="AC281" s="83"/>
    </row>
    <row r="282" spans="1:68" ht="37.5" customHeight="1" x14ac:dyDescent="0.25">
      <c r="A282" s="63" t="s">
        <v>394</v>
      </c>
      <c r="B282" s="63" t="s">
        <v>395</v>
      </c>
      <c r="C282" s="36">
        <v>4301135504</v>
      </c>
      <c r="D282" s="374">
        <v>4640242181554</v>
      </c>
      <c r="E282" s="374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1" t="s">
        <v>396</v>
      </c>
      <c r="Q282" s="376"/>
      <c r="R282" s="376"/>
      <c r="S282" s="376"/>
      <c r="T282" s="37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298" si="12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7" t="s">
        <v>397</v>
      </c>
      <c r="AG282" s="81"/>
      <c r="AJ282" s="87" t="s">
        <v>89</v>
      </c>
      <c r="AK282" s="87">
        <v>1</v>
      </c>
      <c r="BB282" s="268" t="s">
        <v>95</v>
      </c>
      <c r="BM282" s="81">
        <f t="shared" ref="BM282:BM298" si="13">IFERROR(X282*I282,"0")</f>
        <v>0</v>
      </c>
      <c r="BN282" s="81">
        <f t="shared" ref="BN282:BN298" si="14">IFERROR(Y282*I282,"0")</f>
        <v>0</v>
      </c>
      <c r="BO282" s="81">
        <f t="shared" ref="BO282:BO298" si="15">IFERROR(X282/J282,"0")</f>
        <v>0</v>
      </c>
      <c r="BP282" s="81">
        <f t="shared" ref="BP282:BP298" si="16">IFERROR(Y282/J282,"0")</f>
        <v>0</v>
      </c>
    </row>
    <row r="283" spans="1:68" ht="27" customHeight="1" x14ac:dyDescent="0.25">
      <c r="A283" s="63" t="s">
        <v>398</v>
      </c>
      <c r="B283" s="63" t="s">
        <v>399</v>
      </c>
      <c r="C283" s="36">
        <v>4301135518</v>
      </c>
      <c r="D283" s="374">
        <v>4640242181561</v>
      </c>
      <c r="E283" s="374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113</v>
      </c>
      <c r="M283" s="38" t="s">
        <v>86</v>
      </c>
      <c r="N283" s="38"/>
      <c r="O283" s="37">
        <v>180</v>
      </c>
      <c r="P283" s="472" t="s">
        <v>400</v>
      </c>
      <c r="Q283" s="376"/>
      <c r="R283" s="376"/>
      <c r="S283" s="376"/>
      <c r="T283" s="37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69" t="s">
        <v>401</v>
      </c>
      <c r="AG283" s="81"/>
      <c r="AJ283" s="87" t="s">
        <v>114</v>
      </c>
      <c r="AK283" s="87">
        <v>14</v>
      </c>
      <c r="BB283" s="270" t="s">
        <v>95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402</v>
      </c>
      <c r="B284" s="63" t="s">
        <v>403</v>
      </c>
      <c r="C284" s="36">
        <v>4301135374</v>
      </c>
      <c r="D284" s="374">
        <v>4640242181424</v>
      </c>
      <c r="E284" s="374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113</v>
      </c>
      <c r="M284" s="38" t="s">
        <v>86</v>
      </c>
      <c r="N284" s="38"/>
      <c r="O284" s="37">
        <v>180</v>
      </c>
      <c r="P284" s="47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76"/>
      <c r="R284" s="376"/>
      <c r="S284" s="376"/>
      <c r="T284" s="37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71" t="s">
        <v>397</v>
      </c>
      <c r="AG284" s="81"/>
      <c r="AJ284" s="87" t="s">
        <v>114</v>
      </c>
      <c r="AK284" s="87">
        <v>12</v>
      </c>
      <c r="BB284" s="272" t="s">
        <v>95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37.5" customHeight="1" x14ac:dyDescent="0.25">
      <c r="A285" s="63" t="s">
        <v>404</v>
      </c>
      <c r="B285" s="63" t="s">
        <v>405</v>
      </c>
      <c r="C285" s="36">
        <v>4301135552</v>
      </c>
      <c r="D285" s="374">
        <v>4640242181431</v>
      </c>
      <c r="E285" s="374"/>
      <c r="F285" s="62">
        <v>3.5</v>
      </c>
      <c r="G285" s="37">
        <v>1</v>
      </c>
      <c r="H285" s="62">
        <v>3.5</v>
      </c>
      <c r="I285" s="62">
        <v>3.6920000000000002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4" t="s">
        <v>406</v>
      </c>
      <c r="Q285" s="376"/>
      <c r="R285" s="376"/>
      <c r="S285" s="376"/>
      <c r="T285" s="37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 t="shared" ref="Z285:Z292" si="17">IFERROR(IF(X285="","",X285*0.00936),"")</f>
        <v>0</v>
      </c>
      <c r="AA285" s="68" t="s">
        <v>46</v>
      </c>
      <c r="AB285" s="69" t="s">
        <v>46</v>
      </c>
      <c r="AC285" s="273" t="s">
        <v>407</v>
      </c>
      <c r="AG285" s="81"/>
      <c r="AJ285" s="87" t="s">
        <v>89</v>
      </c>
      <c r="AK285" s="87">
        <v>1</v>
      </c>
      <c r="BB285" s="274" t="s">
        <v>95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408</v>
      </c>
      <c r="B286" s="63" t="s">
        <v>409</v>
      </c>
      <c r="C286" s="36">
        <v>4301135405</v>
      </c>
      <c r="D286" s="374">
        <v>4640242181523</v>
      </c>
      <c r="E286" s="374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113</v>
      </c>
      <c r="M286" s="38" t="s">
        <v>86</v>
      </c>
      <c r="N286" s="38"/>
      <c r="O286" s="37">
        <v>180</v>
      </c>
      <c r="P286" s="4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76"/>
      <c r="R286" s="376"/>
      <c r="S286" s="376"/>
      <c r="T286" s="37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 t="shared" si="17"/>
        <v>0</v>
      </c>
      <c r="AA286" s="68" t="s">
        <v>46</v>
      </c>
      <c r="AB286" s="69" t="s">
        <v>46</v>
      </c>
      <c r="AC286" s="275" t="s">
        <v>401</v>
      </c>
      <c r="AG286" s="81"/>
      <c r="AJ286" s="87" t="s">
        <v>114</v>
      </c>
      <c r="AK286" s="87">
        <v>14</v>
      </c>
      <c r="BB286" s="276" t="s">
        <v>95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37.5" customHeight="1" x14ac:dyDescent="0.25">
      <c r="A287" s="63" t="s">
        <v>410</v>
      </c>
      <c r="B287" s="63" t="s">
        <v>411</v>
      </c>
      <c r="C287" s="36">
        <v>4301135404</v>
      </c>
      <c r="D287" s="374">
        <v>4640242181516</v>
      </c>
      <c r="E287" s="374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476" t="s">
        <v>412</v>
      </c>
      <c r="Q287" s="376"/>
      <c r="R287" s="376"/>
      <c r="S287" s="376"/>
      <c r="T287" s="37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 t="shared" si="17"/>
        <v>0</v>
      </c>
      <c r="AA287" s="68" t="s">
        <v>46</v>
      </c>
      <c r="AB287" s="69" t="s">
        <v>46</v>
      </c>
      <c r="AC287" s="277" t="s">
        <v>407</v>
      </c>
      <c r="AG287" s="81"/>
      <c r="AJ287" s="87" t="s">
        <v>89</v>
      </c>
      <c r="AK287" s="87">
        <v>1</v>
      </c>
      <c r="BB287" s="278" t="s">
        <v>95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413</v>
      </c>
      <c r="B288" s="63" t="s">
        <v>414</v>
      </c>
      <c r="C288" s="36">
        <v>4301135375</v>
      </c>
      <c r="D288" s="374">
        <v>4640242181486</v>
      </c>
      <c r="E288" s="374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113</v>
      </c>
      <c r="M288" s="38" t="s">
        <v>86</v>
      </c>
      <c r="N288" s="38"/>
      <c r="O288" s="37">
        <v>180</v>
      </c>
      <c r="P288" s="4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376"/>
      <c r="R288" s="376"/>
      <c r="S288" s="376"/>
      <c r="T288" s="37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 t="shared" si="17"/>
        <v>0</v>
      </c>
      <c r="AA288" s="68" t="s">
        <v>46</v>
      </c>
      <c r="AB288" s="69" t="s">
        <v>46</v>
      </c>
      <c r="AC288" s="279" t="s">
        <v>397</v>
      </c>
      <c r="AG288" s="81"/>
      <c r="AJ288" s="87" t="s">
        <v>114</v>
      </c>
      <c r="AK288" s="87">
        <v>14</v>
      </c>
      <c r="BB288" s="280" t="s">
        <v>95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68" ht="37.5" customHeight="1" x14ac:dyDescent="0.25">
      <c r="A289" s="63" t="s">
        <v>415</v>
      </c>
      <c r="B289" s="63" t="s">
        <v>416</v>
      </c>
      <c r="C289" s="36">
        <v>4301135402</v>
      </c>
      <c r="D289" s="374">
        <v>4640242181493</v>
      </c>
      <c r="E289" s="374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478" t="s">
        <v>417</v>
      </c>
      <c r="Q289" s="376"/>
      <c r="R289" s="376"/>
      <c r="S289" s="376"/>
      <c r="T289" s="37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2"/>
        <v>0</v>
      </c>
      <c r="Z289" s="41">
        <f t="shared" si="17"/>
        <v>0</v>
      </c>
      <c r="AA289" s="68" t="s">
        <v>46</v>
      </c>
      <c r="AB289" s="69" t="s">
        <v>46</v>
      </c>
      <c r="AC289" s="281" t="s">
        <v>397</v>
      </c>
      <c r="AG289" s="81"/>
      <c r="AJ289" s="87" t="s">
        <v>89</v>
      </c>
      <c r="AK289" s="87">
        <v>1</v>
      </c>
      <c r="BB289" s="282" t="s">
        <v>95</v>
      </c>
      <c r="BM289" s="81">
        <f t="shared" si="13"/>
        <v>0</v>
      </c>
      <c r="BN289" s="81">
        <f t="shared" si="14"/>
        <v>0</v>
      </c>
      <c r="BO289" s="81">
        <f t="shared" si="15"/>
        <v>0</v>
      </c>
      <c r="BP289" s="81">
        <f t="shared" si="16"/>
        <v>0</v>
      </c>
    </row>
    <row r="290" spans="1:68" ht="37.5" customHeight="1" x14ac:dyDescent="0.25">
      <c r="A290" s="63" t="s">
        <v>418</v>
      </c>
      <c r="B290" s="63" t="s">
        <v>419</v>
      </c>
      <c r="C290" s="36">
        <v>4301135403</v>
      </c>
      <c r="D290" s="374">
        <v>4640242181509</v>
      </c>
      <c r="E290" s="374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113</v>
      </c>
      <c r="M290" s="38" t="s">
        <v>86</v>
      </c>
      <c r="N290" s="38"/>
      <c r="O290" s="37">
        <v>180</v>
      </c>
      <c r="P290" s="4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376"/>
      <c r="R290" s="376"/>
      <c r="S290" s="376"/>
      <c r="T290" s="37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2"/>
        <v>0</v>
      </c>
      <c r="Z290" s="41">
        <f t="shared" si="17"/>
        <v>0</v>
      </c>
      <c r="AA290" s="68" t="s">
        <v>46</v>
      </c>
      <c r="AB290" s="69" t="s">
        <v>46</v>
      </c>
      <c r="AC290" s="283" t="s">
        <v>397</v>
      </c>
      <c r="AG290" s="81"/>
      <c r="AJ290" s="87" t="s">
        <v>114</v>
      </c>
      <c r="AK290" s="87">
        <v>14</v>
      </c>
      <c r="BB290" s="284" t="s">
        <v>95</v>
      </c>
      <c r="BM290" s="81">
        <f t="shared" si="13"/>
        <v>0</v>
      </c>
      <c r="BN290" s="81">
        <f t="shared" si="14"/>
        <v>0</v>
      </c>
      <c r="BO290" s="81">
        <f t="shared" si="15"/>
        <v>0</v>
      </c>
      <c r="BP290" s="81">
        <f t="shared" si="16"/>
        <v>0</v>
      </c>
    </row>
    <row r="291" spans="1:68" ht="27" customHeight="1" x14ac:dyDescent="0.25">
      <c r="A291" s="63" t="s">
        <v>420</v>
      </c>
      <c r="B291" s="63" t="s">
        <v>421</v>
      </c>
      <c r="C291" s="36">
        <v>4301135304</v>
      </c>
      <c r="D291" s="374">
        <v>4640242181240</v>
      </c>
      <c r="E291" s="374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96</v>
      </c>
      <c r="L291" s="37" t="s">
        <v>113</v>
      </c>
      <c r="M291" s="38" t="s">
        <v>86</v>
      </c>
      <c r="N291" s="38"/>
      <c r="O291" s="37">
        <v>180</v>
      </c>
      <c r="P291" s="480" t="s">
        <v>422</v>
      </c>
      <c r="Q291" s="376"/>
      <c r="R291" s="376"/>
      <c r="S291" s="376"/>
      <c r="T291" s="37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 t="shared" si="17"/>
        <v>0</v>
      </c>
      <c r="AA291" s="68" t="s">
        <v>46</v>
      </c>
      <c r="AB291" s="69" t="s">
        <v>46</v>
      </c>
      <c r="AC291" s="285" t="s">
        <v>397</v>
      </c>
      <c r="AG291" s="81"/>
      <c r="AJ291" s="87" t="s">
        <v>114</v>
      </c>
      <c r="AK291" s="87">
        <v>14</v>
      </c>
      <c r="BB291" s="286" t="s">
        <v>95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423</v>
      </c>
      <c r="B292" s="63" t="s">
        <v>424</v>
      </c>
      <c r="C292" s="36">
        <v>4301135610</v>
      </c>
      <c r="D292" s="374">
        <v>4640242181318</v>
      </c>
      <c r="E292" s="374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96</v>
      </c>
      <c r="L292" s="37" t="s">
        <v>113</v>
      </c>
      <c r="M292" s="38" t="s">
        <v>86</v>
      </c>
      <c r="N292" s="38"/>
      <c r="O292" s="37">
        <v>180</v>
      </c>
      <c r="P292" s="481" t="s">
        <v>425</v>
      </c>
      <c r="Q292" s="376"/>
      <c r="R292" s="376"/>
      <c r="S292" s="376"/>
      <c r="T292" s="37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 t="shared" si="17"/>
        <v>0</v>
      </c>
      <c r="AA292" s="68" t="s">
        <v>46</v>
      </c>
      <c r="AB292" s="69" t="s">
        <v>46</v>
      </c>
      <c r="AC292" s="287" t="s">
        <v>401</v>
      </c>
      <c r="AG292" s="81"/>
      <c r="AJ292" s="87" t="s">
        <v>114</v>
      </c>
      <c r="AK292" s="87">
        <v>14</v>
      </c>
      <c r="BB292" s="288" t="s">
        <v>95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ht="27" customHeight="1" x14ac:dyDescent="0.25">
      <c r="A293" s="63" t="s">
        <v>426</v>
      </c>
      <c r="B293" s="63" t="s">
        <v>427</v>
      </c>
      <c r="C293" s="36">
        <v>4301135306</v>
      </c>
      <c r="D293" s="374">
        <v>4640242181387</v>
      </c>
      <c r="E293" s="374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157</v>
      </c>
      <c r="L293" s="37" t="s">
        <v>113</v>
      </c>
      <c r="M293" s="38" t="s">
        <v>86</v>
      </c>
      <c r="N293" s="38"/>
      <c r="O293" s="37">
        <v>180</v>
      </c>
      <c r="P293" s="482" t="s">
        <v>428</v>
      </c>
      <c r="Q293" s="376"/>
      <c r="R293" s="376"/>
      <c r="S293" s="376"/>
      <c r="T293" s="37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2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89" t="s">
        <v>397</v>
      </c>
      <c r="AG293" s="81"/>
      <c r="AJ293" s="87" t="s">
        <v>114</v>
      </c>
      <c r="AK293" s="87">
        <v>18</v>
      </c>
      <c r="BB293" s="290" t="s">
        <v>95</v>
      </c>
      <c r="BM293" s="81">
        <f t="shared" si="13"/>
        <v>0</v>
      </c>
      <c r="BN293" s="81">
        <f t="shared" si="14"/>
        <v>0</v>
      </c>
      <c r="BO293" s="81">
        <f t="shared" si="15"/>
        <v>0</v>
      </c>
      <c r="BP293" s="81">
        <f t="shared" si="16"/>
        <v>0</v>
      </c>
    </row>
    <row r="294" spans="1:68" ht="27" customHeight="1" x14ac:dyDescent="0.25">
      <c r="A294" s="63" t="s">
        <v>429</v>
      </c>
      <c r="B294" s="63" t="s">
        <v>430</v>
      </c>
      <c r="C294" s="36">
        <v>4301135305</v>
      </c>
      <c r="D294" s="374">
        <v>4640242181394</v>
      </c>
      <c r="E294" s="374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157</v>
      </c>
      <c r="L294" s="37" t="s">
        <v>113</v>
      </c>
      <c r="M294" s="38" t="s">
        <v>86</v>
      </c>
      <c r="N294" s="38"/>
      <c r="O294" s="37">
        <v>180</v>
      </c>
      <c r="P294" s="483" t="s">
        <v>431</v>
      </c>
      <c r="Q294" s="376"/>
      <c r="R294" s="376"/>
      <c r="S294" s="376"/>
      <c r="T294" s="37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2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1" t="s">
        <v>397</v>
      </c>
      <c r="AG294" s="81"/>
      <c r="AJ294" s="87" t="s">
        <v>114</v>
      </c>
      <c r="AK294" s="87">
        <v>18</v>
      </c>
      <c r="BB294" s="292" t="s">
        <v>95</v>
      </c>
      <c r="BM294" s="81">
        <f t="shared" si="13"/>
        <v>0</v>
      </c>
      <c r="BN294" s="81">
        <f t="shared" si="14"/>
        <v>0</v>
      </c>
      <c r="BO294" s="81">
        <f t="shared" si="15"/>
        <v>0</v>
      </c>
      <c r="BP294" s="81">
        <f t="shared" si="16"/>
        <v>0</v>
      </c>
    </row>
    <row r="295" spans="1:68" ht="27" customHeight="1" x14ac:dyDescent="0.25">
      <c r="A295" s="63" t="s">
        <v>432</v>
      </c>
      <c r="B295" s="63" t="s">
        <v>433</v>
      </c>
      <c r="C295" s="36">
        <v>4301135309</v>
      </c>
      <c r="D295" s="374">
        <v>4640242181332</v>
      </c>
      <c r="E295" s="374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157</v>
      </c>
      <c r="L295" s="37" t="s">
        <v>88</v>
      </c>
      <c r="M295" s="38" t="s">
        <v>86</v>
      </c>
      <c r="N295" s="38"/>
      <c r="O295" s="37">
        <v>180</v>
      </c>
      <c r="P295" s="484" t="s">
        <v>434</v>
      </c>
      <c r="Q295" s="376"/>
      <c r="R295" s="376"/>
      <c r="S295" s="376"/>
      <c r="T295" s="37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2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3" t="s">
        <v>397</v>
      </c>
      <c r="AG295" s="81"/>
      <c r="AJ295" s="87" t="s">
        <v>89</v>
      </c>
      <c r="AK295" s="87">
        <v>1</v>
      </c>
      <c r="BB295" s="294" t="s">
        <v>95</v>
      </c>
      <c r="BM295" s="81">
        <f t="shared" si="13"/>
        <v>0</v>
      </c>
      <c r="BN295" s="81">
        <f t="shared" si="14"/>
        <v>0</v>
      </c>
      <c r="BO295" s="81">
        <f t="shared" si="15"/>
        <v>0</v>
      </c>
      <c r="BP295" s="81">
        <f t="shared" si="16"/>
        <v>0</v>
      </c>
    </row>
    <row r="296" spans="1:68" ht="27" customHeight="1" x14ac:dyDescent="0.25">
      <c r="A296" s="63" t="s">
        <v>435</v>
      </c>
      <c r="B296" s="63" t="s">
        <v>436</v>
      </c>
      <c r="C296" s="36">
        <v>4301135308</v>
      </c>
      <c r="D296" s="374">
        <v>4640242181349</v>
      </c>
      <c r="E296" s="374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157</v>
      </c>
      <c r="L296" s="37" t="s">
        <v>113</v>
      </c>
      <c r="M296" s="38" t="s">
        <v>86</v>
      </c>
      <c r="N296" s="38"/>
      <c r="O296" s="37">
        <v>180</v>
      </c>
      <c r="P296" s="485" t="s">
        <v>437</v>
      </c>
      <c r="Q296" s="376"/>
      <c r="R296" s="376"/>
      <c r="S296" s="376"/>
      <c r="T296" s="37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2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5" t="s">
        <v>397</v>
      </c>
      <c r="AG296" s="81"/>
      <c r="AJ296" s="87" t="s">
        <v>114</v>
      </c>
      <c r="AK296" s="87">
        <v>18</v>
      </c>
      <c r="BB296" s="296" t="s">
        <v>95</v>
      </c>
      <c r="BM296" s="81">
        <f t="shared" si="13"/>
        <v>0</v>
      </c>
      <c r="BN296" s="81">
        <f t="shared" si="14"/>
        <v>0</v>
      </c>
      <c r="BO296" s="81">
        <f t="shared" si="15"/>
        <v>0</v>
      </c>
      <c r="BP296" s="81">
        <f t="shared" si="16"/>
        <v>0</v>
      </c>
    </row>
    <row r="297" spans="1:68" ht="27" customHeight="1" x14ac:dyDescent="0.25">
      <c r="A297" s="63" t="s">
        <v>438</v>
      </c>
      <c r="B297" s="63" t="s">
        <v>439</v>
      </c>
      <c r="C297" s="36">
        <v>4301135307</v>
      </c>
      <c r="D297" s="374">
        <v>4640242181370</v>
      </c>
      <c r="E297" s="374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157</v>
      </c>
      <c r="L297" s="37" t="s">
        <v>88</v>
      </c>
      <c r="M297" s="38" t="s">
        <v>86</v>
      </c>
      <c r="N297" s="38"/>
      <c r="O297" s="37">
        <v>180</v>
      </c>
      <c r="P297" s="486" t="s">
        <v>440</v>
      </c>
      <c r="Q297" s="376"/>
      <c r="R297" s="376"/>
      <c r="S297" s="376"/>
      <c r="T297" s="37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2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297" t="s">
        <v>441</v>
      </c>
      <c r="AG297" s="81"/>
      <c r="AJ297" s="87" t="s">
        <v>89</v>
      </c>
      <c r="AK297" s="87">
        <v>1</v>
      </c>
      <c r="BB297" s="298" t="s">
        <v>95</v>
      </c>
      <c r="BM297" s="81">
        <f t="shared" si="13"/>
        <v>0</v>
      </c>
      <c r="BN297" s="81">
        <f t="shared" si="14"/>
        <v>0</v>
      </c>
      <c r="BO297" s="81">
        <f t="shared" si="15"/>
        <v>0</v>
      </c>
      <c r="BP297" s="81">
        <f t="shared" si="16"/>
        <v>0</v>
      </c>
    </row>
    <row r="298" spans="1:68" ht="27" customHeight="1" x14ac:dyDescent="0.25">
      <c r="A298" s="63" t="s">
        <v>442</v>
      </c>
      <c r="B298" s="63" t="s">
        <v>443</v>
      </c>
      <c r="C298" s="36">
        <v>4301135198</v>
      </c>
      <c r="D298" s="374">
        <v>4640242180663</v>
      </c>
      <c r="E298" s="374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487" t="s">
        <v>444</v>
      </c>
      <c r="Q298" s="376"/>
      <c r="R298" s="376"/>
      <c r="S298" s="376"/>
      <c r="T298" s="37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2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445</v>
      </c>
      <c r="AG298" s="81"/>
      <c r="AJ298" s="87" t="s">
        <v>89</v>
      </c>
      <c r="AK298" s="87">
        <v>1</v>
      </c>
      <c r="BB298" s="300" t="s">
        <v>95</v>
      </c>
      <c r="BM298" s="81">
        <f t="shared" si="13"/>
        <v>0</v>
      </c>
      <c r="BN298" s="81">
        <f t="shared" si="14"/>
        <v>0</v>
      </c>
      <c r="BO298" s="81">
        <f t="shared" si="15"/>
        <v>0</v>
      </c>
      <c r="BP298" s="81">
        <f t="shared" si="16"/>
        <v>0</v>
      </c>
    </row>
    <row r="299" spans="1:68" x14ac:dyDescent="0.2">
      <c r="A299" s="381"/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2"/>
      <c r="P299" s="378" t="s">
        <v>40</v>
      </c>
      <c r="Q299" s="379"/>
      <c r="R299" s="379"/>
      <c r="S299" s="379"/>
      <c r="T299" s="379"/>
      <c r="U299" s="379"/>
      <c r="V299" s="380"/>
      <c r="W299" s="42" t="s">
        <v>39</v>
      </c>
      <c r="X299" s="43">
        <f>IFERROR(SUM(X282:X298),"0")</f>
        <v>0</v>
      </c>
      <c r="Y299" s="43">
        <f>IFERROR(SUM(Y282:Y298),"0")</f>
        <v>0</v>
      </c>
      <c r="Z299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81"/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2"/>
      <c r="P300" s="378" t="s">
        <v>40</v>
      </c>
      <c r="Q300" s="379"/>
      <c r="R300" s="379"/>
      <c r="S300" s="379"/>
      <c r="T300" s="379"/>
      <c r="U300" s="379"/>
      <c r="V300" s="380"/>
      <c r="W300" s="42" t="s">
        <v>0</v>
      </c>
      <c r="X300" s="43">
        <f>IFERROR(SUMPRODUCT(X282:X298*H282:H298),"0")</f>
        <v>0</v>
      </c>
      <c r="Y300" s="43">
        <f>IFERROR(SUMPRODUCT(Y282:Y298*H282:H298),"0")</f>
        <v>0</v>
      </c>
      <c r="Z300" s="42"/>
      <c r="AA300" s="67"/>
      <c r="AB300" s="67"/>
      <c r="AC300" s="67"/>
    </row>
    <row r="301" spans="1:68" ht="16.5" customHeight="1" x14ac:dyDescent="0.25">
      <c r="A301" s="372" t="s">
        <v>446</v>
      </c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2"/>
      <c r="O301" s="372"/>
      <c r="P301" s="372"/>
      <c r="Q301" s="372"/>
      <c r="R301" s="372"/>
      <c r="S301" s="372"/>
      <c r="T301" s="372"/>
      <c r="U301" s="372"/>
      <c r="V301" s="372"/>
      <c r="W301" s="372"/>
      <c r="X301" s="372"/>
      <c r="Y301" s="372"/>
      <c r="Z301" s="372"/>
      <c r="AA301" s="65"/>
      <c r="AB301" s="65"/>
      <c r="AC301" s="82"/>
    </row>
    <row r="302" spans="1:68" ht="14.25" customHeight="1" x14ac:dyDescent="0.25">
      <c r="A302" s="373" t="s">
        <v>145</v>
      </c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373"/>
      <c r="Y302" s="373"/>
      <c r="Z302" s="373"/>
      <c r="AA302" s="66"/>
      <c r="AB302" s="66"/>
      <c r="AC302" s="83"/>
    </row>
    <row r="303" spans="1:68" ht="27" customHeight="1" x14ac:dyDescent="0.25">
      <c r="A303" s="63" t="s">
        <v>447</v>
      </c>
      <c r="B303" s="63" t="s">
        <v>448</v>
      </c>
      <c r="C303" s="36">
        <v>4301135268</v>
      </c>
      <c r="D303" s="374">
        <v>4640242181134</v>
      </c>
      <c r="E303" s="374"/>
      <c r="F303" s="62">
        <v>0.8</v>
      </c>
      <c r="G303" s="37">
        <v>5</v>
      </c>
      <c r="H303" s="62">
        <v>4</v>
      </c>
      <c r="I303" s="62">
        <v>4.2830000000000004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488" t="s">
        <v>449</v>
      </c>
      <c r="Q303" s="376"/>
      <c r="R303" s="376"/>
      <c r="S303" s="376"/>
      <c r="T303" s="377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1" t="s">
        <v>450</v>
      </c>
      <c r="AG303" s="81"/>
      <c r="AJ303" s="87" t="s">
        <v>89</v>
      </c>
      <c r="AK303" s="87">
        <v>1</v>
      </c>
      <c r="BB303" s="302" t="s">
        <v>95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381"/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2"/>
      <c r="P304" s="378" t="s">
        <v>40</v>
      </c>
      <c r="Q304" s="379"/>
      <c r="R304" s="379"/>
      <c r="S304" s="379"/>
      <c r="T304" s="379"/>
      <c r="U304" s="379"/>
      <c r="V304" s="380"/>
      <c r="W304" s="42" t="s">
        <v>39</v>
      </c>
      <c r="X304" s="43">
        <f>IFERROR(SUM(X303:X303),"0")</f>
        <v>0</v>
      </c>
      <c r="Y304" s="43">
        <f>IFERROR(SUM(Y303:Y303),"0")</f>
        <v>0</v>
      </c>
      <c r="Z304" s="43">
        <f>IFERROR(IF(Z303="",0,Z303),"0")</f>
        <v>0</v>
      </c>
      <c r="AA304" s="67"/>
      <c r="AB304" s="67"/>
      <c r="AC304" s="67"/>
    </row>
    <row r="305" spans="1:35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2"/>
      <c r="P305" s="378" t="s">
        <v>40</v>
      </c>
      <c r="Q305" s="379"/>
      <c r="R305" s="379"/>
      <c r="S305" s="379"/>
      <c r="T305" s="379"/>
      <c r="U305" s="379"/>
      <c r="V305" s="380"/>
      <c r="W305" s="42" t="s">
        <v>0</v>
      </c>
      <c r="X305" s="43">
        <f>IFERROR(SUMPRODUCT(X303:X303*H303:H303),"0")</f>
        <v>0</v>
      </c>
      <c r="Y305" s="43">
        <f>IFERROR(SUMPRODUCT(Y303:Y303*H303:H303),"0")</f>
        <v>0</v>
      </c>
      <c r="Z305" s="42"/>
      <c r="AA305" s="67"/>
      <c r="AB305" s="67"/>
      <c r="AC305" s="67"/>
    </row>
    <row r="306" spans="1:35" ht="15" customHeight="1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492"/>
      <c r="P306" s="489" t="s">
        <v>33</v>
      </c>
      <c r="Q306" s="490"/>
      <c r="R306" s="490"/>
      <c r="S306" s="490"/>
      <c r="T306" s="490"/>
      <c r="U306" s="490"/>
      <c r="V306" s="491"/>
      <c r="W306" s="42" t="s">
        <v>0</v>
      </c>
      <c r="X306" s="43">
        <f>IFERROR(X24+X31+X38+X48+X53+X57+X61+X66+X72+X78+X84+X90+X99+X104+X114+X118+X124+X130+X136+X141+X146+X151+X156+X162+X169+X173+X181+X185+X191+X198+X205+X210+X218+X223+X228+X234+X240+X246+X253+X259+X263+X271+X275+X280+X300+X305,"0")</f>
        <v>0</v>
      </c>
      <c r="Y306" s="43">
        <f>IFERROR(Y24+Y31+Y38+Y48+Y53+Y57+Y61+Y66+Y72+Y78+Y84+Y90+Y99+Y104+Y114+Y118+Y124+Y130+Y136+Y141+Y146+Y151+Y156+Y162+Y169+Y173+Y181+Y185+Y191+Y198+Y205+Y210+Y218+Y223+Y228+Y234+Y240+Y246+Y253+Y259+Y263+Y271+Y275+Y280+Y300+Y305,"0")</f>
        <v>0</v>
      </c>
      <c r="Z306" s="42"/>
      <c r="AA306" s="67"/>
      <c r="AB306" s="67"/>
      <c r="AC306" s="67"/>
    </row>
    <row r="307" spans="1:35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492"/>
      <c r="P307" s="489" t="s">
        <v>34</v>
      </c>
      <c r="Q307" s="490"/>
      <c r="R307" s="490"/>
      <c r="S307" s="490"/>
      <c r="T307" s="490"/>
      <c r="U307" s="490"/>
      <c r="V307" s="491"/>
      <c r="W307" s="42" t="s">
        <v>0</v>
      </c>
      <c r="X307" s="43">
        <f>IFERROR(SUM(BM22:BM303),"0")</f>
        <v>0</v>
      </c>
      <c r="Y307" s="43">
        <f>IFERROR(SUM(BN22:BN303),"0")</f>
        <v>0</v>
      </c>
      <c r="Z307" s="42"/>
      <c r="AA307" s="67"/>
      <c r="AB307" s="67"/>
      <c r="AC307" s="67"/>
    </row>
    <row r="308" spans="1:35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492"/>
      <c r="P308" s="489" t="s">
        <v>35</v>
      </c>
      <c r="Q308" s="490"/>
      <c r="R308" s="490"/>
      <c r="S308" s="490"/>
      <c r="T308" s="490"/>
      <c r="U308" s="490"/>
      <c r="V308" s="491"/>
      <c r="W308" s="42" t="s">
        <v>20</v>
      </c>
      <c r="X308" s="44">
        <f>ROUNDUP(SUM(BO22:BO303),0)</f>
        <v>0</v>
      </c>
      <c r="Y308" s="44">
        <f>ROUNDUP(SUM(BP22:BP303),0)</f>
        <v>0</v>
      </c>
      <c r="Z308" s="42"/>
      <c r="AA308" s="67"/>
      <c r="AB308" s="67"/>
      <c r="AC308" s="67"/>
    </row>
    <row r="309" spans="1:35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492"/>
      <c r="P309" s="489" t="s">
        <v>36</v>
      </c>
      <c r="Q309" s="490"/>
      <c r="R309" s="490"/>
      <c r="S309" s="490"/>
      <c r="T309" s="490"/>
      <c r="U309" s="490"/>
      <c r="V309" s="491"/>
      <c r="W309" s="42" t="s">
        <v>0</v>
      </c>
      <c r="X309" s="43">
        <f>GrossWeightTotal+PalletQtyTotal*25</f>
        <v>0</v>
      </c>
      <c r="Y309" s="43">
        <f>GrossWeightTotalR+PalletQtyTotalR*25</f>
        <v>0</v>
      </c>
      <c r="Z309" s="42"/>
      <c r="AA309" s="67"/>
      <c r="AB309" s="67"/>
      <c r="AC309" s="67"/>
    </row>
    <row r="310" spans="1:35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492"/>
      <c r="P310" s="489" t="s">
        <v>37</v>
      </c>
      <c r="Q310" s="490"/>
      <c r="R310" s="490"/>
      <c r="S310" s="490"/>
      <c r="T310" s="490"/>
      <c r="U310" s="490"/>
      <c r="V310" s="491"/>
      <c r="W310" s="42" t="s">
        <v>20</v>
      </c>
      <c r="X310" s="43">
        <f>IFERROR(X23+X30+X37+X47+X52+X56+X60+X65+X71+X77+X83+X89+X98+X103+X113+X117+X123+X129+X135+X140+X145+X150+X155+X161+X168+X172+X180+X184+X190+X197+X204+X209+X217+X222+X227+X233+X239+X245+X252+X258+X262+X270+X274+X279+X299+X304,"0")</f>
        <v>0</v>
      </c>
      <c r="Y310" s="43">
        <f>IFERROR(Y23+Y30+Y37+Y47+Y52+Y56+Y60+Y65+Y71+Y77+Y83+Y89+Y98+Y103+Y113+Y117+Y123+Y129+Y135+Y140+Y145+Y150+Y155+Y161+Y168+Y172+Y180+Y184+Y190+Y197+Y204+Y209+Y217+Y222+Y227+Y233+Y239+Y245+Y252+Y258+Y262+Y270+Y274+Y279+Y299+Y304,"0")</f>
        <v>0</v>
      </c>
      <c r="Z310" s="42"/>
      <c r="AA310" s="67"/>
      <c r="AB310" s="67"/>
      <c r="AC310" s="67"/>
    </row>
    <row r="311" spans="1:35" ht="14.25" x14ac:dyDescent="0.2">
      <c r="A311" s="381"/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492"/>
      <c r="P311" s="489" t="s">
        <v>38</v>
      </c>
      <c r="Q311" s="490"/>
      <c r="R311" s="490"/>
      <c r="S311" s="490"/>
      <c r="T311" s="490"/>
      <c r="U311" s="490"/>
      <c r="V311" s="491"/>
      <c r="W311" s="45" t="s">
        <v>52</v>
      </c>
      <c r="X311" s="42"/>
      <c r="Y311" s="42"/>
      <c r="Z311" s="42">
        <f>IFERROR(Z23+Z30+Z37+Z47+Z52+Z56+Z60+Z65+Z71+Z77+Z83+Z89+Z98+Z103+Z113+Z117+Z123+Z129+Z135+Z140+Z145+Z150+Z155+Z161+Z168+Z172+Z180+Z184+Z190+Z197+Z204+Z209+Z217+Z222+Z227+Z233+Z239+Z245+Z252+Z258+Z262+Z270+Z274+Z279+Z299+Z304,"0")</f>
        <v>0</v>
      </c>
      <c r="AA311" s="67"/>
      <c r="AB311" s="67"/>
      <c r="AC311" s="67"/>
    </row>
    <row r="312" spans="1:35" ht="13.5" thickBot="1" x14ac:dyDescent="0.25"/>
    <row r="313" spans="1:35" ht="27" thickTop="1" thickBot="1" x14ac:dyDescent="0.25">
      <c r="A313" s="46" t="s">
        <v>9</v>
      </c>
      <c r="B313" s="88" t="s">
        <v>81</v>
      </c>
      <c r="C313" s="493" t="s">
        <v>45</v>
      </c>
      <c r="D313" s="493" t="s">
        <v>45</v>
      </c>
      <c r="E313" s="493" t="s">
        <v>45</v>
      </c>
      <c r="F313" s="493" t="s">
        <v>45</v>
      </c>
      <c r="G313" s="493" t="s">
        <v>45</v>
      </c>
      <c r="H313" s="493" t="s">
        <v>45</v>
      </c>
      <c r="I313" s="493" t="s">
        <v>45</v>
      </c>
      <c r="J313" s="493" t="s">
        <v>45</v>
      </c>
      <c r="K313" s="493" t="s">
        <v>45</v>
      </c>
      <c r="L313" s="493" t="s">
        <v>45</v>
      </c>
      <c r="M313" s="493" t="s">
        <v>45</v>
      </c>
      <c r="N313" s="494"/>
      <c r="O313" s="493" t="s">
        <v>45</v>
      </c>
      <c r="P313" s="493" t="s">
        <v>45</v>
      </c>
      <c r="Q313" s="493" t="s">
        <v>45</v>
      </c>
      <c r="R313" s="493" t="s">
        <v>45</v>
      </c>
      <c r="S313" s="493" t="s">
        <v>45</v>
      </c>
      <c r="T313" s="493" t="s">
        <v>45</v>
      </c>
      <c r="U313" s="493" t="s">
        <v>251</v>
      </c>
      <c r="V313" s="493" t="s">
        <v>251</v>
      </c>
      <c r="W313" s="88" t="s">
        <v>271</v>
      </c>
      <c r="X313" s="493" t="s">
        <v>290</v>
      </c>
      <c r="Y313" s="493" t="s">
        <v>290</v>
      </c>
      <c r="Z313" s="493" t="s">
        <v>290</v>
      </c>
      <c r="AA313" s="493" t="s">
        <v>290</v>
      </c>
      <c r="AB313" s="493" t="s">
        <v>290</v>
      </c>
      <c r="AC313" s="493" t="s">
        <v>290</v>
      </c>
      <c r="AD313" s="493" t="s">
        <v>290</v>
      </c>
      <c r="AE313" s="88" t="s">
        <v>354</v>
      </c>
      <c r="AF313" s="88" t="s">
        <v>359</v>
      </c>
      <c r="AG313" s="88" t="s">
        <v>366</v>
      </c>
      <c r="AH313" s="493" t="s">
        <v>252</v>
      </c>
      <c r="AI313" s="493" t="s">
        <v>252</v>
      </c>
    </row>
    <row r="314" spans="1:35" ht="14.25" customHeight="1" thickTop="1" x14ac:dyDescent="0.2">
      <c r="A314" s="495" t="s">
        <v>10</v>
      </c>
      <c r="B314" s="493" t="s">
        <v>81</v>
      </c>
      <c r="C314" s="493" t="s">
        <v>90</v>
      </c>
      <c r="D314" s="493" t="s">
        <v>99</v>
      </c>
      <c r="E314" s="493" t="s">
        <v>109</v>
      </c>
      <c r="F314" s="493" t="s">
        <v>128</v>
      </c>
      <c r="G314" s="493" t="s">
        <v>153</v>
      </c>
      <c r="H314" s="493" t="s">
        <v>160</v>
      </c>
      <c r="I314" s="493" t="s">
        <v>166</v>
      </c>
      <c r="J314" s="493" t="s">
        <v>174</v>
      </c>
      <c r="K314" s="493" t="s">
        <v>191</v>
      </c>
      <c r="L314" s="493" t="s">
        <v>195</v>
      </c>
      <c r="M314" s="493" t="s">
        <v>214</v>
      </c>
      <c r="N314" s="1"/>
      <c r="O314" s="493" t="s">
        <v>220</v>
      </c>
      <c r="P314" s="493" t="s">
        <v>227</v>
      </c>
      <c r="Q314" s="493" t="s">
        <v>234</v>
      </c>
      <c r="R314" s="493" t="s">
        <v>238</v>
      </c>
      <c r="S314" s="493" t="s">
        <v>241</v>
      </c>
      <c r="T314" s="493" t="s">
        <v>247</v>
      </c>
      <c r="U314" s="493" t="s">
        <v>252</v>
      </c>
      <c r="V314" s="493" t="s">
        <v>256</v>
      </c>
      <c r="W314" s="493" t="s">
        <v>272</v>
      </c>
      <c r="X314" s="493" t="s">
        <v>291</v>
      </c>
      <c r="Y314" s="493" t="s">
        <v>307</v>
      </c>
      <c r="Z314" s="493" t="s">
        <v>317</v>
      </c>
      <c r="AA314" s="493" t="s">
        <v>321</v>
      </c>
      <c r="AB314" s="493" t="s">
        <v>332</v>
      </c>
      <c r="AC314" s="493" t="s">
        <v>337</v>
      </c>
      <c r="AD314" s="493" t="s">
        <v>348</v>
      </c>
      <c r="AE314" s="493" t="s">
        <v>355</v>
      </c>
      <c r="AF314" s="493" t="s">
        <v>360</v>
      </c>
      <c r="AG314" s="493" t="s">
        <v>367</v>
      </c>
      <c r="AH314" s="493" t="s">
        <v>252</v>
      </c>
      <c r="AI314" s="493" t="s">
        <v>446</v>
      </c>
    </row>
    <row r="315" spans="1:35" ht="13.5" thickBot="1" x14ac:dyDescent="0.25">
      <c r="A315" s="496"/>
      <c r="B315" s="493"/>
      <c r="C315" s="493"/>
      <c r="D315" s="493"/>
      <c r="E315" s="493"/>
      <c r="F315" s="493"/>
      <c r="G315" s="493"/>
      <c r="H315" s="493"/>
      <c r="I315" s="493"/>
      <c r="J315" s="493"/>
      <c r="K315" s="493"/>
      <c r="L315" s="493"/>
      <c r="M315" s="493"/>
      <c r="N315" s="1"/>
      <c r="O315" s="493"/>
      <c r="P315" s="493"/>
      <c r="Q315" s="493"/>
      <c r="R315" s="493"/>
      <c r="S315" s="493"/>
      <c r="T315" s="493"/>
      <c r="U315" s="493"/>
      <c r="V315" s="493"/>
      <c r="W315" s="493"/>
      <c r="X315" s="493"/>
      <c r="Y315" s="493"/>
      <c r="Z315" s="493"/>
      <c r="AA315" s="493"/>
      <c r="AB315" s="493"/>
      <c r="AC315" s="493"/>
      <c r="AD315" s="493"/>
      <c r="AE315" s="493"/>
      <c r="AF315" s="493"/>
      <c r="AG315" s="493"/>
      <c r="AH315" s="493"/>
      <c r="AI315" s="493"/>
    </row>
    <row r="316" spans="1:35" ht="18" thickTop="1" thickBot="1" x14ac:dyDescent="0.25">
      <c r="A316" s="46" t="s">
        <v>13</v>
      </c>
      <c r="B316" s="52">
        <f>IFERROR(X22*H22,"0")</f>
        <v>0</v>
      </c>
      <c r="C316" s="52">
        <f>IFERROR(X28*H28,"0")+IFERROR(X29*H29,"0")</f>
        <v>0</v>
      </c>
      <c r="D316" s="52">
        <f>IFERROR(X34*H34,"0")+IFERROR(X35*H35,"0")+IFERROR(X36*H36,"0")</f>
        <v>0</v>
      </c>
      <c r="E316" s="52">
        <f>IFERROR(X41*H41,"0")+IFERROR(X42*H42,"0")+IFERROR(X43*H43,"0")+IFERROR(X44*H44,"0")+IFERROR(X45*H45,"0")+IFERROR(X46*H46,"0")</f>
        <v>0</v>
      </c>
      <c r="F316" s="52">
        <f>IFERROR(X51*H51,"0")+IFERROR(X55*H55,"0")+IFERROR(X59*H59,"0")+IFERROR(X63*H63,"0")+IFERROR(X64*H64,"0")+IFERROR(X68*H68,"0")+IFERROR(X69*H69,"0")+IFERROR(X70*H70,"0")</f>
        <v>0</v>
      </c>
      <c r="G316" s="52">
        <f>IFERROR(X75*H75,"0")+IFERROR(X76*H76,"0")</f>
        <v>0</v>
      </c>
      <c r="H316" s="52">
        <f>IFERROR(X81*H81,"0")+IFERROR(X82*H82,"0")</f>
        <v>0</v>
      </c>
      <c r="I316" s="52">
        <f>IFERROR(X87*H87,"0")+IFERROR(X88*H88,"0")</f>
        <v>0</v>
      </c>
      <c r="J316" s="52">
        <f>IFERROR(X93*H93,"0")+IFERROR(X94*H94,"0")+IFERROR(X95*H95,"0")+IFERROR(X96*H96,"0")+IFERROR(X97*H97,"0")</f>
        <v>0</v>
      </c>
      <c r="K316" s="52">
        <f>IFERROR(X102*H102,"0")</f>
        <v>0</v>
      </c>
      <c r="L316" s="52">
        <f>IFERROR(X107*H107,"0")+IFERROR(X108*H108,"0")+IFERROR(X109*H109,"0")+IFERROR(X110*H110,"0")+IFERROR(X111*H111,"0")+IFERROR(X112*H112,"0")+IFERROR(X116*H116,"0")</f>
        <v>0</v>
      </c>
      <c r="M316" s="52">
        <f>IFERROR(X121*H121,"0")+IFERROR(X122*H122,"0")</f>
        <v>0</v>
      </c>
      <c r="N316" s="1"/>
      <c r="O316" s="52">
        <f>IFERROR(X127*H127,"0")+IFERROR(X128*H128,"0")</f>
        <v>0</v>
      </c>
      <c r="P316" s="52">
        <f>IFERROR(X133*H133,"0")+IFERROR(X134*H134,"0")</f>
        <v>0</v>
      </c>
      <c r="Q316" s="52">
        <f>IFERROR(X139*H139,"0")</f>
        <v>0</v>
      </c>
      <c r="R316" s="52">
        <f>IFERROR(X144*H144,"0")</f>
        <v>0</v>
      </c>
      <c r="S316" s="52">
        <f>IFERROR(X149*H149,"0")</f>
        <v>0</v>
      </c>
      <c r="T316" s="52">
        <f>IFERROR(X154*H154,"0")</f>
        <v>0</v>
      </c>
      <c r="U316" s="52">
        <f>IFERROR(X160*H160,"0")</f>
        <v>0</v>
      </c>
      <c r="V316" s="52">
        <f>IFERROR(X165*H165,"0")+IFERROR(X166*H166,"0")+IFERROR(X167*H167,"0")+IFERROR(X171*H171,"0")</f>
        <v>0</v>
      </c>
      <c r="W316" s="52">
        <f>IFERROR(X177*H177,"0")+IFERROR(X178*H178,"0")+IFERROR(X179*H179,"0")+IFERROR(X183*H183,"0")</f>
        <v>0</v>
      </c>
      <c r="X316" s="52">
        <f>IFERROR(X189*H189,"0")+IFERROR(X193*H193,"0")+IFERROR(X194*H194,"0")+IFERROR(X195*H195,"0")+IFERROR(X196*H196,"0")</f>
        <v>0</v>
      </c>
      <c r="Y316" s="52">
        <f>IFERROR(X201*H201,"0")+IFERROR(X202*H202,"0")+IFERROR(X203*H203,"0")</f>
        <v>0</v>
      </c>
      <c r="Z316" s="52">
        <f>IFERROR(X208*H208,"0")</f>
        <v>0</v>
      </c>
      <c r="AA316" s="52">
        <f>IFERROR(X213*H213,"0")+IFERROR(X214*H214,"0")+IFERROR(X215*H215,"0")+IFERROR(X216*H216,"0")</f>
        <v>0</v>
      </c>
      <c r="AB316" s="52">
        <f>IFERROR(X221*H221,"0")</f>
        <v>0</v>
      </c>
      <c r="AC316" s="52">
        <f>IFERROR(X226*H226,"0")+IFERROR(X230*H230,"0")+IFERROR(X231*H231,"0")+IFERROR(X232*H232,"0")</f>
        <v>0</v>
      </c>
      <c r="AD316" s="52">
        <f>IFERROR(X237*H237,"0")+IFERROR(X238*H238,"0")</f>
        <v>0</v>
      </c>
      <c r="AE316" s="52">
        <f>IFERROR(X244*H244,"0")</f>
        <v>0</v>
      </c>
      <c r="AF316" s="52">
        <f>IFERROR(X250*H250,"0")+IFERROR(X251*H251,"0")</f>
        <v>0</v>
      </c>
      <c r="AG316" s="52">
        <f>IFERROR(X257*H257,"0")+IFERROR(X261*H261,"0")</f>
        <v>0</v>
      </c>
      <c r="AH316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  <c r="AI316" s="52">
        <f>IFERROR(X303*H303,"0")</f>
        <v>0</v>
      </c>
    </row>
    <row r="317" spans="1:35" ht="13.5" thickTop="1" x14ac:dyDescent="0.2">
      <c r="C317" s="1"/>
    </row>
    <row r="318" spans="1:35" ht="19.5" customHeight="1" x14ac:dyDescent="0.2">
      <c r="A318" s="70" t="s">
        <v>62</v>
      </c>
      <c r="B318" s="70" t="s">
        <v>63</v>
      </c>
      <c r="C318" s="70" t="s">
        <v>65</v>
      </c>
    </row>
    <row r="319" spans="1:35" x14ac:dyDescent="0.2">
      <c r="A319" s="71">
        <f>SUMPRODUCT(--(BB:BB="ЗПФ"),--(W:W="кор"),H:H,Y:Y)+SUMPRODUCT(--(BB:BB="ЗПФ"),--(W:W="кг"),Y:Y)</f>
        <v>0</v>
      </c>
      <c r="B319" s="72">
        <f>SUMPRODUCT(--(BB:BB="ПГП"),--(W:W="кор"),H:H,Y:Y)+SUMPRODUCT(--(BB:BB="ПГП"),--(W:W="кг"),Y:Y)</f>
        <v>0</v>
      </c>
      <c r="C319" s="72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1">
    <mergeCell ref="AG314:AG315"/>
    <mergeCell ref="AH314:AH315"/>
    <mergeCell ref="AI314:AI315"/>
    <mergeCell ref="X314:X315"/>
    <mergeCell ref="Y314:Y315"/>
    <mergeCell ref="Z314:Z315"/>
    <mergeCell ref="AA314:AA315"/>
    <mergeCell ref="AB314:AB315"/>
    <mergeCell ref="AC314:AC315"/>
    <mergeCell ref="AD314:AD315"/>
    <mergeCell ref="AE314:AE315"/>
    <mergeCell ref="AF314:AF315"/>
    <mergeCell ref="X313:AD313"/>
    <mergeCell ref="AH313:AI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M314:M315"/>
    <mergeCell ref="O314:O315"/>
    <mergeCell ref="P314:P315"/>
    <mergeCell ref="Q314:Q315"/>
    <mergeCell ref="R314:R315"/>
    <mergeCell ref="S314:S315"/>
    <mergeCell ref="T314:T315"/>
    <mergeCell ref="U314:U315"/>
    <mergeCell ref="V314:V315"/>
    <mergeCell ref="W314:W315"/>
    <mergeCell ref="P306:V306"/>
    <mergeCell ref="A306:O311"/>
    <mergeCell ref="P307:V307"/>
    <mergeCell ref="P308:V308"/>
    <mergeCell ref="P309:V309"/>
    <mergeCell ref="P310:V310"/>
    <mergeCell ref="P311:V311"/>
    <mergeCell ref="C313:T313"/>
    <mergeCell ref="U313:V313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A137:Z137"/>
    <mergeCell ref="A138:Z138"/>
    <mergeCell ref="D139:E139"/>
    <mergeCell ref="P139:T139"/>
    <mergeCell ref="P140:V140"/>
    <mergeCell ref="A140:O141"/>
    <mergeCell ref="P141:V141"/>
    <mergeCell ref="A142:Z142"/>
    <mergeCell ref="A143:Z143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0:Z100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3 X297:X298 X295 X289 X287 X285 X282 X261 X257 X244 X237 X230:X232 X226 X221 X215:X216 X213 X208 X202 X196 X189 X183 X177:X179 X171 X167 X154 X149 X144 X139 X133:X134 X128 X116 X112 X107 X93:X97 X87:X88 X81:X82 X68:X70 X63:X64 X59 X55 X5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6 X290:X294 X288 X286 X283:X284 X277:X278 X267:X269 X251 X238 X214 X203 X193:X195 X165:X166 X160 X127 X110 X108 X102 X75 X44:X46" xr:uid="{00000000-0002-0000-0000-000017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 X250 X201 X121:X122 X111 X109 X76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9"/>
    </row>
    <row r="3" spans="2:8" x14ac:dyDescent="0.2">
      <c r="B3" s="53" t="s">
        <v>452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453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454</v>
      </c>
      <c r="D6" s="53" t="s">
        <v>455</v>
      </c>
      <c r="E6" s="53" t="s">
        <v>46</v>
      </c>
    </row>
    <row r="8" spans="2:8" x14ac:dyDescent="0.2">
      <c r="B8" s="53" t="s">
        <v>80</v>
      </c>
      <c r="C8" s="53" t="s">
        <v>454</v>
      </c>
      <c r="D8" s="53" t="s">
        <v>46</v>
      </c>
      <c r="E8" s="53" t="s">
        <v>46</v>
      </c>
    </row>
    <row r="10" spans="2:8" x14ac:dyDescent="0.2">
      <c r="B10" s="53" t="s">
        <v>456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457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458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459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460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461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462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463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464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466</v>
      </c>
      <c r="C20" s="53" t="s">
        <v>46</v>
      </c>
      <c r="D20" s="53" t="s">
        <v>46</v>
      </c>
      <c r="E20" s="53" t="s">
        <v>46</v>
      </c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470</vt:i4>
      </vt:variant>
    </vt:vector>
  </HeadingPairs>
  <TitlesOfParts>
    <vt:vector size="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2025-07-10T06:28:33Z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