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C56041-ED1B-4F2B-9FEB-D567FB8AEB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заказа'!$X$365:$X$365</definedName>
    <definedName name="GrossWeightTotalR">'Бланк заказа'!$Y$365:$Y$365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заказа'!$X$366:$X$366</definedName>
    <definedName name="PalletQtyTotalR">'Бланк заказа'!$Y$366:$Y$366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заказа'!$B$339:$B$339</definedName>
    <definedName name="ProductId15">'Бланк заказа'!$B$51:$B$51</definedName>
    <definedName name="ProductId150">'Бланк заказа'!$B$340:$B$340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заказа'!$B$354:$B$354</definedName>
    <definedName name="ProductId159">'Бланк заказа'!$B$355:$B$355</definedName>
    <definedName name="ProductId16">'Бланк заказа'!$B$52:$B$52</definedName>
    <definedName name="ProductId160">'Бланк заказа'!$B$361:$B$361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заказа'!$X$339:$X$339</definedName>
    <definedName name="SalesQty15">'Бланк заказа'!$X$51:$X$51</definedName>
    <definedName name="SalesQty150">'Бланк заказа'!$X$340:$X$340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заказа'!$X$354:$X$354</definedName>
    <definedName name="SalesQty159">'Бланк заказа'!$X$355:$X$355</definedName>
    <definedName name="SalesQty16">'Бланк заказа'!$X$52:$X$52</definedName>
    <definedName name="SalesQty160">'Бланк заказа'!$X$361:$X$361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заказа'!$Y$339:$Y$339</definedName>
    <definedName name="SalesRoundBox15">'Бланк заказа'!$Y$51:$Y$51</definedName>
    <definedName name="SalesRoundBox150">'Бланк заказа'!$Y$340:$Y$340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заказа'!$Y$354:$Y$354</definedName>
    <definedName name="SalesRoundBox159">'Бланк заказа'!$Y$355:$Y$355</definedName>
    <definedName name="SalesRoundBox16">'Бланк заказа'!$Y$52:$Y$52</definedName>
    <definedName name="SalesRoundBox160">'Бланк заказа'!$Y$361:$Y$361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заказа'!$W$339:$W$339</definedName>
    <definedName name="UnitOfMeasure15">'Бланк заказа'!$W$51:$W$51</definedName>
    <definedName name="UnitOfMeasure150">'Бланк заказа'!$W$340:$W$340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заказа'!$W$354:$W$354</definedName>
    <definedName name="UnitOfMeasure159">'Бланк заказа'!$W$355:$W$355</definedName>
    <definedName name="UnitOfMeasure16">'Бланк заказа'!$W$52:$W$52</definedName>
    <definedName name="UnitOfMeasure160">'Бланк заказа'!$W$361:$W$361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4" i="2" l="1"/>
  <c r="X363" i="2"/>
  <c r="X362" i="2"/>
  <c r="BO361" i="2"/>
  <c r="BM361" i="2"/>
  <c r="Y361" i="2"/>
  <c r="X357" i="2"/>
  <c r="Y356" i="2"/>
  <c r="X356" i="2"/>
  <c r="BO355" i="2"/>
  <c r="BM355" i="2"/>
  <c r="Y355" i="2"/>
  <c r="P355" i="2"/>
  <c r="BO354" i="2"/>
  <c r="BM354" i="2"/>
  <c r="Y354" i="2"/>
  <c r="BP354" i="2" s="1"/>
  <c r="P354" i="2"/>
  <c r="X352" i="2"/>
  <c r="X351" i="2"/>
  <c r="BO350" i="2"/>
  <c r="BM350" i="2"/>
  <c r="Z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Y342" i="2"/>
  <c r="X342" i="2"/>
  <c r="Y341" i="2"/>
  <c r="X341" i="2"/>
  <c r="BP340" i="2"/>
  <c r="BO340" i="2"/>
  <c r="BM340" i="2"/>
  <c r="Y340" i="2"/>
  <c r="P340" i="2"/>
  <c r="BO339" i="2"/>
  <c r="BM339" i="2"/>
  <c r="Y339" i="2"/>
  <c r="BP339" i="2" s="1"/>
  <c r="P339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BP334" i="2" s="1"/>
  <c r="P334" i="2"/>
  <c r="BO333" i="2"/>
  <c r="BM333" i="2"/>
  <c r="Y333" i="2"/>
  <c r="P333" i="2"/>
  <c r="BP332" i="2"/>
  <c r="BO332" i="2"/>
  <c r="BM332" i="2"/>
  <c r="Y332" i="2"/>
  <c r="BN332" i="2" s="1"/>
  <c r="P332" i="2"/>
  <c r="BO331" i="2"/>
  <c r="BM331" i="2"/>
  <c r="Y331" i="2"/>
  <c r="BN331" i="2" s="1"/>
  <c r="P331" i="2"/>
  <c r="BO330" i="2"/>
  <c r="BM330" i="2"/>
  <c r="Z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BO327" i="2"/>
  <c r="BM327" i="2"/>
  <c r="Y327" i="2"/>
  <c r="Z327" i="2" s="1"/>
  <c r="P327" i="2"/>
  <c r="BO326" i="2"/>
  <c r="BM326" i="2"/>
  <c r="Y326" i="2"/>
  <c r="P326" i="2"/>
  <c r="X322" i="2"/>
  <c r="X321" i="2"/>
  <c r="BP320" i="2"/>
  <c r="BO320" i="2"/>
  <c r="BM320" i="2"/>
  <c r="Y320" i="2"/>
  <c r="BN320" i="2" s="1"/>
  <c r="P320" i="2"/>
  <c r="X318" i="2"/>
  <c r="X317" i="2"/>
  <c r="BO316" i="2"/>
  <c r="BM316" i="2"/>
  <c r="Y316" i="2"/>
  <c r="V374" i="2" s="1"/>
  <c r="P316" i="2"/>
  <c r="X313" i="2"/>
  <c r="X312" i="2"/>
  <c r="BO311" i="2"/>
  <c r="BM311" i="2"/>
  <c r="Y311" i="2"/>
  <c r="BP311" i="2" s="1"/>
  <c r="P311" i="2"/>
  <c r="BO310" i="2"/>
  <c r="BM310" i="2"/>
  <c r="Y310" i="2"/>
  <c r="Y313" i="2" s="1"/>
  <c r="P310" i="2"/>
  <c r="X308" i="2"/>
  <c r="X307" i="2"/>
  <c r="BO306" i="2"/>
  <c r="BM306" i="2"/>
  <c r="Y306" i="2"/>
  <c r="BP306" i="2" s="1"/>
  <c r="P306" i="2"/>
  <c r="BO305" i="2"/>
  <c r="BM305" i="2"/>
  <c r="Z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Y308" i="2" s="1"/>
  <c r="P303" i="2"/>
  <c r="X299" i="2"/>
  <c r="X298" i="2"/>
  <c r="BO297" i="2"/>
  <c r="BM297" i="2"/>
  <c r="Y297" i="2"/>
  <c r="Y298" i="2" s="1"/>
  <c r="P297" i="2"/>
  <c r="X295" i="2"/>
  <c r="X294" i="2"/>
  <c r="BP293" i="2"/>
  <c r="BO293" i="2"/>
  <c r="BN293" i="2"/>
  <c r="BM293" i="2"/>
  <c r="Z293" i="2"/>
  <c r="Y293" i="2"/>
  <c r="P293" i="2"/>
  <c r="BO292" i="2"/>
  <c r="BM292" i="2"/>
  <c r="Y292" i="2"/>
  <c r="P292" i="2"/>
  <c r="X290" i="2"/>
  <c r="X289" i="2"/>
  <c r="BO288" i="2"/>
  <c r="BM288" i="2"/>
  <c r="Y288" i="2"/>
  <c r="Z288" i="2" s="1"/>
  <c r="Z289" i="2" s="1"/>
  <c r="P288" i="2"/>
  <c r="X286" i="2"/>
  <c r="X285" i="2"/>
  <c r="BP284" i="2"/>
  <c r="BO284" i="2"/>
  <c r="BN284" i="2"/>
  <c r="BM284" i="2"/>
  <c r="Z284" i="2"/>
  <c r="Y284" i="2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Z276" i="2"/>
  <c r="Z277" i="2" s="1"/>
  <c r="Y276" i="2"/>
  <c r="Y278" i="2" s="1"/>
  <c r="P276" i="2"/>
  <c r="X274" i="2"/>
  <c r="X273" i="2"/>
  <c r="BO272" i="2"/>
  <c r="BM272" i="2"/>
  <c r="Y272" i="2"/>
  <c r="BP272" i="2" s="1"/>
  <c r="P272" i="2"/>
  <c r="BO271" i="2"/>
  <c r="BM271" i="2"/>
  <c r="Y271" i="2"/>
  <c r="P271" i="2"/>
  <c r="X269" i="2"/>
  <c r="X268" i="2"/>
  <c r="BO267" i="2"/>
  <c r="BM267" i="2"/>
  <c r="Y267" i="2"/>
  <c r="BP267" i="2" s="1"/>
  <c r="P267" i="2"/>
  <c r="BO266" i="2"/>
  <c r="BM266" i="2"/>
  <c r="Y266" i="2"/>
  <c r="Y268" i="2" s="1"/>
  <c r="P266" i="2"/>
  <c r="X264" i="2"/>
  <c r="X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BN259" i="2" s="1"/>
  <c r="P259" i="2"/>
  <c r="BP258" i="2"/>
  <c r="BO258" i="2"/>
  <c r="BM258" i="2"/>
  <c r="Y258" i="2"/>
  <c r="P258" i="2"/>
  <c r="BO257" i="2"/>
  <c r="BM257" i="2"/>
  <c r="Y257" i="2"/>
  <c r="P257" i="2"/>
  <c r="X253" i="2"/>
  <c r="X252" i="2"/>
  <c r="BO251" i="2"/>
  <c r="BM251" i="2"/>
  <c r="Y251" i="2"/>
  <c r="P251" i="2"/>
  <c r="BO250" i="2"/>
  <c r="BM250" i="2"/>
  <c r="Y250" i="2"/>
  <c r="P250" i="2"/>
  <c r="X247" i="2"/>
  <c r="X246" i="2"/>
  <c r="BP245" i="2"/>
  <c r="BO245" i="2"/>
  <c r="BN245" i="2"/>
  <c r="BM245" i="2"/>
  <c r="Z245" i="2"/>
  <c r="Y245" i="2"/>
  <c r="P245" i="2"/>
  <c r="BO244" i="2"/>
  <c r="BM244" i="2"/>
  <c r="Y244" i="2"/>
  <c r="P244" i="2"/>
  <c r="BO243" i="2"/>
  <c r="BM243" i="2"/>
  <c r="Y243" i="2"/>
  <c r="Z243" i="2" s="1"/>
  <c r="P243" i="2"/>
  <c r="X241" i="2"/>
  <c r="X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BP237" i="2" s="1"/>
  <c r="BO236" i="2"/>
  <c r="BM236" i="2"/>
  <c r="Y236" i="2"/>
  <c r="Y234" i="2"/>
  <c r="X234" i="2"/>
  <c r="X233" i="2"/>
  <c r="BO232" i="2"/>
  <c r="BM232" i="2"/>
  <c r="Y232" i="2"/>
  <c r="P232" i="2"/>
  <c r="BO231" i="2"/>
  <c r="BM231" i="2"/>
  <c r="Y231" i="2"/>
  <c r="Z231" i="2" s="1"/>
  <c r="P231" i="2"/>
  <c r="BP230" i="2"/>
  <c r="BO230" i="2"/>
  <c r="BM230" i="2"/>
  <c r="Y230" i="2"/>
  <c r="Z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P225" i="2"/>
  <c r="BP224" i="2"/>
  <c r="BO224" i="2"/>
  <c r="BN224" i="2"/>
  <c r="BM224" i="2"/>
  <c r="Z224" i="2"/>
  <c r="Y224" i="2"/>
  <c r="P224" i="2"/>
  <c r="BO223" i="2"/>
  <c r="BM223" i="2"/>
  <c r="Y223" i="2"/>
  <c r="Z223" i="2" s="1"/>
  <c r="P223" i="2"/>
  <c r="BO222" i="2"/>
  <c r="BM222" i="2"/>
  <c r="Y222" i="2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P214" i="2"/>
  <c r="BO213" i="2"/>
  <c r="BM213" i="2"/>
  <c r="Y213" i="2"/>
  <c r="Z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Y211" i="2" s="1"/>
  <c r="P206" i="2"/>
  <c r="BP205" i="2"/>
  <c r="BO205" i="2"/>
  <c r="BN205" i="2"/>
  <c r="BM205" i="2"/>
  <c r="Z205" i="2"/>
  <c r="Y205" i="2"/>
  <c r="P205" i="2"/>
  <c r="X202" i="2"/>
  <c r="X201" i="2"/>
  <c r="BO200" i="2"/>
  <c r="BM200" i="2"/>
  <c r="Y200" i="2"/>
  <c r="Y202" i="2" s="1"/>
  <c r="P200" i="2"/>
  <c r="X197" i="2"/>
  <c r="X196" i="2"/>
  <c r="BO195" i="2"/>
  <c r="BM195" i="2"/>
  <c r="Y195" i="2"/>
  <c r="Y196" i="2" s="1"/>
  <c r="P195" i="2"/>
  <c r="X192" i="2"/>
  <c r="Y191" i="2"/>
  <c r="X191" i="2"/>
  <c r="BP190" i="2"/>
  <c r="BO190" i="2"/>
  <c r="BN190" i="2"/>
  <c r="BM190" i="2"/>
  <c r="Z190" i="2"/>
  <c r="Z191" i="2" s="1"/>
  <c r="Y190" i="2"/>
  <c r="Y192" i="2" s="1"/>
  <c r="P190" i="2"/>
  <c r="X187" i="2"/>
  <c r="X186" i="2"/>
  <c r="BO185" i="2"/>
  <c r="BM185" i="2"/>
  <c r="Y185" i="2"/>
  <c r="Y187" i="2" s="1"/>
  <c r="P185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BP176" i="2" s="1"/>
  <c r="P176" i="2"/>
  <c r="X173" i="2"/>
  <c r="X172" i="2"/>
  <c r="BO171" i="2"/>
  <c r="BM171" i="2"/>
  <c r="Y171" i="2"/>
  <c r="BP171" i="2" s="1"/>
  <c r="P171" i="2"/>
  <c r="BP170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P168" i="2"/>
  <c r="BO167" i="2"/>
  <c r="BM167" i="2"/>
  <c r="Y167" i="2"/>
  <c r="Z167" i="2" s="1"/>
  <c r="P167" i="2"/>
  <c r="BO166" i="2"/>
  <c r="BM166" i="2"/>
  <c r="Y166" i="2"/>
  <c r="P166" i="2"/>
  <c r="Y163" i="2"/>
  <c r="X163" i="2"/>
  <c r="Y162" i="2"/>
  <c r="X162" i="2"/>
  <c r="BO161" i="2"/>
  <c r="BM161" i="2"/>
  <c r="Z161" i="2"/>
  <c r="Z162" i="2" s="1"/>
  <c r="Y161" i="2"/>
  <c r="BP161" i="2" s="1"/>
  <c r="P161" i="2"/>
  <c r="X159" i="2"/>
  <c r="X158" i="2"/>
  <c r="BO157" i="2"/>
  <c r="BM157" i="2"/>
  <c r="Y157" i="2"/>
  <c r="Z157" i="2" s="1"/>
  <c r="P157" i="2"/>
  <c r="BO156" i="2"/>
  <c r="BM156" i="2"/>
  <c r="Y156" i="2"/>
  <c r="BP156" i="2" s="1"/>
  <c r="P156" i="2"/>
  <c r="BO155" i="2"/>
  <c r="BM155" i="2"/>
  <c r="Y155" i="2"/>
  <c r="BP155" i="2" s="1"/>
  <c r="P155" i="2"/>
  <c r="BO154" i="2"/>
  <c r="BM154" i="2"/>
  <c r="Y154" i="2"/>
  <c r="P154" i="2"/>
  <c r="BO153" i="2"/>
  <c r="BM153" i="2"/>
  <c r="Y153" i="2"/>
  <c r="P153" i="2"/>
  <c r="BO152" i="2"/>
  <c r="BM152" i="2"/>
  <c r="Y152" i="2"/>
  <c r="Z152" i="2" s="1"/>
  <c r="P152" i="2"/>
  <c r="BO151" i="2"/>
  <c r="BM151" i="2"/>
  <c r="Z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BP144" i="2"/>
  <c r="BO144" i="2"/>
  <c r="BN144" i="2"/>
  <c r="BM144" i="2"/>
  <c r="Z144" i="2"/>
  <c r="Y144" i="2"/>
  <c r="P144" i="2"/>
  <c r="BO143" i="2"/>
  <c r="BN143" i="2"/>
  <c r="BM143" i="2"/>
  <c r="Z143" i="2"/>
  <c r="Y143" i="2"/>
  <c r="BP143" i="2" s="1"/>
  <c r="P143" i="2"/>
  <c r="X141" i="2"/>
  <c r="X140" i="2"/>
  <c r="BO139" i="2"/>
  <c r="BM139" i="2"/>
  <c r="Y139" i="2"/>
  <c r="P139" i="2"/>
  <c r="BO138" i="2"/>
  <c r="BM138" i="2"/>
  <c r="Y138" i="2"/>
  <c r="I374" i="2" s="1"/>
  <c r="P138" i="2"/>
  <c r="Y136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X130" i="2"/>
  <c r="X129" i="2"/>
  <c r="BO128" i="2"/>
  <c r="BM128" i="2"/>
  <c r="Y128" i="2"/>
  <c r="P128" i="2"/>
  <c r="X126" i="2"/>
  <c r="X125" i="2"/>
  <c r="BO124" i="2"/>
  <c r="BM124" i="2"/>
  <c r="Y124" i="2"/>
  <c r="Z124" i="2" s="1"/>
  <c r="P124" i="2"/>
  <c r="BP123" i="2"/>
  <c r="BO123" i="2"/>
  <c r="BM123" i="2"/>
  <c r="Y123" i="2"/>
  <c r="BN123" i="2" s="1"/>
  <c r="P123" i="2"/>
  <c r="BO122" i="2"/>
  <c r="BM122" i="2"/>
  <c r="Y122" i="2"/>
  <c r="P122" i="2"/>
  <c r="X120" i="2"/>
  <c r="X119" i="2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P116" i="2"/>
  <c r="BO115" i="2"/>
  <c r="BM115" i="2"/>
  <c r="Y115" i="2"/>
  <c r="BN115" i="2" s="1"/>
  <c r="P115" i="2"/>
  <c r="BO114" i="2"/>
  <c r="BM114" i="2"/>
  <c r="Y114" i="2"/>
  <c r="Z114" i="2" s="1"/>
  <c r="P114" i="2"/>
  <c r="BP113" i="2"/>
  <c r="BO113" i="2"/>
  <c r="BM113" i="2"/>
  <c r="Y113" i="2"/>
  <c r="BN113" i="2" s="1"/>
  <c r="P113" i="2"/>
  <c r="BO112" i="2"/>
  <c r="BM112" i="2"/>
  <c r="Y112" i="2"/>
  <c r="P112" i="2"/>
  <c r="BO111" i="2"/>
  <c r="BM111" i="2"/>
  <c r="Y111" i="2"/>
  <c r="P111" i="2"/>
  <c r="X107" i="2"/>
  <c r="X106" i="2"/>
  <c r="BO105" i="2"/>
  <c r="BM105" i="2"/>
  <c r="Y105" i="2"/>
  <c r="Z105" i="2" s="1"/>
  <c r="P105" i="2"/>
  <c r="BP104" i="2"/>
  <c r="BO104" i="2"/>
  <c r="BM104" i="2"/>
  <c r="Y104" i="2"/>
  <c r="BN104" i="2" s="1"/>
  <c r="P104" i="2"/>
  <c r="BO103" i="2"/>
  <c r="BM103" i="2"/>
  <c r="Y103" i="2"/>
  <c r="P103" i="2"/>
  <c r="X101" i="2"/>
  <c r="X100" i="2"/>
  <c r="BO99" i="2"/>
  <c r="BM99" i="2"/>
  <c r="Y99" i="2"/>
  <c r="BN99" i="2" s="1"/>
  <c r="P99" i="2"/>
  <c r="X96" i="2"/>
  <c r="X95" i="2"/>
  <c r="BO94" i="2"/>
  <c r="BM94" i="2"/>
  <c r="Y94" i="2"/>
  <c r="Z94" i="2" s="1"/>
  <c r="Z95" i="2" s="1"/>
  <c r="P94" i="2"/>
  <c r="X92" i="2"/>
  <c r="X91" i="2"/>
  <c r="BO90" i="2"/>
  <c r="BM90" i="2"/>
  <c r="Y90" i="2"/>
  <c r="BP90" i="2" s="1"/>
  <c r="P90" i="2"/>
  <c r="BO89" i="2"/>
  <c r="BM89" i="2"/>
  <c r="Y89" i="2"/>
  <c r="Z89" i="2" s="1"/>
  <c r="P89" i="2"/>
  <c r="BP88" i="2"/>
  <c r="BO88" i="2"/>
  <c r="BM88" i="2"/>
  <c r="Y88" i="2"/>
  <c r="P88" i="2"/>
  <c r="X86" i="2"/>
  <c r="X85" i="2"/>
  <c r="BO84" i="2"/>
  <c r="BM84" i="2"/>
  <c r="Z84" i="2"/>
  <c r="Y84" i="2"/>
  <c r="BN84" i="2" s="1"/>
  <c r="P84" i="2"/>
  <c r="BO83" i="2"/>
  <c r="BM83" i="2"/>
  <c r="Y83" i="2"/>
  <c r="BP83" i="2" s="1"/>
  <c r="P83" i="2"/>
  <c r="BO82" i="2"/>
  <c r="BM82" i="2"/>
  <c r="Y82" i="2"/>
  <c r="Y86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Y79" i="2" s="1"/>
  <c r="P75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P68" i="2"/>
  <c r="BO68" i="2"/>
  <c r="BM68" i="2"/>
  <c r="Y68" i="2"/>
  <c r="Z68" i="2" s="1"/>
  <c r="BO67" i="2"/>
  <c r="BM67" i="2"/>
  <c r="Y67" i="2"/>
  <c r="BP67" i="2" s="1"/>
  <c r="P67" i="2"/>
  <c r="X65" i="2"/>
  <c r="X64" i="2"/>
  <c r="BO63" i="2"/>
  <c r="BM63" i="2"/>
  <c r="Y63" i="2"/>
  <c r="Z63" i="2" s="1"/>
  <c r="P63" i="2"/>
  <c r="BO62" i="2"/>
  <c r="BM62" i="2"/>
  <c r="Y62" i="2"/>
  <c r="E374" i="2" s="1"/>
  <c r="P62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X54" i="2"/>
  <c r="X53" i="2"/>
  <c r="BP52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BN49" i="2" s="1"/>
  <c r="P49" i="2"/>
  <c r="X47" i="2"/>
  <c r="X46" i="2"/>
  <c r="BO45" i="2"/>
  <c r="BM45" i="2"/>
  <c r="Y45" i="2"/>
  <c r="BN45" i="2" s="1"/>
  <c r="P45" i="2"/>
  <c r="BO44" i="2"/>
  <c r="BM44" i="2"/>
  <c r="Y44" i="2"/>
  <c r="BP44" i="2" s="1"/>
  <c r="P44" i="2"/>
  <c r="BO43" i="2"/>
  <c r="BM43" i="2"/>
  <c r="Y43" i="2"/>
  <c r="Z43" i="2" s="1"/>
  <c r="P43" i="2"/>
  <c r="BP42" i="2"/>
  <c r="BO42" i="2"/>
  <c r="BM42" i="2"/>
  <c r="Y42" i="2"/>
  <c r="BN42" i="2" s="1"/>
  <c r="P42" i="2"/>
  <c r="BO41" i="2"/>
  <c r="BM41" i="2"/>
  <c r="Y41" i="2"/>
  <c r="BN41" i="2" s="1"/>
  <c r="P41" i="2"/>
  <c r="BO40" i="2"/>
  <c r="BM40" i="2"/>
  <c r="Y40" i="2"/>
  <c r="P40" i="2"/>
  <c r="X37" i="2"/>
  <c r="X36" i="2"/>
  <c r="BO35" i="2"/>
  <c r="BM35" i="2"/>
  <c r="Y35" i="2"/>
  <c r="BP35" i="2" s="1"/>
  <c r="P35" i="2"/>
  <c r="BO34" i="2"/>
  <c r="BM34" i="2"/>
  <c r="Z34" i="2"/>
  <c r="Y34" i="2"/>
  <c r="BN34" i="2" s="1"/>
  <c r="P34" i="2"/>
  <c r="BO33" i="2"/>
  <c r="BM33" i="2"/>
  <c r="Y33" i="2"/>
  <c r="Y37" i="2" s="1"/>
  <c r="P33" i="2"/>
  <c r="X29" i="2"/>
  <c r="Y28" i="2"/>
  <c r="X28" i="2"/>
  <c r="BP27" i="2"/>
  <c r="BO27" i="2"/>
  <c r="BM27" i="2"/>
  <c r="Y27" i="2"/>
  <c r="Z27" i="2" s="1"/>
  <c r="Z28" i="2" s="1"/>
  <c r="P27" i="2"/>
  <c r="X25" i="2"/>
  <c r="X24" i="2"/>
  <c r="X368" i="2" s="1"/>
  <c r="BO23" i="2"/>
  <c r="BM23" i="2"/>
  <c r="Y23" i="2"/>
  <c r="BN23" i="2" s="1"/>
  <c r="P23" i="2"/>
  <c r="BO22" i="2"/>
  <c r="X366" i="2" s="1"/>
  <c r="BM22" i="2"/>
  <c r="Y22" i="2"/>
  <c r="B374" i="2" s="1"/>
  <c r="P22" i="2"/>
  <c r="H10" i="2"/>
  <c r="A9" i="2"/>
  <c r="J9" i="2" s="1"/>
  <c r="D7" i="2"/>
  <c r="Q6" i="2"/>
  <c r="P2" i="2"/>
  <c r="BP45" i="2" l="1"/>
  <c r="Y59" i="2"/>
  <c r="BN89" i="2"/>
  <c r="BN94" i="2"/>
  <c r="Y96" i="2"/>
  <c r="BN114" i="2"/>
  <c r="BP114" i="2"/>
  <c r="BN152" i="2"/>
  <c r="BP153" i="2"/>
  <c r="BN153" i="2"/>
  <c r="Z153" i="2"/>
  <c r="BP154" i="2"/>
  <c r="BN154" i="2"/>
  <c r="Z154" i="2"/>
  <c r="BP213" i="2"/>
  <c r="BN238" i="2"/>
  <c r="BP238" i="2"/>
  <c r="BP243" i="2"/>
  <c r="T374" i="2"/>
  <c r="Z281" i="2"/>
  <c r="BN288" i="2"/>
  <c r="Y289" i="2"/>
  <c r="Y295" i="2"/>
  <c r="BP292" i="2"/>
  <c r="BN292" i="2"/>
  <c r="Z292" i="2"/>
  <c r="Z294" i="2" s="1"/>
  <c r="BP333" i="2"/>
  <c r="BN333" i="2"/>
  <c r="Z333" i="2"/>
  <c r="Z22" i="2"/>
  <c r="BN22" i="2"/>
  <c r="BP22" i="2"/>
  <c r="BP34" i="2"/>
  <c r="D374" i="2"/>
  <c r="BN40" i="2"/>
  <c r="BP40" i="2"/>
  <c r="Z45" i="2"/>
  <c r="BP49" i="2"/>
  <c r="BN50" i="2"/>
  <c r="BP50" i="2"/>
  <c r="Z56" i="2"/>
  <c r="BN56" i="2"/>
  <c r="Z57" i="2"/>
  <c r="BN57" i="2"/>
  <c r="Y58" i="2"/>
  <c r="BP63" i="2"/>
  <c r="Y64" i="2"/>
  <c r="Z70" i="2"/>
  <c r="X364" i="2"/>
  <c r="Z77" i="2"/>
  <c r="BN77" i="2"/>
  <c r="BP111" i="2"/>
  <c r="BN111" i="2"/>
  <c r="Z111" i="2"/>
  <c r="BN124" i="2"/>
  <c r="BP124" i="2"/>
  <c r="BP128" i="2"/>
  <c r="Y130" i="2"/>
  <c r="Y129" i="2"/>
  <c r="Z128" i="2"/>
  <c r="Z129" i="2" s="1"/>
  <c r="Y173" i="2"/>
  <c r="BN167" i="2"/>
  <c r="BP167" i="2"/>
  <c r="BP168" i="2"/>
  <c r="BN168" i="2"/>
  <c r="Z168" i="2"/>
  <c r="Y181" i="2"/>
  <c r="BN178" i="2"/>
  <c r="BP178" i="2"/>
  <c r="BP179" i="2"/>
  <c r="BN179" i="2"/>
  <c r="Z179" i="2"/>
  <c r="BN218" i="2"/>
  <c r="BP218" i="2"/>
  <c r="BP222" i="2"/>
  <c r="Z222" i="2"/>
  <c r="BP232" i="2"/>
  <c r="Z232" i="2"/>
  <c r="Y246" i="2"/>
  <c r="Y247" i="2"/>
  <c r="BP250" i="2"/>
  <c r="Y252" i="2"/>
  <c r="Z251" i="2"/>
  <c r="BP251" i="2"/>
  <c r="Y263" i="2"/>
  <c r="BN258" i="2"/>
  <c r="Z258" i="2"/>
  <c r="BP271" i="2"/>
  <c r="Y274" i="2"/>
  <c r="BP281" i="2"/>
  <c r="Y286" i="2"/>
  <c r="BN283" i="2"/>
  <c r="BP283" i="2"/>
  <c r="Y294" i="2"/>
  <c r="BN340" i="2"/>
  <c r="Z340" i="2"/>
  <c r="X365" i="2"/>
  <c r="Y53" i="2"/>
  <c r="Y54" i="2"/>
  <c r="Y72" i="2"/>
  <c r="BN76" i="2"/>
  <c r="BP76" i="2"/>
  <c r="BP89" i="2"/>
  <c r="BP94" i="2"/>
  <c r="Y95" i="2"/>
  <c r="Z99" i="2"/>
  <c r="Z100" i="2" s="1"/>
  <c r="Y101" i="2"/>
  <c r="BP99" i="2"/>
  <c r="BN116" i="2"/>
  <c r="BP116" i="2"/>
  <c r="BN138" i="2"/>
  <c r="Y141" i="2"/>
  <c r="Y140" i="2"/>
  <c r="BN139" i="2"/>
  <c r="BP139" i="2"/>
  <c r="BP152" i="2"/>
  <c r="BN176" i="2"/>
  <c r="K374" i="2"/>
  <c r="Z176" i="2"/>
  <c r="BN208" i="2"/>
  <c r="BP208" i="2"/>
  <c r="BN213" i="2"/>
  <c r="BP214" i="2"/>
  <c r="BN214" i="2"/>
  <c r="Z214" i="2"/>
  <c r="BP225" i="2"/>
  <c r="BN225" i="2"/>
  <c r="Z225" i="2"/>
  <c r="BN243" i="2"/>
  <c r="BP244" i="2"/>
  <c r="BN244" i="2"/>
  <c r="Z244" i="2"/>
  <c r="Z246" i="2" s="1"/>
  <c r="BN260" i="2"/>
  <c r="BP260" i="2"/>
  <c r="BP288" i="2"/>
  <c r="Y290" i="2"/>
  <c r="BN345" i="2"/>
  <c r="X374" i="2"/>
  <c r="Y363" i="2"/>
  <c r="BP84" i="2"/>
  <c r="Y92" i="2"/>
  <c r="Y106" i="2"/>
  <c r="Y119" i="2"/>
  <c r="Y126" i="2"/>
  <c r="BN134" i="2"/>
  <c r="BP134" i="2"/>
  <c r="Y148" i="2"/>
  <c r="BN157" i="2"/>
  <c r="BP157" i="2"/>
  <c r="BN223" i="2"/>
  <c r="BP223" i="2"/>
  <c r="Y241" i="2"/>
  <c r="BP305" i="2"/>
  <c r="BN310" i="2"/>
  <c r="BP310" i="2"/>
  <c r="BN316" i="2"/>
  <c r="BP316" i="2"/>
  <c r="Y322" i="2"/>
  <c r="W374" i="2"/>
  <c r="BN327" i="2"/>
  <c r="BP327" i="2"/>
  <c r="BP330" i="2"/>
  <c r="BN347" i="2"/>
  <c r="BP347" i="2"/>
  <c r="Y352" i="2"/>
  <c r="BP350" i="2"/>
  <c r="Y357" i="2"/>
  <c r="BN355" i="2"/>
  <c r="O374" i="2"/>
  <c r="X367" i="2"/>
  <c r="Z233" i="2"/>
  <c r="Z266" i="2"/>
  <c r="Z150" i="2"/>
  <c r="BN27" i="2"/>
  <c r="Z40" i="2"/>
  <c r="Y182" i="2"/>
  <c r="Y197" i="2"/>
  <c r="Y299" i="2"/>
  <c r="F374" i="2"/>
  <c r="Z112" i="2"/>
  <c r="BN35" i="2"/>
  <c r="Y273" i="2"/>
  <c r="BN63" i="2"/>
  <c r="BN68" i="2"/>
  <c r="Y71" i="2"/>
  <c r="Y80" i="2"/>
  <c r="BN170" i="2"/>
  <c r="BN230" i="2"/>
  <c r="Y233" i="2"/>
  <c r="BN251" i="2"/>
  <c r="Y264" i="2"/>
  <c r="Z310" i="2"/>
  <c r="Z345" i="2"/>
  <c r="Z355" i="2"/>
  <c r="Y100" i="2"/>
  <c r="Y120" i="2"/>
  <c r="Y135" i="2"/>
  <c r="Y269" i="2"/>
  <c r="BN281" i="2"/>
  <c r="Z316" i="2"/>
  <c r="Z317" i="2" s="1"/>
  <c r="Y321" i="2"/>
  <c r="G374" i="2"/>
  <c r="H374" i="2"/>
  <c r="Z82" i="2"/>
  <c r="Z206" i="2"/>
  <c r="Z216" i="2"/>
  <c r="Z226" i="2"/>
  <c r="Z227" i="2" s="1"/>
  <c r="Z271" i="2"/>
  <c r="Y336" i="2"/>
  <c r="BP355" i="2"/>
  <c r="J374" i="2"/>
  <c r="Z200" i="2"/>
  <c r="Z201" i="2" s="1"/>
  <c r="Z145" i="2"/>
  <c r="Z171" i="2"/>
  <c r="Y351" i="2"/>
  <c r="Z35" i="2"/>
  <c r="L374" i="2"/>
  <c r="Z185" i="2"/>
  <c r="Z186" i="2" s="1"/>
  <c r="Z303" i="2"/>
  <c r="Z328" i="2"/>
  <c r="BN82" i="2"/>
  <c r="BN348" i="2"/>
  <c r="BN112" i="2"/>
  <c r="BN122" i="2"/>
  <c r="Y125" i="2"/>
  <c r="Z133" i="2"/>
  <c r="Z135" i="2" s="1"/>
  <c r="BN145" i="2"/>
  <c r="BN155" i="2"/>
  <c r="Y158" i="2"/>
  <c r="Z166" i="2"/>
  <c r="Z177" i="2"/>
  <c r="BN206" i="2"/>
  <c r="BN216" i="2"/>
  <c r="Y219" i="2"/>
  <c r="BN226" i="2"/>
  <c r="Z259" i="2"/>
  <c r="BN271" i="2"/>
  <c r="Z282" i="2"/>
  <c r="Z306" i="2"/>
  <c r="Z331" i="2"/>
  <c r="F9" i="2"/>
  <c r="Y29" i="2"/>
  <c r="Z41" i="2"/>
  <c r="BP43" i="2"/>
  <c r="Z51" i="2"/>
  <c r="Y65" i="2"/>
  <c r="BN69" i="2"/>
  <c r="BP82" i="2"/>
  <c r="Z90" i="2"/>
  <c r="Z103" i="2"/>
  <c r="BP105" i="2"/>
  <c r="Z115" i="2"/>
  <c r="BP117" i="2"/>
  <c r="Z138" i="2"/>
  <c r="BN150" i="2"/>
  <c r="BN171" i="2"/>
  <c r="BP185" i="2"/>
  <c r="BP200" i="2"/>
  <c r="Z209" i="2"/>
  <c r="BN231" i="2"/>
  <c r="BN236" i="2"/>
  <c r="Z239" i="2"/>
  <c r="Y253" i="2"/>
  <c r="BP266" i="2"/>
  <c r="BN276" i="2"/>
  <c r="BP303" i="2"/>
  <c r="Z311" i="2"/>
  <c r="Y317" i="2"/>
  <c r="Z326" i="2"/>
  <c r="BP328" i="2"/>
  <c r="Y337" i="2"/>
  <c r="Z346" i="2"/>
  <c r="BP348" i="2"/>
  <c r="Z348" i="2"/>
  <c r="Z155" i="2"/>
  <c r="Y85" i="2"/>
  <c r="Y285" i="2"/>
  <c r="BN306" i="2"/>
  <c r="Z169" i="2"/>
  <c r="BP236" i="2"/>
  <c r="BN239" i="2"/>
  <c r="Z262" i="2"/>
  <c r="Z297" i="2"/>
  <c r="Z298" i="2" s="1"/>
  <c r="BN311" i="2"/>
  <c r="Z334" i="2"/>
  <c r="BN346" i="2"/>
  <c r="P374" i="2"/>
  <c r="BN117" i="2"/>
  <c r="BN303" i="2"/>
  <c r="BP23" i="2"/>
  <c r="BN75" i="2"/>
  <c r="BN133" i="2"/>
  <c r="BN282" i="2"/>
  <c r="BN90" i="2"/>
  <c r="Y159" i="2"/>
  <c r="Y186" i="2"/>
  <c r="BN209" i="2"/>
  <c r="A10" i="2"/>
  <c r="Z33" i="2"/>
  <c r="Z36" i="2" s="1"/>
  <c r="BP75" i="2"/>
  <c r="BP177" i="2"/>
  <c r="Y227" i="2"/>
  <c r="Z257" i="2"/>
  <c r="BP259" i="2"/>
  <c r="Z267" i="2"/>
  <c r="BP282" i="2"/>
  <c r="Z304" i="2"/>
  <c r="Y318" i="2"/>
  <c r="Z329" i="2"/>
  <c r="BP331" i="2"/>
  <c r="Z339" i="2"/>
  <c r="Z341" i="2" s="1"/>
  <c r="Z349" i="2"/>
  <c r="Q374" i="2"/>
  <c r="BP166" i="2"/>
  <c r="F10" i="2"/>
  <c r="BP41" i="2"/>
  <c r="Z49" i="2"/>
  <c r="BP51" i="2"/>
  <c r="BN62" i="2"/>
  <c r="BN78" i="2"/>
  <c r="Z88" i="2"/>
  <c r="Z91" i="2" s="1"/>
  <c r="BP103" i="2"/>
  <c r="Z113" i="2"/>
  <c r="BP115" i="2"/>
  <c r="Z123" i="2"/>
  <c r="BP138" i="2"/>
  <c r="Z146" i="2"/>
  <c r="Z156" i="2"/>
  <c r="BN169" i="2"/>
  <c r="Y172" i="2"/>
  <c r="BN180" i="2"/>
  <c r="BN195" i="2"/>
  <c r="Z207" i="2"/>
  <c r="Z217" i="2"/>
  <c r="Z237" i="2"/>
  <c r="BN250" i="2"/>
  <c r="BN262" i="2"/>
  <c r="Z272" i="2"/>
  <c r="Y277" i="2"/>
  <c r="BN297" i="2"/>
  <c r="BP326" i="2"/>
  <c r="BN334" i="2"/>
  <c r="Z344" i="2"/>
  <c r="Z354" i="2"/>
  <c r="Z361" i="2"/>
  <c r="Z362" i="2" s="1"/>
  <c r="R374" i="2"/>
  <c r="BN43" i="2"/>
  <c r="BN105" i="2"/>
  <c r="BN185" i="2"/>
  <c r="Z236" i="2"/>
  <c r="Y47" i="2"/>
  <c r="BP122" i="2"/>
  <c r="BP145" i="2"/>
  <c r="BP206" i="2"/>
  <c r="Y36" i="2"/>
  <c r="Y107" i="2"/>
  <c r="BN118" i="2"/>
  <c r="BN257" i="2"/>
  <c r="BN267" i="2"/>
  <c r="BN304" i="2"/>
  <c r="Y307" i="2"/>
  <c r="BN329" i="2"/>
  <c r="BN339" i="2"/>
  <c r="BN349" i="2"/>
  <c r="S374" i="2"/>
  <c r="Z23" i="2"/>
  <c r="Z24" i="2" s="1"/>
  <c r="Y46" i="2"/>
  <c r="BN200" i="2"/>
  <c r="BN266" i="2"/>
  <c r="H9" i="2"/>
  <c r="Z78" i="2"/>
  <c r="Z180" i="2"/>
  <c r="Z195" i="2"/>
  <c r="Z196" i="2" s="1"/>
  <c r="Y201" i="2"/>
  <c r="Y220" i="2"/>
  <c r="BP231" i="2"/>
  <c r="Z250" i="2"/>
  <c r="Z252" i="2" s="1"/>
  <c r="BP276" i="2"/>
  <c r="BN326" i="2"/>
  <c r="Y24" i="2"/>
  <c r="Z44" i="2"/>
  <c r="Z67" i="2"/>
  <c r="Z71" i="2" s="1"/>
  <c r="Z83" i="2"/>
  <c r="Z118" i="2"/>
  <c r="BN33" i="2"/>
  <c r="BN44" i="2"/>
  <c r="BN67" i="2"/>
  <c r="BN83" i="2"/>
  <c r="Y25" i="2"/>
  <c r="BP62" i="2"/>
  <c r="BN88" i="2"/>
  <c r="Y91" i="2"/>
  <c r="BN217" i="2"/>
  <c r="Y228" i="2"/>
  <c r="BN237" i="2"/>
  <c r="Y240" i="2"/>
  <c r="Z260" i="2"/>
  <c r="BN272" i="2"/>
  <c r="Z283" i="2"/>
  <c r="BP297" i="2"/>
  <c r="Y312" i="2"/>
  <c r="Z320" i="2"/>
  <c r="Z321" i="2" s="1"/>
  <c r="Z332" i="2"/>
  <c r="BN344" i="2"/>
  <c r="BN354" i="2"/>
  <c r="BN361" i="2"/>
  <c r="Z122" i="2"/>
  <c r="Z125" i="2" s="1"/>
  <c r="BP112" i="2"/>
  <c r="BN166" i="2"/>
  <c r="Z62" i="2"/>
  <c r="Z64" i="2" s="1"/>
  <c r="BP69" i="2"/>
  <c r="BN103" i="2"/>
  <c r="BN146" i="2"/>
  <c r="BN156" i="2"/>
  <c r="BP195" i="2"/>
  <c r="BN207" i="2"/>
  <c r="Y210" i="2"/>
  <c r="BP33" i="2"/>
  <c r="Z42" i="2"/>
  <c r="Z52" i="2"/>
  <c r="BN70" i="2"/>
  <c r="Z104" i="2"/>
  <c r="Z116" i="2"/>
  <c r="BN128" i="2"/>
  <c r="Z139" i="2"/>
  <c r="BN151" i="2"/>
  <c r="BN161" i="2"/>
  <c r="BN222" i="2"/>
  <c r="BN232" i="2"/>
  <c r="BP257" i="2"/>
  <c r="U374" i="2"/>
  <c r="BP361" i="2"/>
  <c r="C374" i="2"/>
  <c r="Z75" i="2"/>
  <c r="BN177" i="2"/>
  <c r="Y362" i="2"/>
  <c r="Z263" i="2" l="1"/>
  <c r="Z336" i="2"/>
  <c r="Z181" i="2"/>
  <c r="Z147" i="2"/>
  <c r="Z210" i="2"/>
  <c r="Z46" i="2"/>
  <c r="Z158" i="2"/>
  <c r="Z58" i="2"/>
  <c r="Z106" i="2"/>
  <c r="Z285" i="2"/>
  <c r="Z219" i="2"/>
  <c r="Y365" i="2"/>
  <c r="Z312" i="2"/>
  <c r="Z273" i="2"/>
  <c r="Z268" i="2"/>
  <c r="Z85" i="2"/>
  <c r="Z172" i="2"/>
  <c r="Z307" i="2"/>
  <c r="Z356" i="2"/>
  <c r="Y366" i="2"/>
  <c r="Y367" i="2" s="1"/>
  <c r="Z140" i="2"/>
  <c r="Y364" i="2"/>
  <c r="Z240" i="2"/>
  <c r="Z79" i="2"/>
  <c r="Z351" i="2"/>
  <c r="Z53" i="2"/>
  <c r="Z369" i="2" s="1"/>
  <c r="Y368" i="2"/>
  <c r="Z119" i="2"/>
</calcChain>
</file>

<file path=xl/sharedStrings.xml><?xml version="1.0" encoding="utf-8"?>
<sst xmlns="http://schemas.openxmlformats.org/spreadsheetml/2006/main" count="2559" uniqueCount="568">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</sst>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4"/>
  <sheetViews>
    <sheetView showGridLines="0" tabSelected="1" zoomScaleNormal="100" zoomScaleSheetLayoutView="100" workbookViewId="0">
      <selection activeCell="Z10" sqref="Z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41" t="s">
        <v>26</v>
      </c>
      <c r="E1" s="641"/>
      <c r="F1" s="641"/>
      <c r="G1" s="14" t="s">
        <v>67</v>
      </c>
      <c r="H1" s="641" t="s">
        <v>46</v>
      </c>
      <c r="I1" s="641"/>
      <c r="J1" s="641"/>
      <c r="K1" s="641"/>
      <c r="L1" s="641"/>
      <c r="M1" s="641"/>
      <c r="N1" s="641"/>
      <c r="O1" s="641"/>
      <c r="P1" s="641"/>
      <c r="Q1" s="641"/>
      <c r="R1" s="642" t="s">
        <v>68</v>
      </c>
      <c r="S1" s="643"/>
      <c r="T1" s="6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4"/>
      <c r="R2" s="644"/>
      <c r="S2" s="644"/>
      <c r="T2" s="644"/>
      <c r="U2" s="644"/>
      <c r="V2" s="644"/>
      <c r="W2" s="6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44"/>
      <c r="Q3" s="644"/>
      <c r="R3" s="644"/>
      <c r="S3" s="644"/>
      <c r="T3" s="644"/>
      <c r="U3" s="644"/>
      <c r="V3" s="644"/>
      <c r="W3" s="6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3" t="s">
        <v>8</v>
      </c>
      <c r="B5" s="623"/>
      <c r="C5" s="623"/>
      <c r="D5" s="645"/>
      <c r="E5" s="645"/>
      <c r="F5" s="646" t="s">
        <v>14</v>
      </c>
      <c r="G5" s="646"/>
      <c r="H5" s="645"/>
      <c r="I5" s="645"/>
      <c r="J5" s="645"/>
      <c r="K5" s="645"/>
      <c r="L5" s="645"/>
      <c r="M5" s="645"/>
      <c r="N5" s="72"/>
      <c r="P5" s="27" t="s">
        <v>4</v>
      </c>
      <c r="Q5" s="647">
        <v>45861</v>
      </c>
      <c r="R5" s="647"/>
      <c r="T5" s="648" t="s">
        <v>3</v>
      </c>
      <c r="U5" s="649"/>
      <c r="V5" s="650" t="s">
        <v>554</v>
      </c>
      <c r="W5" s="651"/>
      <c r="AB5" s="59"/>
      <c r="AC5" s="59"/>
      <c r="AD5" s="59"/>
      <c r="AE5" s="59"/>
    </row>
    <row r="6" spans="1:32" s="17" customFormat="1" ht="24" customHeight="1" x14ac:dyDescent="0.2">
      <c r="A6" s="623" t="s">
        <v>1</v>
      </c>
      <c r="B6" s="623"/>
      <c r="C6" s="623"/>
      <c r="D6" s="624" t="s">
        <v>76</v>
      </c>
      <c r="E6" s="624"/>
      <c r="F6" s="624"/>
      <c r="G6" s="624"/>
      <c r="H6" s="624"/>
      <c r="I6" s="624"/>
      <c r="J6" s="624"/>
      <c r="K6" s="624"/>
      <c r="L6" s="624"/>
      <c r="M6" s="624"/>
      <c r="N6" s="73"/>
      <c r="P6" s="27" t="s">
        <v>27</v>
      </c>
      <c r="Q6" s="625" t="str">
        <f>IF(Q5=0," ",CHOOSE(WEEKDAY(Q5,2),"Понедельник","Вторник","Среда","Четверг","Пятница","Суббота","Воскресенье"))</f>
        <v>Среда</v>
      </c>
      <c r="R6" s="625"/>
      <c r="T6" s="626" t="s">
        <v>5</v>
      </c>
      <c r="U6" s="627"/>
      <c r="V6" s="628" t="s">
        <v>70</v>
      </c>
      <c r="W6" s="62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74"/>
      <c r="P7" s="29"/>
      <c r="Q7" s="48"/>
      <c r="R7" s="48"/>
      <c r="T7" s="626"/>
      <c r="U7" s="627"/>
      <c r="V7" s="630"/>
      <c r="W7" s="631"/>
      <c r="AB7" s="59"/>
      <c r="AC7" s="59"/>
      <c r="AD7" s="59"/>
      <c r="AE7" s="59"/>
    </row>
    <row r="8" spans="1:32" s="17" customFormat="1" ht="25.5" customHeight="1" x14ac:dyDescent="0.2">
      <c r="A8" s="637" t="s">
        <v>57</v>
      </c>
      <c r="B8" s="637"/>
      <c r="C8" s="637"/>
      <c r="D8" s="638" t="s">
        <v>77</v>
      </c>
      <c r="E8" s="638"/>
      <c r="F8" s="638"/>
      <c r="G8" s="638"/>
      <c r="H8" s="638"/>
      <c r="I8" s="638"/>
      <c r="J8" s="638"/>
      <c r="K8" s="638"/>
      <c r="L8" s="638"/>
      <c r="M8" s="638"/>
      <c r="N8" s="75"/>
      <c r="P8" s="27" t="s">
        <v>11</v>
      </c>
      <c r="Q8" s="622">
        <v>0.41666666666666669</v>
      </c>
      <c r="R8" s="622"/>
      <c r="T8" s="626"/>
      <c r="U8" s="627"/>
      <c r="V8" s="630"/>
      <c r="W8" s="631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39" t="str">
        <f>IF(AND($A$9="Тип доверенности/получателя при получении в адресе перегруза:",$D$9="Разовая доверенность"),"Введите ФИО","")</f>
        <v/>
      </c>
      <c r="I9" s="639"/>
      <c r="J9" s="6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9"/>
      <c r="L9" s="639"/>
      <c r="M9" s="639"/>
      <c r="N9" s="70"/>
      <c r="P9" s="31" t="s">
        <v>15</v>
      </c>
      <c r="Q9" s="640"/>
      <c r="R9" s="640"/>
      <c r="T9" s="626"/>
      <c r="U9" s="627"/>
      <c r="V9" s="632"/>
      <c r="W9" s="63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71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00" t="s">
        <v>54</v>
      </c>
      <c r="W11" s="60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72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622"/>
      <c r="R12" s="622"/>
      <c r="S12" s="28"/>
      <c r="T12"/>
      <c r="U12" s="29" t="s">
        <v>60</v>
      </c>
      <c r="V12" s="600" t="s">
        <v>564</v>
      </c>
      <c r="W12" s="600"/>
      <c r="AB12" s="59"/>
      <c r="AC12" s="59"/>
      <c r="AD12" s="59"/>
      <c r="AE12" s="59"/>
    </row>
    <row r="13" spans="1:32" s="17" customFormat="1" ht="23.25" customHeight="1" x14ac:dyDescent="0.2">
      <c r="A13" s="599" t="s">
        <v>73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600"/>
      <c r="R13" s="60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74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75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61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5" t="s">
        <v>58</v>
      </c>
      <c r="B17" s="585" t="s">
        <v>48</v>
      </c>
      <c r="C17" s="606" t="s">
        <v>47</v>
      </c>
      <c r="D17" s="608" t="s">
        <v>49</v>
      </c>
      <c r="E17" s="609"/>
      <c r="F17" s="585" t="s">
        <v>21</v>
      </c>
      <c r="G17" s="585" t="s">
        <v>24</v>
      </c>
      <c r="H17" s="585" t="s">
        <v>22</v>
      </c>
      <c r="I17" s="585" t="s">
        <v>23</v>
      </c>
      <c r="J17" s="585" t="s">
        <v>16</v>
      </c>
      <c r="K17" s="585" t="s">
        <v>66</v>
      </c>
      <c r="L17" s="585" t="s">
        <v>64</v>
      </c>
      <c r="M17" s="585" t="s">
        <v>2</v>
      </c>
      <c r="N17" s="585" t="s">
        <v>63</v>
      </c>
      <c r="O17" s="585" t="s">
        <v>25</v>
      </c>
      <c r="P17" s="608" t="s">
        <v>17</v>
      </c>
      <c r="Q17" s="612"/>
      <c r="R17" s="612"/>
      <c r="S17" s="612"/>
      <c r="T17" s="609"/>
      <c r="U17" s="604" t="s">
        <v>55</v>
      </c>
      <c r="V17" s="605"/>
      <c r="W17" s="585" t="s">
        <v>6</v>
      </c>
      <c r="X17" s="585" t="s">
        <v>41</v>
      </c>
      <c r="Y17" s="587" t="s">
        <v>53</v>
      </c>
      <c r="Z17" s="589" t="s">
        <v>18</v>
      </c>
      <c r="AA17" s="591" t="s">
        <v>59</v>
      </c>
      <c r="AB17" s="591" t="s">
        <v>19</v>
      </c>
      <c r="AC17" s="591" t="s">
        <v>65</v>
      </c>
      <c r="AD17" s="593" t="s">
        <v>56</v>
      </c>
      <c r="AE17" s="594"/>
      <c r="AF17" s="595"/>
      <c r="AG17" s="82"/>
      <c r="BD17" s="81" t="s">
        <v>62</v>
      </c>
    </row>
    <row r="18" spans="1:68" ht="14.25" customHeight="1" x14ac:dyDescent="0.2">
      <c r="A18" s="586"/>
      <c r="B18" s="586"/>
      <c r="C18" s="607"/>
      <c r="D18" s="610"/>
      <c r="E18" s="611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10"/>
      <c r="Q18" s="613"/>
      <c r="R18" s="613"/>
      <c r="S18" s="613"/>
      <c r="T18" s="611"/>
      <c r="U18" s="83" t="s">
        <v>44</v>
      </c>
      <c r="V18" s="83" t="s">
        <v>43</v>
      </c>
      <c r="W18" s="586"/>
      <c r="X18" s="586"/>
      <c r="Y18" s="588"/>
      <c r="Z18" s="590"/>
      <c r="AA18" s="592"/>
      <c r="AB18" s="592"/>
      <c r="AC18" s="592"/>
      <c r="AD18" s="596"/>
      <c r="AE18" s="597"/>
      <c r="AF18" s="598"/>
      <c r="AG18" s="82"/>
      <c r="BD18" s="81"/>
    </row>
    <row r="19" spans="1:68" ht="27.75" customHeight="1" x14ac:dyDescent="0.2">
      <c r="A19" s="423" t="s">
        <v>78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54"/>
      <c r="AB19" s="54"/>
      <c r="AC19" s="54"/>
    </row>
    <row r="20" spans="1:68" ht="16.5" customHeight="1" x14ac:dyDescent="0.25">
      <c r="A20" s="424" t="s">
        <v>78</v>
      </c>
      <c r="B20" s="424"/>
      <c r="C20" s="424"/>
      <c r="D20" s="424"/>
      <c r="E20" s="424"/>
      <c r="F20" s="424"/>
      <c r="G20" s="424"/>
      <c r="H20" s="424"/>
      <c r="I20" s="424"/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65"/>
      <c r="AB20" s="65"/>
      <c r="AC20" s="79"/>
    </row>
    <row r="21" spans="1:68" ht="14.25" customHeight="1" x14ac:dyDescent="0.25">
      <c r="A21" s="425" t="s">
        <v>79</v>
      </c>
      <c r="B21" s="425"/>
      <c r="C21" s="425"/>
      <c r="D21" s="425"/>
      <c r="E21" s="425"/>
      <c r="F21" s="425"/>
      <c r="G21" s="425"/>
      <c r="H21" s="425"/>
      <c r="I21" s="425"/>
      <c r="J21" s="425"/>
      <c r="K21" s="425"/>
      <c r="L21" s="425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19">
        <v>4680115886230</v>
      </c>
      <c r="E22" s="419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1"/>
      <c r="R22" s="421"/>
      <c r="S22" s="421"/>
      <c r="T22" s="42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19">
        <v>4680115886247</v>
      </c>
      <c r="E23" s="419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1"/>
      <c r="R23" s="421"/>
      <c r="S23" s="421"/>
      <c r="T23" s="42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4"/>
      <c r="P25" s="410" t="s">
        <v>40</v>
      </c>
      <c r="Q25" s="411"/>
      <c r="R25" s="411"/>
      <c r="S25" s="411"/>
      <c r="T25" s="411"/>
      <c r="U25" s="411"/>
      <c r="V25" s="412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25" t="s">
        <v>88</v>
      </c>
      <c r="B26" s="425"/>
      <c r="C26" s="425"/>
      <c r="D26" s="425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19">
        <v>4607091388503</v>
      </c>
      <c r="E27" s="419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1"/>
      <c r="R27" s="421"/>
      <c r="S27" s="421"/>
      <c r="T27" s="42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13"/>
      <c r="B28" s="413"/>
      <c r="C28" s="413"/>
      <c r="D28" s="413"/>
      <c r="E28" s="413"/>
      <c r="F28" s="413"/>
      <c r="G28" s="413"/>
      <c r="H28" s="413"/>
      <c r="I28" s="413"/>
      <c r="J28" s="413"/>
      <c r="K28" s="413"/>
      <c r="L28" s="413"/>
      <c r="M28" s="413"/>
      <c r="N28" s="413"/>
      <c r="O28" s="414"/>
      <c r="P28" s="410" t="s">
        <v>40</v>
      </c>
      <c r="Q28" s="411"/>
      <c r="R28" s="411"/>
      <c r="S28" s="411"/>
      <c r="T28" s="411"/>
      <c r="U28" s="411"/>
      <c r="V28" s="412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13"/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4"/>
      <c r="P29" s="410" t="s">
        <v>40</v>
      </c>
      <c r="Q29" s="411"/>
      <c r="R29" s="411"/>
      <c r="S29" s="411"/>
      <c r="T29" s="411"/>
      <c r="U29" s="411"/>
      <c r="V29" s="412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23" t="s">
        <v>94</v>
      </c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54"/>
      <c r="AB30" s="54"/>
      <c r="AC30" s="54"/>
    </row>
    <row r="31" spans="1:68" ht="16.5" customHeight="1" x14ac:dyDescent="0.25">
      <c r="A31" s="424" t="s">
        <v>95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  <c r="AA31" s="65"/>
      <c r="AB31" s="65"/>
      <c r="AC31" s="79"/>
    </row>
    <row r="32" spans="1:68" ht="14.25" customHeight="1" x14ac:dyDescent="0.25">
      <c r="A32" s="425" t="s">
        <v>96</v>
      </c>
      <c r="B32" s="425"/>
      <c r="C32" s="425"/>
      <c r="D32" s="425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19">
        <v>4607091385670</v>
      </c>
      <c r="E33" s="419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1"/>
      <c r="R33" s="421"/>
      <c r="S33" s="421"/>
      <c r="T33" s="422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19">
        <v>4607091385687</v>
      </c>
      <c r="E34" s="419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21"/>
      <c r="R34" s="421"/>
      <c r="S34" s="421"/>
      <c r="T34" s="42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19">
        <v>4680115882539</v>
      </c>
      <c r="E35" s="419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21"/>
      <c r="R35" s="421"/>
      <c r="S35" s="421"/>
      <c r="T35" s="42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13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3"/>
      <c r="O36" s="414"/>
      <c r="P36" s="410" t="s">
        <v>40</v>
      </c>
      <c r="Q36" s="411"/>
      <c r="R36" s="411"/>
      <c r="S36" s="411"/>
      <c r="T36" s="411"/>
      <c r="U36" s="411"/>
      <c r="V36" s="412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4"/>
      <c r="P37" s="410" t="s">
        <v>40</v>
      </c>
      <c r="Q37" s="411"/>
      <c r="R37" s="411"/>
      <c r="S37" s="411"/>
      <c r="T37" s="411"/>
      <c r="U37" s="411"/>
      <c r="V37" s="412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24" t="s">
        <v>108</v>
      </c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  <c r="AA38" s="65"/>
      <c r="AB38" s="65"/>
      <c r="AC38" s="79"/>
    </row>
    <row r="39" spans="1:68" ht="14.25" customHeight="1" x14ac:dyDescent="0.25">
      <c r="A39" s="425" t="s">
        <v>96</v>
      </c>
      <c r="B39" s="425"/>
      <c r="C39" s="425"/>
      <c r="D39" s="425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19">
        <v>4680115885882</v>
      </c>
      <c r="E40" s="419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21"/>
      <c r="R40" s="421"/>
      <c r="S40" s="421"/>
      <c r="T40" s="422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19">
        <v>4680115881426</v>
      </c>
      <c r="E41" s="41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21"/>
      <c r="R41" s="421"/>
      <c r="S41" s="421"/>
      <c r="T41" s="422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19">
        <v>4680115880283</v>
      </c>
      <c r="E42" s="419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21"/>
      <c r="R42" s="421"/>
      <c r="S42" s="421"/>
      <c r="T42" s="42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19">
        <v>4680115881525</v>
      </c>
      <c r="E43" s="41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21"/>
      <c r="R43" s="421"/>
      <c r="S43" s="421"/>
      <c r="T43" s="42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19">
        <v>4680115885899</v>
      </c>
      <c r="E44" s="419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21"/>
      <c r="R44" s="421"/>
      <c r="S44" s="421"/>
      <c r="T44" s="42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19">
        <v>4680115881419</v>
      </c>
      <c r="E45" s="419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21"/>
      <c r="R45" s="421"/>
      <c r="S45" s="421"/>
      <c r="T45" s="42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13"/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4"/>
      <c r="P46" s="410" t="s">
        <v>40</v>
      </c>
      <c r="Q46" s="411"/>
      <c r="R46" s="411"/>
      <c r="S46" s="411"/>
      <c r="T46" s="411"/>
      <c r="U46" s="411"/>
      <c r="V46" s="412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13"/>
      <c r="B47" s="413"/>
      <c r="C47" s="413"/>
      <c r="D47" s="413"/>
      <c r="E47" s="413"/>
      <c r="F47" s="413"/>
      <c r="G47" s="413"/>
      <c r="H47" s="413"/>
      <c r="I47" s="413"/>
      <c r="J47" s="413"/>
      <c r="K47" s="413"/>
      <c r="L47" s="413"/>
      <c r="M47" s="413"/>
      <c r="N47" s="413"/>
      <c r="O47" s="414"/>
      <c r="P47" s="410" t="s">
        <v>40</v>
      </c>
      <c r="Q47" s="411"/>
      <c r="R47" s="411"/>
      <c r="S47" s="411"/>
      <c r="T47" s="411"/>
      <c r="U47" s="411"/>
      <c r="V47" s="412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25" t="s">
        <v>127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19">
        <v>4680115881440</v>
      </c>
      <c r="E49" s="41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21"/>
      <c r="R49" s="421"/>
      <c r="S49" s="421"/>
      <c r="T49" s="422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19">
        <v>4680115882751</v>
      </c>
      <c r="E50" s="419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5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21"/>
      <c r="R50" s="421"/>
      <c r="S50" s="421"/>
      <c r="T50" s="422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19">
        <v>4680115885950</v>
      </c>
      <c r="E51" s="419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5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21"/>
      <c r="R51" s="421"/>
      <c r="S51" s="421"/>
      <c r="T51" s="42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19">
        <v>4680115881433</v>
      </c>
      <c r="E52" s="419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5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21"/>
      <c r="R52" s="421"/>
      <c r="S52" s="421"/>
      <c r="T52" s="42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4"/>
      <c r="P53" s="410" t="s">
        <v>40</v>
      </c>
      <c r="Q53" s="411"/>
      <c r="R53" s="411"/>
      <c r="S53" s="411"/>
      <c r="T53" s="411"/>
      <c r="U53" s="411"/>
      <c r="V53" s="412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13"/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4"/>
      <c r="P54" s="410" t="s">
        <v>40</v>
      </c>
      <c r="Q54" s="411"/>
      <c r="R54" s="411"/>
      <c r="S54" s="411"/>
      <c r="T54" s="411"/>
      <c r="U54" s="411"/>
      <c r="V54" s="412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25" t="s">
        <v>138</v>
      </c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19">
        <v>4680115881532</v>
      </c>
      <c r="E56" s="419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5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21"/>
      <c r="R56" s="421"/>
      <c r="S56" s="421"/>
      <c r="T56" s="42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19">
        <v>4680115881464</v>
      </c>
      <c r="E57" s="419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5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21"/>
      <c r="R57" s="421"/>
      <c r="S57" s="421"/>
      <c r="T57" s="42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13"/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4"/>
      <c r="P58" s="410" t="s">
        <v>40</v>
      </c>
      <c r="Q58" s="411"/>
      <c r="R58" s="411"/>
      <c r="S58" s="411"/>
      <c r="T58" s="411"/>
      <c r="U58" s="411"/>
      <c r="V58" s="412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13"/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4"/>
      <c r="P59" s="410" t="s">
        <v>40</v>
      </c>
      <c r="Q59" s="411"/>
      <c r="R59" s="411"/>
      <c r="S59" s="411"/>
      <c r="T59" s="411"/>
      <c r="U59" s="411"/>
      <c r="V59" s="412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24" t="s">
        <v>145</v>
      </c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  <c r="AA60" s="65"/>
      <c r="AB60" s="65"/>
      <c r="AC60" s="79"/>
    </row>
    <row r="61" spans="1:68" ht="14.25" customHeight="1" x14ac:dyDescent="0.25">
      <c r="A61" s="425" t="s">
        <v>96</v>
      </c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19">
        <v>4680115881327</v>
      </c>
      <c r="E62" s="41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5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21"/>
      <c r="R62" s="421"/>
      <c r="S62" s="421"/>
      <c r="T62" s="42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149</v>
      </c>
      <c r="B63" s="63" t="s">
        <v>150</v>
      </c>
      <c r="C63" s="36">
        <v>4301011476</v>
      </c>
      <c r="D63" s="419">
        <v>4680115881518</v>
      </c>
      <c r="E63" s="419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21"/>
      <c r="R63" s="421"/>
      <c r="S63" s="421"/>
      <c r="T63" s="42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4"/>
      <c r="P64" s="410" t="s">
        <v>40</v>
      </c>
      <c r="Q64" s="411"/>
      <c r="R64" s="411"/>
      <c r="S64" s="411"/>
      <c r="T64" s="411"/>
      <c r="U64" s="411"/>
      <c r="V64" s="412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13"/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4"/>
      <c r="P65" s="410" t="s">
        <v>40</v>
      </c>
      <c r="Q65" s="411"/>
      <c r="R65" s="411"/>
      <c r="S65" s="411"/>
      <c r="T65" s="411"/>
      <c r="U65" s="411"/>
      <c r="V65" s="412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25" t="s">
        <v>79</v>
      </c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4301051437</v>
      </c>
      <c r="D67" s="419">
        <v>4607091386967</v>
      </c>
      <c r="E67" s="419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104</v>
      </c>
      <c r="N67" s="38"/>
      <c r="O67" s="37">
        <v>45</v>
      </c>
      <c r="P67" s="56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21"/>
      <c r="R67" s="421"/>
      <c r="S67" s="421"/>
      <c r="T67" s="42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153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16.5" customHeight="1" x14ac:dyDescent="0.25">
      <c r="A68" s="63" t="s">
        <v>151</v>
      </c>
      <c r="B68" s="63" t="s">
        <v>154</v>
      </c>
      <c r="C68" s="36">
        <v>4301051712</v>
      </c>
      <c r="D68" s="419">
        <v>4607091386967</v>
      </c>
      <c r="E68" s="419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123</v>
      </c>
      <c r="N68" s="38"/>
      <c r="O68" s="37">
        <v>45</v>
      </c>
      <c r="P68" s="562" t="s">
        <v>155</v>
      </c>
      <c r="Q68" s="421"/>
      <c r="R68" s="421"/>
      <c r="S68" s="421"/>
      <c r="T68" s="42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153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156</v>
      </c>
      <c r="B69" s="63" t="s">
        <v>157</v>
      </c>
      <c r="C69" s="36">
        <v>4301051718</v>
      </c>
      <c r="D69" s="419">
        <v>4607091385731</v>
      </c>
      <c r="E69" s="419"/>
      <c r="F69" s="62">
        <v>0.45</v>
      </c>
      <c r="G69" s="37">
        <v>6</v>
      </c>
      <c r="H69" s="62">
        <v>2.7</v>
      </c>
      <c r="I69" s="62">
        <v>2.952</v>
      </c>
      <c r="J69" s="37">
        <v>182</v>
      </c>
      <c r="K69" s="37" t="s">
        <v>84</v>
      </c>
      <c r="L69" s="37" t="s">
        <v>45</v>
      </c>
      <c r="M69" s="38" t="s">
        <v>123</v>
      </c>
      <c r="N69" s="38"/>
      <c r="O69" s="37">
        <v>45</v>
      </c>
      <c r="P69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21"/>
      <c r="R69" s="421"/>
      <c r="S69" s="421"/>
      <c r="T69" s="42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153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16.5" customHeight="1" x14ac:dyDescent="0.25">
      <c r="A70" s="63" t="s">
        <v>158</v>
      </c>
      <c r="B70" s="63" t="s">
        <v>159</v>
      </c>
      <c r="C70" s="36">
        <v>4301051438</v>
      </c>
      <c r="D70" s="419">
        <v>4680115880894</v>
      </c>
      <c r="E70" s="419"/>
      <c r="F70" s="62">
        <v>0.33</v>
      </c>
      <c r="G70" s="37">
        <v>6</v>
      </c>
      <c r="H70" s="62">
        <v>1.98</v>
      </c>
      <c r="I70" s="62">
        <v>2.238</v>
      </c>
      <c r="J70" s="37">
        <v>182</v>
      </c>
      <c r="K70" s="37" t="s">
        <v>84</v>
      </c>
      <c r="L70" s="37" t="s">
        <v>45</v>
      </c>
      <c r="M70" s="38" t="s">
        <v>104</v>
      </c>
      <c r="N70" s="38"/>
      <c r="O70" s="37">
        <v>45</v>
      </c>
      <c r="P70" s="56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21"/>
      <c r="R70" s="421"/>
      <c r="S70" s="421"/>
      <c r="T70" s="42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32" t="s">
        <v>160</v>
      </c>
      <c r="AG70" s="78"/>
      <c r="AJ70" s="84" t="s">
        <v>45</v>
      </c>
      <c r="AK70" s="84">
        <v>0</v>
      </c>
      <c r="BB70" s="133" t="s">
        <v>67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413"/>
      <c r="B71" s="413"/>
      <c r="C71" s="413"/>
      <c r="D71" s="413"/>
      <c r="E71" s="413"/>
      <c r="F71" s="413"/>
      <c r="G71" s="413"/>
      <c r="H71" s="413"/>
      <c r="I71" s="413"/>
      <c r="J71" s="413"/>
      <c r="K71" s="413"/>
      <c r="L71" s="413"/>
      <c r="M71" s="413"/>
      <c r="N71" s="413"/>
      <c r="O71" s="414"/>
      <c r="P71" s="410" t="s">
        <v>40</v>
      </c>
      <c r="Q71" s="411"/>
      <c r="R71" s="411"/>
      <c r="S71" s="411"/>
      <c r="T71" s="411"/>
      <c r="U71" s="411"/>
      <c r="V71" s="412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13"/>
      <c r="B72" s="413"/>
      <c r="C72" s="413"/>
      <c r="D72" s="413"/>
      <c r="E72" s="413"/>
      <c r="F72" s="413"/>
      <c r="G72" s="413"/>
      <c r="H72" s="413"/>
      <c r="I72" s="413"/>
      <c r="J72" s="413"/>
      <c r="K72" s="413"/>
      <c r="L72" s="413"/>
      <c r="M72" s="413"/>
      <c r="N72" s="413"/>
      <c r="O72" s="414"/>
      <c r="P72" s="410" t="s">
        <v>40</v>
      </c>
      <c r="Q72" s="411"/>
      <c r="R72" s="411"/>
      <c r="S72" s="411"/>
      <c r="T72" s="411"/>
      <c r="U72" s="411"/>
      <c r="V72" s="412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6.5" customHeight="1" x14ac:dyDescent="0.25">
      <c r="A73" s="424" t="s">
        <v>161</v>
      </c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  <c r="AA73" s="65"/>
      <c r="AB73" s="65"/>
      <c r="AC73" s="79"/>
    </row>
    <row r="74" spans="1:68" ht="14.25" customHeight="1" x14ac:dyDescent="0.25">
      <c r="A74" s="425" t="s">
        <v>96</v>
      </c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  <c r="AA74" s="66"/>
      <c r="AB74" s="66"/>
      <c r="AC74" s="80"/>
    </row>
    <row r="75" spans="1:68" ht="16.5" customHeight="1" x14ac:dyDescent="0.25">
      <c r="A75" s="63" t="s">
        <v>162</v>
      </c>
      <c r="B75" s="63" t="s">
        <v>163</v>
      </c>
      <c r="C75" s="36">
        <v>4301011514</v>
      </c>
      <c r="D75" s="419">
        <v>4680115882133</v>
      </c>
      <c r="E75" s="419"/>
      <c r="F75" s="62">
        <v>1.35</v>
      </c>
      <c r="G75" s="37">
        <v>8</v>
      </c>
      <c r="H75" s="62">
        <v>10.8</v>
      </c>
      <c r="I75" s="62">
        <v>11.234999999999999</v>
      </c>
      <c r="J75" s="37">
        <v>64</v>
      </c>
      <c r="K75" s="37" t="s">
        <v>101</v>
      </c>
      <c r="L75" s="37" t="s">
        <v>45</v>
      </c>
      <c r="M75" s="38" t="s">
        <v>100</v>
      </c>
      <c r="N75" s="38"/>
      <c r="O75" s="37">
        <v>50</v>
      </c>
      <c r="P75" s="5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21"/>
      <c r="R75" s="421"/>
      <c r="S75" s="421"/>
      <c r="T75" s="42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4" t="s">
        <v>164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165</v>
      </c>
      <c r="B76" s="63" t="s">
        <v>166</v>
      </c>
      <c r="C76" s="36">
        <v>4301011417</v>
      </c>
      <c r="D76" s="419">
        <v>4680115880269</v>
      </c>
      <c r="E76" s="419"/>
      <c r="F76" s="62">
        <v>0.375</v>
      </c>
      <c r="G76" s="37">
        <v>10</v>
      </c>
      <c r="H76" s="62">
        <v>3.75</v>
      </c>
      <c r="I76" s="62">
        <v>3.96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21"/>
      <c r="R76" s="421"/>
      <c r="S76" s="421"/>
      <c r="T76" s="42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164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167</v>
      </c>
      <c r="B77" s="63" t="s">
        <v>168</v>
      </c>
      <c r="C77" s="36">
        <v>4301011415</v>
      </c>
      <c r="D77" s="419">
        <v>4680115880429</v>
      </c>
      <c r="E77" s="419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21"/>
      <c r="R77" s="421"/>
      <c r="S77" s="421"/>
      <c r="T77" s="42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164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169</v>
      </c>
      <c r="B78" s="63" t="s">
        <v>170</v>
      </c>
      <c r="C78" s="36">
        <v>4301011462</v>
      </c>
      <c r="D78" s="419">
        <v>4680115881457</v>
      </c>
      <c r="E78" s="419"/>
      <c r="F78" s="62">
        <v>0.75</v>
      </c>
      <c r="G78" s="37">
        <v>6</v>
      </c>
      <c r="H78" s="62">
        <v>4.5</v>
      </c>
      <c r="I78" s="62">
        <v>4.71</v>
      </c>
      <c r="J78" s="37">
        <v>132</v>
      </c>
      <c r="K78" s="37" t="s">
        <v>105</v>
      </c>
      <c r="L78" s="37" t="s">
        <v>45</v>
      </c>
      <c r="M78" s="38" t="s">
        <v>104</v>
      </c>
      <c r="N78" s="38"/>
      <c r="O78" s="37">
        <v>50</v>
      </c>
      <c r="P78" s="5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21"/>
      <c r="R78" s="421"/>
      <c r="S78" s="421"/>
      <c r="T78" s="422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0" t="s">
        <v>164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413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  <c r="P79" s="410" t="s">
        <v>40</v>
      </c>
      <c r="Q79" s="411"/>
      <c r="R79" s="411"/>
      <c r="S79" s="411"/>
      <c r="T79" s="411"/>
      <c r="U79" s="411"/>
      <c r="V79" s="412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13"/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  <c r="P80" s="410" t="s">
        <v>40</v>
      </c>
      <c r="Q80" s="411"/>
      <c r="R80" s="411"/>
      <c r="S80" s="411"/>
      <c r="T80" s="411"/>
      <c r="U80" s="411"/>
      <c r="V80" s="412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425" t="s">
        <v>127</v>
      </c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  <c r="AA81" s="66"/>
      <c r="AB81" s="66"/>
      <c r="AC81" s="80"/>
    </row>
    <row r="82" spans="1:68" ht="16.5" customHeight="1" x14ac:dyDescent="0.25">
      <c r="A82" s="63" t="s">
        <v>171</v>
      </c>
      <c r="B82" s="63" t="s">
        <v>172</v>
      </c>
      <c r="C82" s="36">
        <v>4301020345</v>
      </c>
      <c r="D82" s="419">
        <v>4680115881488</v>
      </c>
      <c r="E82" s="419"/>
      <c r="F82" s="62">
        <v>1.35</v>
      </c>
      <c r="G82" s="37">
        <v>8</v>
      </c>
      <c r="H82" s="62">
        <v>10.8</v>
      </c>
      <c r="I82" s="62">
        <v>11.234999999999999</v>
      </c>
      <c r="J82" s="37">
        <v>64</v>
      </c>
      <c r="K82" s="37" t="s">
        <v>101</v>
      </c>
      <c r="L82" s="37" t="s">
        <v>45</v>
      </c>
      <c r="M82" s="38" t="s">
        <v>100</v>
      </c>
      <c r="N82" s="38"/>
      <c r="O82" s="37">
        <v>55</v>
      </c>
      <c r="P82" s="5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21"/>
      <c r="R82" s="421"/>
      <c r="S82" s="421"/>
      <c r="T82" s="42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2" t="s">
        <v>173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174</v>
      </c>
      <c r="B83" s="63" t="s">
        <v>175</v>
      </c>
      <c r="C83" s="36">
        <v>4301020346</v>
      </c>
      <c r="D83" s="419">
        <v>4680115882775</v>
      </c>
      <c r="E83" s="419"/>
      <c r="F83" s="62">
        <v>0.3</v>
      </c>
      <c r="G83" s="37">
        <v>8</v>
      </c>
      <c r="H83" s="62">
        <v>2.4</v>
      </c>
      <c r="I83" s="62">
        <v>2.5</v>
      </c>
      <c r="J83" s="37">
        <v>234</v>
      </c>
      <c r="K83" s="37" t="s">
        <v>176</v>
      </c>
      <c r="L83" s="37" t="s">
        <v>45</v>
      </c>
      <c r="M83" s="38" t="s">
        <v>100</v>
      </c>
      <c r="N83" s="38"/>
      <c r="O83" s="37">
        <v>55</v>
      </c>
      <c r="P83" s="5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21"/>
      <c r="R83" s="421"/>
      <c r="S83" s="421"/>
      <c r="T83" s="42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44" t="s">
        <v>173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177</v>
      </c>
      <c r="B84" s="63" t="s">
        <v>178</v>
      </c>
      <c r="C84" s="36">
        <v>4301020344</v>
      </c>
      <c r="D84" s="419">
        <v>4680115880658</v>
      </c>
      <c r="E84" s="419"/>
      <c r="F84" s="62">
        <v>0.4</v>
      </c>
      <c r="G84" s="37">
        <v>6</v>
      </c>
      <c r="H84" s="62">
        <v>2.4</v>
      </c>
      <c r="I84" s="62">
        <v>2.58</v>
      </c>
      <c r="J84" s="37">
        <v>182</v>
      </c>
      <c r="K84" s="37" t="s">
        <v>84</v>
      </c>
      <c r="L84" s="37" t="s">
        <v>45</v>
      </c>
      <c r="M84" s="38" t="s">
        <v>100</v>
      </c>
      <c r="N84" s="38"/>
      <c r="O84" s="37">
        <v>55</v>
      </c>
      <c r="P84" s="5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21"/>
      <c r="R84" s="421"/>
      <c r="S84" s="421"/>
      <c r="T84" s="42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IFERROR(IF(Y84=0,"",ROUNDUP(Y84/H84,0)*0.00651),"")</f>
        <v/>
      </c>
      <c r="AA84" s="68" t="s">
        <v>45</v>
      </c>
      <c r="AB84" s="69" t="s">
        <v>45</v>
      </c>
      <c r="AC84" s="146" t="s">
        <v>173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413"/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4"/>
      <c r="P85" s="410" t="s">
        <v>40</v>
      </c>
      <c r="Q85" s="411"/>
      <c r="R85" s="411"/>
      <c r="S85" s="411"/>
      <c r="T85" s="411"/>
      <c r="U85" s="411"/>
      <c r="V85" s="412"/>
      <c r="W85" s="42" t="s">
        <v>39</v>
      </c>
      <c r="X85" s="43">
        <f>IFERROR(X82/H82,"0")+IFERROR(X83/H83,"0")+IFERROR(X84/H84,"0")</f>
        <v>0</v>
      </c>
      <c r="Y85" s="43">
        <f>IFERROR(Y82/H82,"0")+IFERROR(Y83/H83,"0")+IFERROR(Y84/H84,"0")</f>
        <v>0</v>
      </c>
      <c r="Z85" s="43">
        <f>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413"/>
      <c r="B86" s="413"/>
      <c r="C86" s="413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4"/>
      <c r="P86" s="410" t="s">
        <v>40</v>
      </c>
      <c r="Q86" s="411"/>
      <c r="R86" s="411"/>
      <c r="S86" s="411"/>
      <c r="T86" s="411"/>
      <c r="U86" s="411"/>
      <c r="V86" s="412"/>
      <c r="W86" s="42" t="s">
        <v>0</v>
      </c>
      <c r="X86" s="43">
        <f>IFERROR(SUM(X82:X84),"0")</f>
        <v>0</v>
      </c>
      <c r="Y86" s="43">
        <f>IFERROR(SUM(Y82:Y84),"0")</f>
        <v>0</v>
      </c>
      <c r="Z86" s="42"/>
      <c r="AA86" s="67"/>
      <c r="AB86" s="67"/>
      <c r="AC86" s="67"/>
    </row>
    <row r="87" spans="1:68" ht="14.25" customHeight="1" x14ac:dyDescent="0.25">
      <c r="A87" s="425" t="s">
        <v>79</v>
      </c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  <c r="AA87" s="66"/>
      <c r="AB87" s="66"/>
      <c r="AC87" s="80"/>
    </row>
    <row r="88" spans="1:68" ht="16.5" customHeight="1" x14ac:dyDescent="0.25">
      <c r="A88" s="63" t="s">
        <v>179</v>
      </c>
      <c r="B88" s="63" t="s">
        <v>180</v>
      </c>
      <c r="C88" s="36">
        <v>4301051724</v>
      </c>
      <c r="D88" s="419">
        <v>4607091385168</v>
      </c>
      <c r="E88" s="419"/>
      <c r="F88" s="62">
        <v>1.35</v>
      </c>
      <c r="G88" s="37">
        <v>6</v>
      </c>
      <c r="H88" s="62">
        <v>8.1</v>
      </c>
      <c r="I88" s="62">
        <v>8.6129999999999995</v>
      </c>
      <c r="J88" s="37">
        <v>64</v>
      </c>
      <c r="K88" s="37" t="s">
        <v>101</v>
      </c>
      <c r="L88" s="37" t="s">
        <v>45</v>
      </c>
      <c r="M88" s="38" t="s">
        <v>123</v>
      </c>
      <c r="N88" s="38"/>
      <c r="O88" s="37">
        <v>45</v>
      </c>
      <c r="P88" s="5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21"/>
      <c r="R88" s="421"/>
      <c r="S88" s="421"/>
      <c r="T88" s="42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48" t="s">
        <v>181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182</v>
      </c>
      <c r="B89" s="63" t="s">
        <v>183</v>
      </c>
      <c r="C89" s="36">
        <v>4301051730</v>
      </c>
      <c r="D89" s="419">
        <v>4607091383256</v>
      </c>
      <c r="E89" s="419"/>
      <c r="F89" s="62">
        <v>0.33</v>
      </c>
      <c r="G89" s="37">
        <v>6</v>
      </c>
      <c r="H89" s="62">
        <v>1.98</v>
      </c>
      <c r="I89" s="62">
        <v>2.226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21"/>
      <c r="R89" s="421"/>
      <c r="S89" s="421"/>
      <c r="T89" s="42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181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184</v>
      </c>
      <c r="B90" s="63" t="s">
        <v>185</v>
      </c>
      <c r="C90" s="36">
        <v>4301051721</v>
      </c>
      <c r="D90" s="419">
        <v>4607091385748</v>
      </c>
      <c r="E90" s="419"/>
      <c r="F90" s="62">
        <v>0.45</v>
      </c>
      <c r="G90" s="37">
        <v>6</v>
      </c>
      <c r="H90" s="62">
        <v>2.7</v>
      </c>
      <c r="I90" s="62">
        <v>2.952</v>
      </c>
      <c r="J90" s="37">
        <v>182</v>
      </c>
      <c r="K90" s="37" t="s">
        <v>84</v>
      </c>
      <c r="L90" s="37" t="s">
        <v>45</v>
      </c>
      <c r="M90" s="38" t="s">
        <v>123</v>
      </c>
      <c r="N90" s="38"/>
      <c r="O90" s="37">
        <v>45</v>
      </c>
      <c r="P90" s="5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21"/>
      <c r="R90" s="421"/>
      <c r="S90" s="421"/>
      <c r="T90" s="42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52" t="s">
        <v>181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x14ac:dyDescent="0.2">
      <c r="A91" s="413"/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4"/>
      <c r="P91" s="410" t="s">
        <v>40</v>
      </c>
      <c r="Q91" s="411"/>
      <c r="R91" s="411"/>
      <c r="S91" s="411"/>
      <c r="T91" s="411"/>
      <c r="U91" s="411"/>
      <c r="V91" s="412"/>
      <c r="W91" s="42" t="s">
        <v>39</v>
      </c>
      <c r="X91" s="43">
        <f>IFERROR(X88/H88,"0")+IFERROR(X89/H89,"0")+IFERROR(X90/H90,"0")</f>
        <v>0</v>
      </c>
      <c r="Y91" s="43">
        <f>IFERROR(Y88/H88,"0")+IFERROR(Y89/H89,"0")+IFERROR(Y90/H90,"0")</f>
        <v>0</v>
      </c>
      <c r="Z91" s="43">
        <f>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413"/>
      <c r="B92" s="413"/>
      <c r="C92" s="413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4"/>
      <c r="P92" s="410" t="s">
        <v>40</v>
      </c>
      <c r="Q92" s="411"/>
      <c r="R92" s="411"/>
      <c r="S92" s="411"/>
      <c r="T92" s="411"/>
      <c r="U92" s="411"/>
      <c r="V92" s="412"/>
      <c r="W92" s="42" t="s">
        <v>0</v>
      </c>
      <c r="X92" s="43">
        <f>IFERROR(SUM(X88:X90),"0")</f>
        <v>0</v>
      </c>
      <c r="Y92" s="43">
        <f>IFERROR(SUM(Y88:Y90),"0")</f>
        <v>0</v>
      </c>
      <c r="Z92" s="42"/>
      <c r="AA92" s="67"/>
      <c r="AB92" s="67"/>
      <c r="AC92" s="67"/>
    </row>
    <row r="93" spans="1:68" ht="14.25" customHeight="1" x14ac:dyDescent="0.25">
      <c r="A93" s="425" t="s">
        <v>138</v>
      </c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  <c r="AA93" s="66"/>
      <c r="AB93" s="66"/>
      <c r="AC93" s="80"/>
    </row>
    <row r="94" spans="1:68" ht="16.5" customHeight="1" x14ac:dyDescent="0.25">
      <c r="A94" s="63" t="s">
        <v>186</v>
      </c>
      <c r="B94" s="63" t="s">
        <v>187</v>
      </c>
      <c r="C94" s="36">
        <v>4301060317</v>
      </c>
      <c r="D94" s="419">
        <v>4680115880238</v>
      </c>
      <c r="E94" s="419"/>
      <c r="F94" s="62">
        <v>0.33</v>
      </c>
      <c r="G94" s="37">
        <v>6</v>
      </c>
      <c r="H94" s="62">
        <v>1.98</v>
      </c>
      <c r="I94" s="62">
        <v>2.238</v>
      </c>
      <c r="J94" s="37">
        <v>182</v>
      </c>
      <c r="K94" s="37" t="s">
        <v>84</v>
      </c>
      <c r="L94" s="37" t="s">
        <v>45</v>
      </c>
      <c r="M94" s="38" t="s">
        <v>104</v>
      </c>
      <c r="N94" s="38"/>
      <c r="O94" s="37">
        <v>40</v>
      </c>
      <c r="P94" s="5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21"/>
      <c r="R94" s="421"/>
      <c r="S94" s="421"/>
      <c r="T94" s="42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4" t="s">
        <v>188</v>
      </c>
      <c r="AG94" s="78"/>
      <c r="AJ94" s="84" t="s">
        <v>45</v>
      </c>
      <c r="AK94" s="84">
        <v>0</v>
      </c>
      <c r="BB94" s="155" t="s">
        <v>67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3"/>
      <c r="O95" s="414"/>
      <c r="P95" s="410" t="s">
        <v>40</v>
      </c>
      <c r="Q95" s="411"/>
      <c r="R95" s="411"/>
      <c r="S95" s="411"/>
      <c r="T95" s="411"/>
      <c r="U95" s="411"/>
      <c r="V95" s="412"/>
      <c r="W95" s="42" t="s">
        <v>39</v>
      </c>
      <c r="X95" s="43">
        <f>IFERROR(X94/H94,"0")</f>
        <v>0</v>
      </c>
      <c r="Y95" s="43">
        <f>IFERROR(Y94/H94,"0")</f>
        <v>0</v>
      </c>
      <c r="Z95" s="43">
        <f>IFERROR(IF(Z94="",0,Z94),"0")</f>
        <v>0</v>
      </c>
      <c r="AA95" s="67"/>
      <c r="AB95" s="67"/>
      <c r="AC95" s="67"/>
    </row>
    <row r="96" spans="1:68" x14ac:dyDescent="0.2">
      <c r="A96" s="413"/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4"/>
      <c r="P96" s="410" t="s">
        <v>40</v>
      </c>
      <c r="Q96" s="411"/>
      <c r="R96" s="411"/>
      <c r="S96" s="411"/>
      <c r="T96" s="411"/>
      <c r="U96" s="411"/>
      <c r="V96" s="412"/>
      <c r="W96" s="42" t="s">
        <v>0</v>
      </c>
      <c r="X96" s="43">
        <f>IFERROR(SUM(X94:X94),"0")</f>
        <v>0</v>
      </c>
      <c r="Y96" s="43">
        <f>IFERROR(SUM(Y94:Y94),"0")</f>
        <v>0</v>
      </c>
      <c r="Z96" s="42"/>
      <c r="AA96" s="67"/>
      <c r="AB96" s="67"/>
      <c r="AC96" s="67"/>
    </row>
    <row r="97" spans="1:68" ht="16.5" customHeight="1" x14ac:dyDescent="0.25">
      <c r="A97" s="424" t="s">
        <v>94</v>
      </c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  <c r="AA97" s="65"/>
      <c r="AB97" s="65"/>
      <c r="AC97" s="79"/>
    </row>
    <row r="98" spans="1:68" ht="14.25" customHeight="1" x14ac:dyDescent="0.25">
      <c r="A98" s="425" t="s">
        <v>96</v>
      </c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  <c r="AA98" s="66"/>
      <c r="AB98" s="66"/>
      <c r="AC98" s="80"/>
    </row>
    <row r="99" spans="1:68" ht="27" customHeight="1" x14ac:dyDescent="0.25">
      <c r="A99" s="63" t="s">
        <v>189</v>
      </c>
      <c r="B99" s="63" t="s">
        <v>190</v>
      </c>
      <c r="C99" s="36">
        <v>4301011705</v>
      </c>
      <c r="D99" s="419">
        <v>4607091384604</v>
      </c>
      <c r="E99" s="419"/>
      <c r="F99" s="62">
        <v>0.4</v>
      </c>
      <c r="G99" s="37">
        <v>10</v>
      </c>
      <c r="H99" s="62">
        <v>4</v>
      </c>
      <c r="I99" s="62">
        <v>4.21</v>
      </c>
      <c r="J99" s="37">
        <v>132</v>
      </c>
      <c r="K99" s="37" t="s">
        <v>105</v>
      </c>
      <c r="L99" s="37" t="s">
        <v>45</v>
      </c>
      <c r="M99" s="38" t="s">
        <v>100</v>
      </c>
      <c r="N99" s="38"/>
      <c r="O99" s="37">
        <v>50</v>
      </c>
      <c r="P99" s="5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21"/>
      <c r="R99" s="421"/>
      <c r="S99" s="421"/>
      <c r="T99" s="42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IFERROR(IF(Y99=0,"",ROUNDUP(Y99/H99,0)*0.00902),"")</f>
        <v/>
      </c>
      <c r="AA99" s="68" t="s">
        <v>45</v>
      </c>
      <c r="AB99" s="69" t="s">
        <v>45</v>
      </c>
      <c r="AC99" s="156" t="s">
        <v>191</v>
      </c>
      <c r="AG99" s="78"/>
      <c r="AJ99" s="84" t="s">
        <v>45</v>
      </c>
      <c r="AK99" s="84">
        <v>0</v>
      </c>
      <c r="BB99" s="157" t="s">
        <v>67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39</v>
      </c>
      <c r="X100" s="43">
        <f>IFERROR(X99/H99,"0")</f>
        <v>0</v>
      </c>
      <c r="Y100" s="43">
        <f>IFERROR(Y99/H99,"0")</f>
        <v>0</v>
      </c>
      <c r="Z100" s="43">
        <f>IFERROR(IF(Z99="",0,Z99),"0")</f>
        <v>0</v>
      </c>
      <c r="AA100" s="67"/>
      <c r="AB100" s="67"/>
      <c r="AC100" s="67"/>
    </row>
    <row r="101" spans="1:68" x14ac:dyDescent="0.2">
      <c r="A101" s="413"/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4"/>
      <c r="P101" s="410" t="s">
        <v>40</v>
      </c>
      <c r="Q101" s="411"/>
      <c r="R101" s="411"/>
      <c r="S101" s="411"/>
      <c r="T101" s="411"/>
      <c r="U101" s="411"/>
      <c r="V101" s="412"/>
      <c r="W101" s="42" t="s">
        <v>0</v>
      </c>
      <c r="X101" s="43">
        <f>IFERROR(SUM(X99:X99),"0")</f>
        <v>0</v>
      </c>
      <c r="Y101" s="43">
        <f>IFERROR(SUM(Y99:Y99),"0")</f>
        <v>0</v>
      </c>
      <c r="Z101" s="42"/>
      <c r="AA101" s="67"/>
      <c r="AB101" s="67"/>
      <c r="AC101" s="67"/>
    </row>
    <row r="102" spans="1:68" ht="14.25" customHeight="1" x14ac:dyDescent="0.25">
      <c r="A102" s="425" t="s">
        <v>192</v>
      </c>
      <c r="B102" s="425"/>
      <c r="C102" s="425"/>
      <c r="D102" s="425"/>
      <c r="E102" s="425"/>
      <c r="F102" s="425"/>
      <c r="G102" s="425"/>
      <c r="H102" s="425"/>
      <c r="I102" s="425"/>
      <c r="J102" s="425"/>
      <c r="K102" s="425"/>
      <c r="L102" s="425"/>
      <c r="M102" s="425"/>
      <c r="N102" s="425"/>
      <c r="O102" s="425"/>
      <c r="P102" s="425"/>
      <c r="Q102" s="425"/>
      <c r="R102" s="425"/>
      <c r="S102" s="425"/>
      <c r="T102" s="425"/>
      <c r="U102" s="425"/>
      <c r="V102" s="425"/>
      <c r="W102" s="425"/>
      <c r="X102" s="425"/>
      <c r="Y102" s="425"/>
      <c r="Z102" s="425"/>
      <c r="AA102" s="66"/>
      <c r="AB102" s="66"/>
      <c r="AC102" s="80"/>
    </row>
    <row r="103" spans="1:68" ht="16.5" customHeight="1" x14ac:dyDescent="0.25">
      <c r="A103" s="63" t="s">
        <v>193</v>
      </c>
      <c r="B103" s="63" t="s">
        <v>194</v>
      </c>
      <c r="C103" s="36">
        <v>4301030895</v>
      </c>
      <c r="D103" s="419">
        <v>4607091387667</v>
      </c>
      <c r="E103" s="419"/>
      <c r="F103" s="62">
        <v>0.9</v>
      </c>
      <c r="G103" s="37">
        <v>10</v>
      </c>
      <c r="H103" s="62">
        <v>9</v>
      </c>
      <c r="I103" s="62">
        <v>9.5850000000000009</v>
      </c>
      <c r="J103" s="37">
        <v>64</v>
      </c>
      <c r="K103" s="37" t="s">
        <v>101</v>
      </c>
      <c r="L103" s="37" t="s">
        <v>45</v>
      </c>
      <c r="M103" s="38" t="s">
        <v>100</v>
      </c>
      <c r="N103" s="38"/>
      <c r="O103" s="37">
        <v>40</v>
      </c>
      <c r="P103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21"/>
      <c r="R103" s="421"/>
      <c r="S103" s="421"/>
      <c r="T103" s="42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58" t="s">
        <v>195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196</v>
      </c>
      <c r="B104" s="63" t="s">
        <v>197</v>
      </c>
      <c r="C104" s="36">
        <v>4301030961</v>
      </c>
      <c r="D104" s="419">
        <v>4607091387636</v>
      </c>
      <c r="E104" s="419"/>
      <c r="F104" s="62">
        <v>0.7</v>
      </c>
      <c r="G104" s="37">
        <v>6</v>
      </c>
      <c r="H104" s="62">
        <v>4.2</v>
      </c>
      <c r="I104" s="62">
        <v>4.47</v>
      </c>
      <c r="J104" s="37">
        <v>182</v>
      </c>
      <c r="K104" s="37" t="s">
        <v>84</v>
      </c>
      <c r="L104" s="37" t="s">
        <v>45</v>
      </c>
      <c r="M104" s="38" t="s">
        <v>83</v>
      </c>
      <c r="N104" s="38"/>
      <c r="O104" s="37">
        <v>40</v>
      </c>
      <c r="P104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21"/>
      <c r="R104" s="421"/>
      <c r="S104" s="421"/>
      <c r="T104" s="42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60" t="s">
        <v>198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199</v>
      </c>
      <c r="B105" s="63" t="s">
        <v>200</v>
      </c>
      <c r="C105" s="36">
        <v>4301030963</v>
      </c>
      <c r="D105" s="419">
        <v>4607091382426</v>
      </c>
      <c r="E105" s="419"/>
      <c r="F105" s="62">
        <v>0.9</v>
      </c>
      <c r="G105" s="37">
        <v>10</v>
      </c>
      <c r="H105" s="62">
        <v>9</v>
      </c>
      <c r="I105" s="62">
        <v>9.5850000000000009</v>
      </c>
      <c r="J105" s="37">
        <v>64</v>
      </c>
      <c r="K105" s="37" t="s">
        <v>101</v>
      </c>
      <c r="L105" s="37" t="s">
        <v>45</v>
      </c>
      <c r="M105" s="38" t="s">
        <v>83</v>
      </c>
      <c r="N105" s="38"/>
      <c r="O105" s="37">
        <v>40</v>
      </c>
      <c r="P105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21"/>
      <c r="R105" s="421"/>
      <c r="S105" s="421"/>
      <c r="T105" s="42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62" t="s">
        <v>201</v>
      </c>
      <c r="AG105" s="78"/>
      <c r="AJ105" s="84" t="s">
        <v>45</v>
      </c>
      <c r="AK105" s="84">
        <v>0</v>
      </c>
      <c r="BB105" s="163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4"/>
      <c r="P106" s="410" t="s">
        <v>40</v>
      </c>
      <c r="Q106" s="411"/>
      <c r="R106" s="411"/>
      <c r="S106" s="411"/>
      <c r="T106" s="411"/>
      <c r="U106" s="411"/>
      <c r="V106" s="412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13"/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414"/>
      <c r="P107" s="410" t="s">
        <v>40</v>
      </c>
      <c r="Q107" s="411"/>
      <c r="R107" s="411"/>
      <c r="S107" s="411"/>
      <c r="T107" s="411"/>
      <c r="U107" s="411"/>
      <c r="V107" s="412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27.75" customHeight="1" x14ac:dyDescent="0.2">
      <c r="A108" s="423" t="s">
        <v>202</v>
      </c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  <c r="V108" s="423"/>
      <c r="W108" s="423"/>
      <c r="X108" s="423"/>
      <c r="Y108" s="423"/>
      <c r="Z108" s="423"/>
      <c r="AA108" s="54"/>
      <c r="AB108" s="54"/>
      <c r="AC108" s="54"/>
    </row>
    <row r="109" spans="1:68" ht="16.5" customHeight="1" x14ac:dyDescent="0.25">
      <c r="A109" s="424" t="s">
        <v>203</v>
      </c>
      <c r="B109" s="424"/>
      <c r="C109" s="424"/>
      <c r="D109" s="42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  <c r="R109" s="424"/>
      <c r="S109" s="424"/>
      <c r="T109" s="424"/>
      <c r="U109" s="424"/>
      <c r="V109" s="424"/>
      <c r="W109" s="424"/>
      <c r="X109" s="424"/>
      <c r="Y109" s="424"/>
      <c r="Z109" s="424"/>
      <c r="AA109" s="65"/>
      <c r="AB109" s="65"/>
      <c r="AC109" s="79"/>
    </row>
    <row r="110" spans="1:68" ht="14.25" customHeight="1" x14ac:dyDescent="0.25">
      <c r="A110" s="425" t="s">
        <v>192</v>
      </c>
      <c r="B110" s="425"/>
      <c r="C110" s="425"/>
      <c r="D110" s="425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Z110" s="425"/>
      <c r="AA110" s="66"/>
      <c r="AB110" s="66"/>
      <c r="AC110" s="80"/>
    </row>
    <row r="111" spans="1:68" ht="27" customHeight="1" x14ac:dyDescent="0.25">
      <c r="A111" s="63" t="s">
        <v>204</v>
      </c>
      <c r="B111" s="63" t="s">
        <v>205</v>
      </c>
      <c r="C111" s="36">
        <v>4301031191</v>
      </c>
      <c r="D111" s="419">
        <v>4680115880993</v>
      </c>
      <c r="E111" s="419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21"/>
      <c r="R111" s="421"/>
      <c r="S111" s="421"/>
      <c r="T111" s="42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8" si="5"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206</v>
      </c>
      <c r="AG111" s="78"/>
      <c r="AJ111" s="84" t="s">
        <v>45</v>
      </c>
      <c r="AK111" s="84">
        <v>0</v>
      </c>
      <c r="BB111" s="165" t="s">
        <v>67</v>
      </c>
      <c r="BM111" s="78">
        <f t="shared" ref="BM111:BM118" si="6">IFERROR(X111*I111/H111,"0")</f>
        <v>0</v>
      </c>
      <c r="BN111" s="78">
        <f t="shared" ref="BN111:BN118" si="7">IFERROR(Y111*I111/H111,"0")</f>
        <v>0</v>
      </c>
      <c r="BO111" s="78">
        <f t="shared" ref="BO111:BO118" si="8">IFERROR(1/J111*(X111/H111),"0")</f>
        <v>0</v>
      </c>
      <c r="BP111" s="78">
        <f t="shared" ref="BP111:BP118" si="9">IFERROR(1/J111*(Y111/H111),"0")</f>
        <v>0</v>
      </c>
    </row>
    <row r="112" spans="1:68" ht="27" customHeight="1" x14ac:dyDescent="0.25">
      <c r="A112" s="63" t="s">
        <v>207</v>
      </c>
      <c r="B112" s="63" t="s">
        <v>208</v>
      </c>
      <c r="C112" s="36">
        <v>4301031204</v>
      </c>
      <c r="D112" s="419">
        <v>4680115881761</v>
      </c>
      <c r="E112" s="419"/>
      <c r="F112" s="62">
        <v>0.7</v>
      </c>
      <c r="G112" s="37">
        <v>6</v>
      </c>
      <c r="H112" s="62">
        <v>4.2</v>
      </c>
      <c r="I112" s="62">
        <v>4.47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21"/>
      <c r="R112" s="421"/>
      <c r="S112" s="421"/>
      <c r="T112" s="42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209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4301031201</v>
      </c>
      <c r="D113" s="419">
        <v>4680115881563</v>
      </c>
      <c r="E113" s="419"/>
      <c r="F113" s="62">
        <v>0.7</v>
      </c>
      <c r="G113" s="37">
        <v>6</v>
      </c>
      <c r="H113" s="62">
        <v>4.2</v>
      </c>
      <c r="I113" s="62">
        <v>4.41</v>
      </c>
      <c r="J113" s="37">
        <v>132</v>
      </c>
      <c r="K113" s="37" t="s">
        <v>105</v>
      </c>
      <c r="L113" s="37" t="s">
        <v>45</v>
      </c>
      <c r="M113" s="38" t="s">
        <v>83</v>
      </c>
      <c r="N113" s="38"/>
      <c r="O113" s="37">
        <v>40</v>
      </c>
      <c r="P113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21"/>
      <c r="R113" s="421"/>
      <c r="S113" s="421"/>
      <c r="T113" s="42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68" t="s">
        <v>212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213</v>
      </c>
      <c r="B114" s="63" t="s">
        <v>214</v>
      </c>
      <c r="C114" s="36">
        <v>4301031199</v>
      </c>
      <c r="D114" s="419">
        <v>4680115880986</v>
      </c>
      <c r="E114" s="419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176</v>
      </c>
      <c r="L114" s="37" t="s">
        <v>45</v>
      </c>
      <c r="M114" s="38" t="s">
        <v>83</v>
      </c>
      <c r="N114" s="38"/>
      <c r="O114" s="37">
        <v>40</v>
      </c>
      <c r="P114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21"/>
      <c r="R114" s="421"/>
      <c r="S114" s="421"/>
      <c r="T114" s="42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206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27" customHeight="1" x14ac:dyDescent="0.25">
      <c r="A115" s="63" t="s">
        <v>215</v>
      </c>
      <c r="B115" s="63" t="s">
        <v>216</v>
      </c>
      <c r="C115" s="36">
        <v>4301031205</v>
      </c>
      <c r="D115" s="419">
        <v>4680115881785</v>
      </c>
      <c r="E115" s="419"/>
      <c r="F115" s="62">
        <v>0.35</v>
      </c>
      <c r="G115" s="37">
        <v>6</v>
      </c>
      <c r="H115" s="62">
        <v>2.1</v>
      </c>
      <c r="I115" s="62">
        <v>2.23</v>
      </c>
      <c r="J115" s="37">
        <v>234</v>
      </c>
      <c r="K115" s="37" t="s">
        <v>176</v>
      </c>
      <c r="L115" s="37" t="s">
        <v>45</v>
      </c>
      <c r="M115" s="38" t="s">
        <v>83</v>
      </c>
      <c r="N115" s="38"/>
      <c r="O115" s="37">
        <v>40</v>
      </c>
      <c r="P115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21"/>
      <c r="R115" s="421"/>
      <c r="S115" s="421"/>
      <c r="T115" s="42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209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37.5" customHeight="1" x14ac:dyDescent="0.25">
      <c r="A116" s="63" t="s">
        <v>217</v>
      </c>
      <c r="B116" s="63" t="s">
        <v>218</v>
      </c>
      <c r="C116" s="36">
        <v>4301031202</v>
      </c>
      <c r="D116" s="419">
        <v>4680115881679</v>
      </c>
      <c r="E116" s="419"/>
      <c r="F116" s="62">
        <v>0.35</v>
      </c>
      <c r="G116" s="37">
        <v>6</v>
      </c>
      <c r="H116" s="62">
        <v>2.1</v>
      </c>
      <c r="I116" s="62">
        <v>2.2000000000000002</v>
      </c>
      <c r="J116" s="37">
        <v>234</v>
      </c>
      <c r="K116" s="37" t="s">
        <v>176</v>
      </c>
      <c r="L116" s="37" t="s">
        <v>45</v>
      </c>
      <c r="M116" s="38" t="s">
        <v>83</v>
      </c>
      <c r="N116" s="38"/>
      <c r="O116" s="37">
        <v>40</v>
      </c>
      <c r="P116" s="5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21"/>
      <c r="R116" s="421"/>
      <c r="S116" s="421"/>
      <c r="T116" s="42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219</v>
      </c>
      <c r="B117" s="63" t="s">
        <v>220</v>
      </c>
      <c r="C117" s="36">
        <v>4301031158</v>
      </c>
      <c r="D117" s="419">
        <v>4680115880191</v>
      </c>
      <c r="E117" s="419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84</v>
      </c>
      <c r="L117" s="37" t="s">
        <v>45</v>
      </c>
      <c r="M117" s="38" t="s">
        <v>83</v>
      </c>
      <c r="N117" s="38"/>
      <c r="O117" s="37">
        <v>40</v>
      </c>
      <c r="P117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21"/>
      <c r="R117" s="421"/>
      <c r="S117" s="421"/>
      <c r="T117" s="422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76" t="s">
        <v>212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ht="27" customHeight="1" x14ac:dyDescent="0.25">
      <c r="A118" s="63" t="s">
        <v>221</v>
      </c>
      <c r="B118" s="63" t="s">
        <v>222</v>
      </c>
      <c r="C118" s="36">
        <v>4301031245</v>
      </c>
      <c r="D118" s="419">
        <v>4680115883963</v>
      </c>
      <c r="E118" s="419"/>
      <c r="F118" s="62">
        <v>0.28000000000000003</v>
      </c>
      <c r="G118" s="37">
        <v>6</v>
      </c>
      <c r="H118" s="62">
        <v>1.68</v>
      </c>
      <c r="I118" s="62">
        <v>1.78</v>
      </c>
      <c r="J118" s="37">
        <v>234</v>
      </c>
      <c r="K118" s="37" t="s">
        <v>176</v>
      </c>
      <c r="L118" s="37" t="s">
        <v>45</v>
      </c>
      <c r="M118" s="38" t="s">
        <v>83</v>
      </c>
      <c r="N118" s="38"/>
      <c r="O118" s="37">
        <v>40</v>
      </c>
      <c r="P118" s="5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21"/>
      <c r="R118" s="421"/>
      <c r="S118" s="421"/>
      <c r="T118" s="422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5"/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78" t="s">
        <v>223</v>
      </c>
      <c r="AG118" s="78"/>
      <c r="AJ118" s="84" t="s">
        <v>45</v>
      </c>
      <c r="AK118" s="84">
        <v>0</v>
      </c>
      <c r="BB118" s="179" t="s">
        <v>67</v>
      </c>
      <c r="BM118" s="78">
        <f t="shared" si="6"/>
        <v>0</v>
      </c>
      <c r="BN118" s="78">
        <f t="shared" si="7"/>
        <v>0</v>
      </c>
      <c r="BO118" s="78">
        <f t="shared" si="8"/>
        <v>0</v>
      </c>
      <c r="BP118" s="78">
        <f t="shared" si="9"/>
        <v>0</v>
      </c>
    </row>
    <row r="119" spans="1:68" x14ac:dyDescent="0.2">
      <c r="A119" s="413"/>
      <c r="B119" s="413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  <c r="N119" s="413"/>
      <c r="O119" s="414"/>
      <c r="P119" s="410" t="s">
        <v>40</v>
      </c>
      <c r="Q119" s="411"/>
      <c r="R119" s="411"/>
      <c r="S119" s="411"/>
      <c r="T119" s="411"/>
      <c r="U119" s="411"/>
      <c r="V119" s="412"/>
      <c r="W119" s="42" t="s">
        <v>39</v>
      </c>
      <c r="X119" s="43">
        <f>IFERROR(X111/H111,"0")+IFERROR(X112/H112,"0")+IFERROR(X113/H113,"0")+IFERROR(X114/H114,"0")+IFERROR(X115/H115,"0")+IFERROR(X116/H116,"0")+IFERROR(X117/H117,"0")+IFERROR(X118/H118,"0")</f>
        <v>0</v>
      </c>
      <c r="Y119" s="43">
        <f>IFERROR(Y111/H111,"0")+IFERROR(Y112/H112,"0")+IFERROR(Y113/H113,"0")+IFERROR(Y114/H114,"0")+IFERROR(Y115/H115,"0")+IFERROR(Y116/H116,"0")+IFERROR(Y117/H117,"0")+IFERROR(Y118/H118,"0")</f>
        <v>0</v>
      </c>
      <c r="Z119" s="43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13"/>
      <c r="B120" s="413"/>
      <c r="C120" s="413"/>
      <c r="D120" s="413"/>
      <c r="E120" s="413"/>
      <c r="F120" s="413"/>
      <c r="G120" s="413"/>
      <c r="H120" s="413"/>
      <c r="I120" s="413"/>
      <c r="J120" s="413"/>
      <c r="K120" s="413"/>
      <c r="L120" s="413"/>
      <c r="M120" s="413"/>
      <c r="N120" s="413"/>
      <c r="O120" s="414"/>
      <c r="P120" s="410" t="s">
        <v>40</v>
      </c>
      <c r="Q120" s="411"/>
      <c r="R120" s="411"/>
      <c r="S120" s="411"/>
      <c r="T120" s="411"/>
      <c r="U120" s="411"/>
      <c r="V120" s="412"/>
      <c r="W120" s="42" t="s">
        <v>0</v>
      </c>
      <c r="X120" s="43">
        <f>IFERROR(SUM(X111:X118),"0")</f>
        <v>0</v>
      </c>
      <c r="Y120" s="43">
        <f>IFERROR(SUM(Y111:Y118),"0")</f>
        <v>0</v>
      </c>
      <c r="Z120" s="42"/>
      <c r="AA120" s="67"/>
      <c r="AB120" s="67"/>
      <c r="AC120" s="67"/>
    </row>
    <row r="121" spans="1:68" ht="14.25" customHeight="1" x14ac:dyDescent="0.25">
      <c r="A121" s="425" t="s">
        <v>88</v>
      </c>
      <c r="B121" s="425"/>
      <c r="C121" s="425"/>
      <c r="D121" s="425"/>
      <c r="E121" s="425"/>
      <c r="F121" s="425"/>
      <c r="G121" s="425"/>
      <c r="H121" s="425"/>
      <c r="I121" s="425"/>
      <c r="J121" s="425"/>
      <c r="K121" s="425"/>
      <c r="L121" s="425"/>
      <c r="M121" s="425"/>
      <c r="N121" s="425"/>
      <c r="O121" s="425"/>
      <c r="P121" s="425"/>
      <c r="Q121" s="425"/>
      <c r="R121" s="425"/>
      <c r="S121" s="425"/>
      <c r="T121" s="425"/>
      <c r="U121" s="425"/>
      <c r="V121" s="425"/>
      <c r="W121" s="425"/>
      <c r="X121" s="425"/>
      <c r="Y121" s="425"/>
      <c r="Z121" s="425"/>
      <c r="AA121" s="66"/>
      <c r="AB121" s="66"/>
      <c r="AC121" s="80"/>
    </row>
    <row r="122" spans="1:68" ht="27" customHeight="1" x14ac:dyDescent="0.25">
      <c r="A122" s="63" t="s">
        <v>224</v>
      </c>
      <c r="B122" s="63" t="s">
        <v>225</v>
      </c>
      <c r="C122" s="36">
        <v>4301032053</v>
      </c>
      <c r="D122" s="419">
        <v>4680115886780</v>
      </c>
      <c r="E122" s="419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228</v>
      </c>
      <c r="L122" s="37" t="s">
        <v>45</v>
      </c>
      <c r="M122" s="38" t="s">
        <v>227</v>
      </c>
      <c r="N122" s="38"/>
      <c r="O122" s="37">
        <v>60</v>
      </c>
      <c r="P122" s="5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21"/>
      <c r="R122" s="421"/>
      <c r="S122" s="421"/>
      <c r="T122" s="42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226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229</v>
      </c>
      <c r="B123" s="63" t="s">
        <v>230</v>
      </c>
      <c r="C123" s="36">
        <v>4301032051</v>
      </c>
      <c r="D123" s="419">
        <v>4680115886742</v>
      </c>
      <c r="E123" s="419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228</v>
      </c>
      <c r="L123" s="37" t="s">
        <v>45</v>
      </c>
      <c r="M123" s="38" t="s">
        <v>227</v>
      </c>
      <c r="N123" s="38"/>
      <c r="O123" s="37">
        <v>90</v>
      </c>
      <c r="P123" s="5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21"/>
      <c r="R123" s="421"/>
      <c r="S123" s="421"/>
      <c r="T123" s="42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231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4301032052</v>
      </c>
      <c r="D124" s="419">
        <v>4680115886766</v>
      </c>
      <c r="E124" s="419"/>
      <c r="F124" s="62">
        <v>7.0000000000000007E-2</v>
      </c>
      <c r="G124" s="37">
        <v>18</v>
      </c>
      <c r="H124" s="62">
        <v>1.26</v>
      </c>
      <c r="I124" s="62">
        <v>1.45</v>
      </c>
      <c r="J124" s="37">
        <v>216</v>
      </c>
      <c r="K124" s="37" t="s">
        <v>228</v>
      </c>
      <c r="L124" s="37" t="s">
        <v>45</v>
      </c>
      <c r="M124" s="38" t="s">
        <v>227</v>
      </c>
      <c r="N124" s="38"/>
      <c r="O124" s="37">
        <v>90</v>
      </c>
      <c r="P124" s="5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21"/>
      <c r="R124" s="421"/>
      <c r="S124" s="421"/>
      <c r="T124" s="42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IFERROR(IF(Y124=0,"",ROUNDUP(Y124/H124,0)*0.0059),"")</f>
        <v/>
      </c>
      <c r="AA124" s="68" t="s">
        <v>45</v>
      </c>
      <c r="AB124" s="69" t="s">
        <v>45</v>
      </c>
      <c r="AC124" s="184" t="s">
        <v>231</v>
      </c>
      <c r="AG124" s="78"/>
      <c r="AJ124" s="84" t="s">
        <v>45</v>
      </c>
      <c r="AK124" s="84">
        <v>0</v>
      </c>
      <c r="BB124" s="185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x14ac:dyDescent="0.2">
      <c r="A125" s="413"/>
      <c r="B125" s="413"/>
      <c r="C125" s="413"/>
      <c r="D125" s="413"/>
      <c r="E125" s="413"/>
      <c r="F125" s="413"/>
      <c r="G125" s="413"/>
      <c r="H125" s="413"/>
      <c r="I125" s="413"/>
      <c r="J125" s="413"/>
      <c r="K125" s="413"/>
      <c r="L125" s="413"/>
      <c r="M125" s="413"/>
      <c r="N125" s="413"/>
      <c r="O125" s="414"/>
      <c r="P125" s="410" t="s">
        <v>40</v>
      </c>
      <c r="Q125" s="411"/>
      <c r="R125" s="411"/>
      <c r="S125" s="411"/>
      <c r="T125" s="411"/>
      <c r="U125" s="411"/>
      <c r="V125" s="412"/>
      <c r="W125" s="42" t="s">
        <v>39</v>
      </c>
      <c r="X125" s="43">
        <f>IFERROR(X122/H122,"0")+IFERROR(X123/H123,"0")+IFERROR(X124/H124,"0")</f>
        <v>0</v>
      </c>
      <c r="Y125" s="43">
        <f>IFERROR(Y122/H122,"0")+IFERROR(Y123/H123,"0")+IFERROR(Y124/H124,"0")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13"/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4"/>
      <c r="P126" s="410" t="s">
        <v>40</v>
      </c>
      <c r="Q126" s="411"/>
      <c r="R126" s="411"/>
      <c r="S126" s="411"/>
      <c r="T126" s="411"/>
      <c r="U126" s="411"/>
      <c r="V126" s="412"/>
      <c r="W126" s="42" t="s">
        <v>0</v>
      </c>
      <c r="X126" s="43">
        <f>IFERROR(SUM(X122:X124),"0")</f>
        <v>0</v>
      </c>
      <c r="Y126" s="43">
        <f>IFERROR(SUM(Y122:Y124),"0")</f>
        <v>0</v>
      </c>
      <c r="Z126" s="42"/>
      <c r="AA126" s="67"/>
      <c r="AB126" s="67"/>
      <c r="AC126" s="67"/>
    </row>
    <row r="127" spans="1:68" ht="14.25" customHeight="1" x14ac:dyDescent="0.25">
      <c r="A127" s="425" t="s">
        <v>234</v>
      </c>
      <c r="B127" s="425"/>
      <c r="C127" s="425"/>
      <c r="D127" s="425"/>
      <c r="E127" s="425"/>
      <c r="F127" s="425"/>
      <c r="G127" s="425"/>
      <c r="H127" s="425"/>
      <c r="I127" s="425"/>
      <c r="J127" s="425"/>
      <c r="K127" s="425"/>
      <c r="L127" s="425"/>
      <c r="M127" s="425"/>
      <c r="N127" s="425"/>
      <c r="O127" s="425"/>
      <c r="P127" s="425"/>
      <c r="Q127" s="425"/>
      <c r="R127" s="425"/>
      <c r="S127" s="425"/>
      <c r="T127" s="425"/>
      <c r="U127" s="425"/>
      <c r="V127" s="425"/>
      <c r="W127" s="425"/>
      <c r="X127" s="425"/>
      <c r="Y127" s="425"/>
      <c r="Z127" s="425"/>
      <c r="AA127" s="66"/>
      <c r="AB127" s="66"/>
      <c r="AC127" s="80"/>
    </row>
    <row r="128" spans="1:68" ht="27" customHeight="1" x14ac:dyDescent="0.25">
      <c r="A128" s="63" t="s">
        <v>235</v>
      </c>
      <c r="B128" s="63" t="s">
        <v>236</v>
      </c>
      <c r="C128" s="36">
        <v>4301170013</v>
      </c>
      <c r="D128" s="419">
        <v>4680115886797</v>
      </c>
      <c r="E128" s="419"/>
      <c r="F128" s="62">
        <v>7.0000000000000007E-2</v>
      </c>
      <c r="G128" s="37">
        <v>18</v>
      </c>
      <c r="H128" s="62">
        <v>1.26</v>
      </c>
      <c r="I128" s="62">
        <v>1.45</v>
      </c>
      <c r="J128" s="37">
        <v>216</v>
      </c>
      <c r="K128" s="37" t="s">
        <v>228</v>
      </c>
      <c r="L128" s="37" t="s">
        <v>45</v>
      </c>
      <c r="M128" s="38" t="s">
        <v>227</v>
      </c>
      <c r="N128" s="38"/>
      <c r="O128" s="37">
        <v>90</v>
      </c>
      <c r="P128" s="5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21"/>
      <c r="R128" s="421"/>
      <c r="S128" s="421"/>
      <c r="T128" s="42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IFERROR(IF(Y128=0,"",ROUNDUP(Y128/H128,0)*0.0059),"")</f>
        <v/>
      </c>
      <c r="AA128" s="68" t="s">
        <v>45</v>
      </c>
      <c r="AB128" s="69" t="s">
        <v>45</v>
      </c>
      <c r="AC128" s="186" t="s">
        <v>231</v>
      </c>
      <c r="AG128" s="78"/>
      <c r="AJ128" s="84" t="s">
        <v>45</v>
      </c>
      <c r="AK128" s="84">
        <v>0</v>
      </c>
      <c r="BB128" s="187" t="s">
        <v>67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413"/>
      <c r="B129" s="413"/>
      <c r="C129" s="413"/>
      <c r="D129" s="413"/>
      <c r="E129" s="413"/>
      <c r="F129" s="413"/>
      <c r="G129" s="413"/>
      <c r="H129" s="413"/>
      <c r="I129" s="413"/>
      <c r="J129" s="413"/>
      <c r="K129" s="413"/>
      <c r="L129" s="413"/>
      <c r="M129" s="413"/>
      <c r="N129" s="413"/>
      <c r="O129" s="414"/>
      <c r="P129" s="410" t="s">
        <v>40</v>
      </c>
      <c r="Q129" s="411"/>
      <c r="R129" s="411"/>
      <c r="S129" s="411"/>
      <c r="T129" s="411"/>
      <c r="U129" s="411"/>
      <c r="V129" s="412"/>
      <c r="W129" s="42" t="s">
        <v>39</v>
      </c>
      <c r="X129" s="43">
        <f>IFERROR(X128/H128,"0")</f>
        <v>0</v>
      </c>
      <c r="Y129" s="43">
        <f>IFERROR(Y128/H128,"0")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413"/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4"/>
      <c r="P130" s="410" t="s">
        <v>40</v>
      </c>
      <c r="Q130" s="411"/>
      <c r="R130" s="411"/>
      <c r="S130" s="411"/>
      <c r="T130" s="411"/>
      <c r="U130" s="411"/>
      <c r="V130" s="412"/>
      <c r="W130" s="42" t="s">
        <v>0</v>
      </c>
      <c r="X130" s="43">
        <f>IFERROR(SUM(X128:X128),"0")</f>
        <v>0</v>
      </c>
      <c r="Y130" s="43">
        <f>IFERROR(SUM(Y128:Y128),"0")</f>
        <v>0</v>
      </c>
      <c r="Z130" s="42"/>
      <c r="AA130" s="67"/>
      <c r="AB130" s="67"/>
      <c r="AC130" s="67"/>
    </row>
    <row r="131" spans="1:68" ht="16.5" customHeight="1" x14ac:dyDescent="0.25">
      <c r="A131" s="424" t="s">
        <v>237</v>
      </c>
      <c r="B131" s="424"/>
      <c r="C131" s="424"/>
      <c r="D131" s="424"/>
      <c r="E131" s="424"/>
      <c r="F131" s="424"/>
      <c r="G131" s="424"/>
      <c r="H131" s="424"/>
      <c r="I131" s="424"/>
      <c r="J131" s="424"/>
      <c r="K131" s="424"/>
      <c r="L131" s="424"/>
      <c r="M131" s="424"/>
      <c r="N131" s="424"/>
      <c r="O131" s="424"/>
      <c r="P131" s="424"/>
      <c r="Q131" s="424"/>
      <c r="R131" s="424"/>
      <c r="S131" s="424"/>
      <c r="T131" s="424"/>
      <c r="U131" s="424"/>
      <c r="V131" s="424"/>
      <c r="W131" s="424"/>
      <c r="X131" s="424"/>
      <c r="Y131" s="424"/>
      <c r="Z131" s="424"/>
      <c r="AA131" s="65"/>
      <c r="AB131" s="65"/>
      <c r="AC131" s="79"/>
    </row>
    <row r="132" spans="1:68" ht="14.25" customHeight="1" x14ac:dyDescent="0.25">
      <c r="A132" s="425" t="s">
        <v>96</v>
      </c>
      <c r="B132" s="425"/>
      <c r="C132" s="425"/>
      <c r="D132" s="425"/>
      <c r="E132" s="425"/>
      <c r="F132" s="425"/>
      <c r="G132" s="425"/>
      <c r="H132" s="425"/>
      <c r="I132" s="425"/>
      <c r="J132" s="425"/>
      <c r="K132" s="425"/>
      <c r="L132" s="425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5"/>
      <c r="Y132" s="425"/>
      <c r="Z132" s="425"/>
      <c r="AA132" s="66"/>
      <c r="AB132" s="66"/>
      <c r="AC132" s="80"/>
    </row>
    <row r="133" spans="1:68" ht="16.5" customHeight="1" x14ac:dyDescent="0.25">
      <c r="A133" s="63" t="s">
        <v>238</v>
      </c>
      <c r="B133" s="63" t="s">
        <v>239</v>
      </c>
      <c r="C133" s="36">
        <v>4301011450</v>
      </c>
      <c r="D133" s="419">
        <v>4680115881402</v>
      </c>
      <c r="E133" s="419"/>
      <c r="F133" s="62">
        <v>1.35</v>
      </c>
      <c r="G133" s="37">
        <v>8</v>
      </c>
      <c r="H133" s="62">
        <v>10.8</v>
      </c>
      <c r="I133" s="62">
        <v>11.234999999999999</v>
      </c>
      <c r="J133" s="37">
        <v>64</v>
      </c>
      <c r="K133" s="37" t="s">
        <v>101</v>
      </c>
      <c r="L133" s="37" t="s">
        <v>45</v>
      </c>
      <c r="M133" s="38" t="s">
        <v>100</v>
      </c>
      <c r="N133" s="38"/>
      <c r="O133" s="37">
        <v>55</v>
      </c>
      <c r="P13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21"/>
      <c r="R133" s="421"/>
      <c r="S133" s="421"/>
      <c r="T133" s="42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188" t="s">
        <v>240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241</v>
      </c>
      <c r="B134" s="63" t="s">
        <v>242</v>
      </c>
      <c r="C134" s="36">
        <v>4301011768</v>
      </c>
      <c r="D134" s="419">
        <v>4680115881396</v>
      </c>
      <c r="E134" s="419"/>
      <c r="F134" s="62">
        <v>0.45</v>
      </c>
      <c r="G134" s="37">
        <v>6</v>
      </c>
      <c r="H134" s="62">
        <v>2.7</v>
      </c>
      <c r="I134" s="62">
        <v>2.88</v>
      </c>
      <c r="J134" s="37">
        <v>182</v>
      </c>
      <c r="K134" s="37" t="s">
        <v>84</v>
      </c>
      <c r="L134" s="37" t="s">
        <v>45</v>
      </c>
      <c r="M134" s="38" t="s">
        <v>100</v>
      </c>
      <c r="N134" s="38"/>
      <c r="O134" s="37">
        <v>55</v>
      </c>
      <c r="P134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21"/>
      <c r="R134" s="421"/>
      <c r="S134" s="421"/>
      <c r="T134" s="42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0" t="s">
        <v>240</v>
      </c>
      <c r="AG134" s="78"/>
      <c r="AJ134" s="84" t="s">
        <v>45</v>
      </c>
      <c r="AK134" s="84">
        <v>0</v>
      </c>
      <c r="BB134" s="191" t="s">
        <v>67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413"/>
      <c r="B135" s="413"/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3"/>
      <c r="O135" s="414"/>
      <c r="P135" s="410" t="s">
        <v>40</v>
      </c>
      <c r="Q135" s="411"/>
      <c r="R135" s="411"/>
      <c r="S135" s="411"/>
      <c r="T135" s="411"/>
      <c r="U135" s="411"/>
      <c r="V135" s="41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13"/>
      <c r="B136" s="413"/>
      <c r="C136" s="413"/>
      <c r="D136" s="413"/>
      <c r="E136" s="413"/>
      <c r="F136" s="413"/>
      <c r="G136" s="413"/>
      <c r="H136" s="413"/>
      <c r="I136" s="413"/>
      <c r="J136" s="413"/>
      <c r="K136" s="413"/>
      <c r="L136" s="413"/>
      <c r="M136" s="413"/>
      <c r="N136" s="413"/>
      <c r="O136" s="414"/>
      <c r="P136" s="410" t="s">
        <v>40</v>
      </c>
      <c r="Q136" s="411"/>
      <c r="R136" s="411"/>
      <c r="S136" s="411"/>
      <c r="T136" s="411"/>
      <c r="U136" s="411"/>
      <c r="V136" s="41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425" t="s">
        <v>127</v>
      </c>
      <c r="B137" s="425"/>
      <c r="C137" s="425"/>
      <c r="D137" s="425"/>
      <c r="E137" s="425"/>
      <c r="F137" s="425"/>
      <c r="G137" s="425"/>
      <c r="H137" s="425"/>
      <c r="I137" s="425"/>
      <c r="J137" s="425"/>
      <c r="K137" s="425"/>
      <c r="L137" s="425"/>
      <c r="M137" s="425"/>
      <c r="N137" s="425"/>
      <c r="O137" s="425"/>
      <c r="P137" s="425"/>
      <c r="Q137" s="425"/>
      <c r="R137" s="425"/>
      <c r="S137" s="425"/>
      <c r="T137" s="425"/>
      <c r="U137" s="425"/>
      <c r="V137" s="425"/>
      <c r="W137" s="425"/>
      <c r="X137" s="425"/>
      <c r="Y137" s="425"/>
      <c r="Z137" s="425"/>
      <c r="AA137" s="66"/>
      <c r="AB137" s="66"/>
      <c r="AC137" s="80"/>
    </row>
    <row r="138" spans="1:68" ht="16.5" customHeight="1" x14ac:dyDescent="0.25">
      <c r="A138" s="63" t="s">
        <v>243</v>
      </c>
      <c r="B138" s="63" t="s">
        <v>244</v>
      </c>
      <c r="C138" s="36">
        <v>4301020262</v>
      </c>
      <c r="D138" s="419">
        <v>4680115882935</v>
      </c>
      <c r="E138" s="419"/>
      <c r="F138" s="62">
        <v>1.35</v>
      </c>
      <c r="G138" s="37">
        <v>8</v>
      </c>
      <c r="H138" s="62">
        <v>10.8</v>
      </c>
      <c r="I138" s="62">
        <v>11.234999999999999</v>
      </c>
      <c r="J138" s="37">
        <v>64</v>
      </c>
      <c r="K138" s="37" t="s">
        <v>101</v>
      </c>
      <c r="L138" s="37" t="s">
        <v>45</v>
      </c>
      <c r="M138" s="38" t="s">
        <v>104</v>
      </c>
      <c r="N138" s="38"/>
      <c r="O138" s="37">
        <v>50</v>
      </c>
      <c r="P138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21"/>
      <c r="R138" s="421"/>
      <c r="S138" s="421"/>
      <c r="T138" s="42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192" t="s">
        <v>245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246</v>
      </c>
      <c r="B139" s="63" t="s">
        <v>247</v>
      </c>
      <c r="C139" s="36">
        <v>4301020220</v>
      </c>
      <c r="D139" s="419">
        <v>4680115880764</v>
      </c>
      <c r="E139" s="419"/>
      <c r="F139" s="62">
        <v>0.35</v>
      </c>
      <c r="G139" s="37">
        <v>6</v>
      </c>
      <c r="H139" s="62">
        <v>2.1</v>
      </c>
      <c r="I139" s="62">
        <v>2.2799999999999998</v>
      </c>
      <c r="J139" s="37">
        <v>182</v>
      </c>
      <c r="K139" s="37" t="s">
        <v>84</v>
      </c>
      <c r="L139" s="37" t="s">
        <v>45</v>
      </c>
      <c r="M139" s="38" t="s">
        <v>100</v>
      </c>
      <c r="N139" s="38"/>
      <c r="O139" s="37">
        <v>50</v>
      </c>
      <c r="P139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21"/>
      <c r="R139" s="421"/>
      <c r="S139" s="421"/>
      <c r="T139" s="42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194" t="s">
        <v>245</v>
      </c>
      <c r="AG139" s="78"/>
      <c r="AJ139" s="84" t="s">
        <v>45</v>
      </c>
      <c r="AK139" s="84">
        <v>0</v>
      </c>
      <c r="BB139" s="195" t="s">
        <v>67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413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4"/>
      <c r="P140" s="410" t="s">
        <v>40</v>
      </c>
      <c r="Q140" s="411"/>
      <c r="R140" s="411"/>
      <c r="S140" s="411"/>
      <c r="T140" s="411"/>
      <c r="U140" s="411"/>
      <c r="V140" s="41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4"/>
      <c r="P141" s="410" t="s">
        <v>40</v>
      </c>
      <c r="Q141" s="411"/>
      <c r="R141" s="411"/>
      <c r="S141" s="411"/>
      <c r="T141" s="411"/>
      <c r="U141" s="411"/>
      <c r="V141" s="41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425" t="s">
        <v>192</v>
      </c>
      <c r="B142" s="425"/>
      <c r="C142" s="425"/>
      <c r="D142" s="425"/>
      <c r="E142" s="425"/>
      <c r="F142" s="425"/>
      <c r="G142" s="425"/>
      <c r="H142" s="425"/>
      <c r="I142" s="425"/>
      <c r="J142" s="425"/>
      <c r="K142" s="425"/>
      <c r="L142" s="425"/>
      <c r="M142" s="425"/>
      <c r="N142" s="425"/>
      <c r="O142" s="425"/>
      <c r="P142" s="425"/>
      <c r="Q142" s="425"/>
      <c r="R142" s="425"/>
      <c r="S142" s="425"/>
      <c r="T142" s="425"/>
      <c r="U142" s="425"/>
      <c r="V142" s="425"/>
      <c r="W142" s="425"/>
      <c r="X142" s="425"/>
      <c r="Y142" s="425"/>
      <c r="Z142" s="425"/>
      <c r="AA142" s="66"/>
      <c r="AB142" s="66"/>
      <c r="AC142" s="80"/>
    </row>
    <row r="143" spans="1:68" ht="27" customHeight="1" x14ac:dyDescent="0.25">
      <c r="A143" s="63" t="s">
        <v>248</v>
      </c>
      <c r="B143" s="63" t="s">
        <v>249</v>
      </c>
      <c r="C143" s="36">
        <v>4301031224</v>
      </c>
      <c r="D143" s="419">
        <v>4680115882683</v>
      </c>
      <c r="E143" s="419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21"/>
      <c r="R143" s="421"/>
      <c r="S143" s="421"/>
      <c r="T143" s="42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250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251</v>
      </c>
      <c r="B144" s="63" t="s">
        <v>252</v>
      </c>
      <c r="C144" s="36">
        <v>4301031230</v>
      </c>
      <c r="D144" s="419">
        <v>4680115882690</v>
      </c>
      <c r="E144" s="419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21"/>
      <c r="R144" s="421"/>
      <c r="S144" s="421"/>
      <c r="T144" s="42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253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254</v>
      </c>
      <c r="B145" s="63" t="s">
        <v>255</v>
      </c>
      <c r="C145" s="36">
        <v>4301031220</v>
      </c>
      <c r="D145" s="419">
        <v>4680115882669</v>
      </c>
      <c r="E145" s="419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21"/>
      <c r="R145" s="421"/>
      <c r="S145" s="421"/>
      <c r="T145" s="42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256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257</v>
      </c>
      <c r="B146" s="63" t="s">
        <v>258</v>
      </c>
      <c r="C146" s="36">
        <v>4301031221</v>
      </c>
      <c r="D146" s="419">
        <v>4680115882676</v>
      </c>
      <c r="E146" s="419"/>
      <c r="F146" s="62">
        <v>0.9</v>
      </c>
      <c r="G146" s="37">
        <v>6</v>
      </c>
      <c r="H146" s="62">
        <v>5.4</v>
      </c>
      <c r="I146" s="62">
        <v>5.61</v>
      </c>
      <c r="J146" s="37">
        <v>132</v>
      </c>
      <c r="K146" s="37" t="s">
        <v>105</v>
      </c>
      <c r="L146" s="37" t="s">
        <v>45</v>
      </c>
      <c r="M146" s="38" t="s">
        <v>83</v>
      </c>
      <c r="N146" s="38"/>
      <c r="O146" s="37">
        <v>40</v>
      </c>
      <c r="P146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21"/>
      <c r="R146" s="421"/>
      <c r="S146" s="421"/>
      <c r="T146" s="42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2" t="s">
        <v>259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413"/>
      <c r="B147" s="413"/>
      <c r="C147" s="413"/>
      <c r="D147" s="413"/>
      <c r="E147" s="413"/>
      <c r="F147" s="413"/>
      <c r="G147" s="413"/>
      <c r="H147" s="413"/>
      <c r="I147" s="413"/>
      <c r="J147" s="413"/>
      <c r="K147" s="413"/>
      <c r="L147" s="413"/>
      <c r="M147" s="413"/>
      <c r="N147" s="413"/>
      <c r="O147" s="414"/>
      <c r="P147" s="410" t="s">
        <v>40</v>
      </c>
      <c r="Q147" s="411"/>
      <c r="R147" s="411"/>
      <c r="S147" s="411"/>
      <c r="T147" s="411"/>
      <c r="U147" s="411"/>
      <c r="V147" s="412"/>
      <c r="W147" s="42" t="s">
        <v>39</v>
      </c>
      <c r="X147" s="43">
        <f>IFERROR(X143/H143,"0")+IFERROR(X144/H144,"0")+IFERROR(X145/H145,"0")+IFERROR(X146/H146,"0")</f>
        <v>0</v>
      </c>
      <c r="Y147" s="43">
        <f>IFERROR(Y143/H143,"0")+IFERROR(Y144/H144,"0")+IFERROR(Y145/H145,"0")+IFERROR(Y146/H146,"0")</f>
        <v>0</v>
      </c>
      <c r="Z147" s="43">
        <f>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413"/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4"/>
      <c r="P148" s="410" t="s">
        <v>40</v>
      </c>
      <c r="Q148" s="411"/>
      <c r="R148" s="411"/>
      <c r="S148" s="411"/>
      <c r="T148" s="411"/>
      <c r="U148" s="411"/>
      <c r="V148" s="412"/>
      <c r="W148" s="42" t="s">
        <v>0</v>
      </c>
      <c r="X148" s="43">
        <f>IFERROR(SUM(X143:X146),"0")</f>
        <v>0</v>
      </c>
      <c r="Y148" s="43">
        <f>IFERROR(SUM(Y143:Y146),"0")</f>
        <v>0</v>
      </c>
      <c r="Z148" s="42"/>
      <c r="AA148" s="67"/>
      <c r="AB148" s="67"/>
      <c r="AC148" s="67"/>
    </row>
    <row r="149" spans="1:68" ht="14.25" customHeight="1" x14ac:dyDescent="0.25">
      <c r="A149" s="425" t="s">
        <v>79</v>
      </c>
      <c r="B149" s="425"/>
      <c r="C149" s="425"/>
      <c r="D149" s="425"/>
      <c r="E149" s="425"/>
      <c r="F149" s="425"/>
      <c r="G149" s="425"/>
      <c r="H149" s="425"/>
      <c r="I149" s="425"/>
      <c r="J149" s="425"/>
      <c r="K149" s="425"/>
      <c r="L149" s="425"/>
      <c r="M149" s="425"/>
      <c r="N149" s="425"/>
      <c r="O149" s="425"/>
      <c r="P149" s="425"/>
      <c r="Q149" s="425"/>
      <c r="R149" s="425"/>
      <c r="S149" s="425"/>
      <c r="T149" s="425"/>
      <c r="U149" s="425"/>
      <c r="V149" s="425"/>
      <c r="W149" s="425"/>
      <c r="X149" s="425"/>
      <c r="Y149" s="425"/>
      <c r="Z149" s="425"/>
      <c r="AA149" s="66"/>
      <c r="AB149" s="66"/>
      <c r="AC149" s="80"/>
    </row>
    <row r="150" spans="1:68" ht="27" customHeight="1" x14ac:dyDescent="0.25">
      <c r="A150" s="63" t="s">
        <v>260</v>
      </c>
      <c r="B150" s="63" t="s">
        <v>261</v>
      </c>
      <c r="C150" s="36">
        <v>4301051408</v>
      </c>
      <c r="D150" s="419">
        <v>4680115881594</v>
      </c>
      <c r="E150" s="419"/>
      <c r="F150" s="62">
        <v>1.35</v>
      </c>
      <c r="G150" s="37">
        <v>6</v>
      </c>
      <c r="H150" s="62">
        <v>8.1</v>
      </c>
      <c r="I150" s="62">
        <v>8.6189999999999998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21"/>
      <c r="R150" s="421"/>
      <c r="S150" s="421"/>
      <c r="T150" s="422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ref="Y150:Y157" si="10"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262</v>
      </c>
      <c r="AG150" s="78"/>
      <c r="AJ150" s="84" t="s">
        <v>45</v>
      </c>
      <c r="AK150" s="84">
        <v>0</v>
      </c>
      <c r="BB150" s="205" t="s">
        <v>67</v>
      </c>
      <c r="BM150" s="78">
        <f t="shared" ref="BM150:BM157" si="11">IFERROR(X150*I150/H150,"0")</f>
        <v>0</v>
      </c>
      <c r="BN150" s="78">
        <f t="shared" ref="BN150:BN157" si="12">IFERROR(Y150*I150/H150,"0")</f>
        <v>0</v>
      </c>
      <c r="BO150" s="78">
        <f t="shared" ref="BO150:BO157" si="13">IFERROR(1/J150*(X150/H150),"0")</f>
        <v>0</v>
      </c>
      <c r="BP150" s="78">
        <f t="shared" ref="BP150:BP157" si="14">IFERROR(1/J150*(Y150/H150),"0")</f>
        <v>0</v>
      </c>
    </row>
    <row r="151" spans="1:68" ht="27" customHeight="1" x14ac:dyDescent="0.25">
      <c r="A151" s="63" t="s">
        <v>263</v>
      </c>
      <c r="B151" s="63" t="s">
        <v>264</v>
      </c>
      <c r="C151" s="36">
        <v>4301051411</v>
      </c>
      <c r="D151" s="419">
        <v>4680115881617</v>
      </c>
      <c r="E151" s="419"/>
      <c r="F151" s="62">
        <v>1.35</v>
      </c>
      <c r="G151" s="37">
        <v>6</v>
      </c>
      <c r="H151" s="62">
        <v>8.1</v>
      </c>
      <c r="I151" s="62">
        <v>8.6010000000000009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40</v>
      </c>
      <c r="P151" s="5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21"/>
      <c r="R151" s="421"/>
      <c r="S151" s="421"/>
      <c r="T151" s="422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4301051656</v>
      </c>
      <c r="D152" s="419">
        <v>4680115880573</v>
      </c>
      <c r="E152" s="419"/>
      <c r="F152" s="62">
        <v>1.45</v>
      </c>
      <c r="G152" s="37">
        <v>6</v>
      </c>
      <c r="H152" s="62">
        <v>8.6999999999999993</v>
      </c>
      <c r="I152" s="62">
        <v>9.2189999999999994</v>
      </c>
      <c r="J152" s="37">
        <v>64</v>
      </c>
      <c r="K152" s="37" t="s">
        <v>101</v>
      </c>
      <c r="L152" s="37" t="s">
        <v>45</v>
      </c>
      <c r="M152" s="38" t="s">
        <v>104</v>
      </c>
      <c r="N152" s="38"/>
      <c r="O152" s="37">
        <v>45</v>
      </c>
      <c r="P152" s="5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21"/>
      <c r="R152" s="421"/>
      <c r="S152" s="421"/>
      <c r="T152" s="422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4301051407</v>
      </c>
      <c r="D153" s="419">
        <v>4680115882195</v>
      </c>
      <c r="E153" s="419"/>
      <c r="F153" s="62">
        <v>0.4</v>
      </c>
      <c r="G153" s="37">
        <v>6</v>
      </c>
      <c r="H153" s="62">
        <v>2.4</v>
      </c>
      <c r="I153" s="62">
        <v>2.67</v>
      </c>
      <c r="J153" s="37">
        <v>182</v>
      </c>
      <c r="K153" s="37" t="s">
        <v>84</v>
      </c>
      <c r="L153" s="37" t="s">
        <v>45</v>
      </c>
      <c r="M153" s="38" t="s">
        <v>104</v>
      </c>
      <c r="N153" s="38"/>
      <c r="O153" s="37">
        <v>40</v>
      </c>
      <c r="P153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21"/>
      <c r="R153" s="421"/>
      <c r="S153" s="421"/>
      <c r="T153" s="422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262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4301051752</v>
      </c>
      <c r="D154" s="419">
        <v>4680115882607</v>
      </c>
      <c r="E154" s="419"/>
      <c r="F154" s="62">
        <v>0.3</v>
      </c>
      <c r="G154" s="37">
        <v>6</v>
      </c>
      <c r="H154" s="62">
        <v>1.8</v>
      </c>
      <c r="I154" s="62">
        <v>2.052</v>
      </c>
      <c r="J154" s="37">
        <v>182</v>
      </c>
      <c r="K154" s="37" t="s">
        <v>84</v>
      </c>
      <c r="L154" s="37" t="s">
        <v>45</v>
      </c>
      <c r="M154" s="38" t="s">
        <v>123</v>
      </c>
      <c r="N154" s="38"/>
      <c r="O154" s="37">
        <v>45</v>
      </c>
      <c r="P154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21"/>
      <c r="R154" s="421"/>
      <c r="S154" s="421"/>
      <c r="T154" s="422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4301051666</v>
      </c>
      <c r="D155" s="419">
        <v>4680115880092</v>
      </c>
      <c r="E155" s="419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21"/>
      <c r="R155" s="421"/>
      <c r="S155" s="421"/>
      <c r="T155" s="422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268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276</v>
      </c>
      <c r="B156" s="63" t="s">
        <v>277</v>
      </c>
      <c r="C156" s="36">
        <v>4301051668</v>
      </c>
      <c r="D156" s="419">
        <v>4680115880221</v>
      </c>
      <c r="E156" s="419"/>
      <c r="F156" s="62">
        <v>0.4</v>
      </c>
      <c r="G156" s="37">
        <v>6</v>
      </c>
      <c r="H156" s="62">
        <v>2.4</v>
      </c>
      <c r="I156" s="62">
        <v>2.6520000000000001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45</v>
      </c>
      <c r="P156" s="5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21"/>
      <c r="R156" s="421"/>
      <c r="S156" s="421"/>
      <c r="T156" s="422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268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ht="27" customHeight="1" x14ac:dyDescent="0.25">
      <c r="A157" s="63" t="s">
        <v>278</v>
      </c>
      <c r="B157" s="63" t="s">
        <v>279</v>
      </c>
      <c r="C157" s="36">
        <v>4301051410</v>
      </c>
      <c r="D157" s="419">
        <v>4680115882164</v>
      </c>
      <c r="E157" s="419"/>
      <c r="F157" s="62">
        <v>0.4</v>
      </c>
      <c r="G157" s="37">
        <v>6</v>
      </c>
      <c r="H157" s="62">
        <v>2.4</v>
      </c>
      <c r="I157" s="62">
        <v>2.6579999999999999</v>
      </c>
      <c r="J157" s="37">
        <v>182</v>
      </c>
      <c r="K157" s="37" t="s">
        <v>84</v>
      </c>
      <c r="L157" s="37" t="s">
        <v>45</v>
      </c>
      <c r="M157" s="38" t="s">
        <v>104</v>
      </c>
      <c r="N157" s="38"/>
      <c r="O157" s="37">
        <v>40</v>
      </c>
      <c r="P157" s="5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21"/>
      <c r="R157" s="421"/>
      <c r="S157" s="421"/>
      <c r="T157" s="422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si="10"/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18" t="s">
        <v>280</v>
      </c>
      <c r="AG157" s="78"/>
      <c r="AJ157" s="84" t="s">
        <v>45</v>
      </c>
      <c r="AK157" s="84">
        <v>0</v>
      </c>
      <c r="BB157" s="219" t="s">
        <v>67</v>
      </c>
      <c r="BM157" s="78">
        <f t="shared" si="11"/>
        <v>0</v>
      </c>
      <c r="BN157" s="78">
        <f t="shared" si="12"/>
        <v>0</v>
      </c>
      <c r="BO157" s="78">
        <f t="shared" si="13"/>
        <v>0</v>
      </c>
      <c r="BP157" s="78">
        <f t="shared" si="14"/>
        <v>0</v>
      </c>
    </row>
    <row r="158" spans="1:68" x14ac:dyDescent="0.2">
      <c r="A158" s="413"/>
      <c r="B158" s="413"/>
      <c r="C158" s="413"/>
      <c r="D158" s="413"/>
      <c r="E158" s="413"/>
      <c r="F158" s="413"/>
      <c r="G158" s="413"/>
      <c r="H158" s="413"/>
      <c r="I158" s="413"/>
      <c r="J158" s="413"/>
      <c r="K158" s="413"/>
      <c r="L158" s="413"/>
      <c r="M158" s="413"/>
      <c r="N158" s="413"/>
      <c r="O158" s="414"/>
      <c r="P158" s="410" t="s">
        <v>40</v>
      </c>
      <c r="Q158" s="411"/>
      <c r="R158" s="411"/>
      <c r="S158" s="411"/>
      <c r="T158" s="411"/>
      <c r="U158" s="411"/>
      <c r="V158" s="412"/>
      <c r="W158" s="42" t="s">
        <v>39</v>
      </c>
      <c r="X158" s="43">
        <f>IFERROR(X150/H150,"0")+IFERROR(X151/H151,"0")+IFERROR(X152/H152,"0")+IFERROR(X153/H153,"0")+IFERROR(X154/H154,"0")+IFERROR(X155/H155,"0")+IFERROR(X156/H156,"0")+IFERROR(X157/H157,"0")</f>
        <v>0</v>
      </c>
      <c r="Y158" s="43">
        <f>IFERROR(Y150/H150,"0")+IFERROR(Y151/H151,"0")+IFERROR(Y152/H152,"0")+IFERROR(Y153/H153,"0")+IFERROR(Y154/H154,"0")+IFERROR(Y155/H155,"0")+IFERROR(Y156/H156,"0")+IFERROR(Y157/H157,"0")</f>
        <v>0</v>
      </c>
      <c r="Z158" s="43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413"/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4"/>
      <c r="P159" s="410" t="s">
        <v>40</v>
      </c>
      <c r="Q159" s="411"/>
      <c r="R159" s="411"/>
      <c r="S159" s="411"/>
      <c r="T159" s="411"/>
      <c r="U159" s="411"/>
      <c r="V159" s="412"/>
      <c r="W159" s="42" t="s">
        <v>0</v>
      </c>
      <c r="X159" s="43">
        <f>IFERROR(SUM(X150:X157),"0")</f>
        <v>0</v>
      </c>
      <c r="Y159" s="43">
        <f>IFERROR(SUM(Y150:Y157),"0")</f>
        <v>0</v>
      </c>
      <c r="Z159" s="42"/>
      <c r="AA159" s="67"/>
      <c r="AB159" s="67"/>
      <c r="AC159" s="67"/>
    </row>
    <row r="160" spans="1:68" ht="14.25" customHeight="1" x14ac:dyDescent="0.25">
      <c r="A160" s="425" t="s">
        <v>138</v>
      </c>
      <c r="B160" s="425"/>
      <c r="C160" s="425"/>
      <c r="D160" s="425"/>
      <c r="E160" s="425"/>
      <c r="F160" s="425"/>
      <c r="G160" s="425"/>
      <c r="H160" s="425"/>
      <c r="I160" s="425"/>
      <c r="J160" s="425"/>
      <c r="K160" s="425"/>
      <c r="L160" s="425"/>
      <c r="M160" s="425"/>
      <c r="N160" s="425"/>
      <c r="O160" s="425"/>
      <c r="P160" s="425"/>
      <c r="Q160" s="425"/>
      <c r="R160" s="425"/>
      <c r="S160" s="425"/>
      <c r="T160" s="425"/>
      <c r="U160" s="425"/>
      <c r="V160" s="425"/>
      <c r="W160" s="425"/>
      <c r="X160" s="425"/>
      <c r="Y160" s="425"/>
      <c r="Z160" s="425"/>
      <c r="AA160" s="66"/>
      <c r="AB160" s="66"/>
      <c r="AC160" s="80"/>
    </row>
    <row r="161" spans="1:68" ht="27" customHeight="1" x14ac:dyDescent="0.25">
      <c r="A161" s="63" t="s">
        <v>281</v>
      </c>
      <c r="B161" s="63" t="s">
        <v>282</v>
      </c>
      <c r="C161" s="36">
        <v>4301060389</v>
      </c>
      <c r="D161" s="419">
        <v>4680115880801</v>
      </c>
      <c r="E161" s="419"/>
      <c r="F161" s="62">
        <v>0.4</v>
      </c>
      <c r="G161" s="37">
        <v>6</v>
      </c>
      <c r="H161" s="62">
        <v>2.4</v>
      </c>
      <c r="I161" s="62">
        <v>2.6520000000000001</v>
      </c>
      <c r="J161" s="37">
        <v>182</v>
      </c>
      <c r="K161" s="37" t="s">
        <v>84</v>
      </c>
      <c r="L161" s="37" t="s">
        <v>45</v>
      </c>
      <c r="M161" s="38" t="s">
        <v>104</v>
      </c>
      <c r="N161" s="38"/>
      <c r="O161" s="37">
        <v>40</v>
      </c>
      <c r="P161" s="5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21"/>
      <c r="R161" s="421"/>
      <c r="S161" s="421"/>
      <c r="T161" s="42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20" t="s">
        <v>283</v>
      </c>
      <c r="AG161" s="78"/>
      <c r="AJ161" s="84" t="s">
        <v>45</v>
      </c>
      <c r="AK161" s="84">
        <v>0</v>
      </c>
      <c r="BB161" s="221" t="s">
        <v>67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413"/>
      <c r="B162" s="413"/>
      <c r="C162" s="413"/>
      <c r="D162" s="413"/>
      <c r="E162" s="413"/>
      <c r="F162" s="413"/>
      <c r="G162" s="413"/>
      <c r="H162" s="413"/>
      <c r="I162" s="413"/>
      <c r="J162" s="413"/>
      <c r="K162" s="413"/>
      <c r="L162" s="413"/>
      <c r="M162" s="413"/>
      <c r="N162" s="413"/>
      <c r="O162" s="414"/>
      <c r="P162" s="410" t="s">
        <v>40</v>
      </c>
      <c r="Q162" s="411"/>
      <c r="R162" s="411"/>
      <c r="S162" s="411"/>
      <c r="T162" s="411"/>
      <c r="U162" s="411"/>
      <c r="V162" s="412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13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3"/>
      <c r="O163" s="414"/>
      <c r="P163" s="410" t="s">
        <v>40</v>
      </c>
      <c r="Q163" s="411"/>
      <c r="R163" s="411"/>
      <c r="S163" s="411"/>
      <c r="T163" s="411"/>
      <c r="U163" s="411"/>
      <c r="V163" s="412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6.5" customHeight="1" x14ac:dyDescent="0.25">
      <c r="A164" s="424" t="s">
        <v>284</v>
      </c>
      <c r="B164" s="424"/>
      <c r="C164" s="424"/>
      <c r="D164" s="424"/>
      <c r="E164" s="424"/>
      <c r="F164" s="424"/>
      <c r="G164" s="424"/>
      <c r="H164" s="424"/>
      <c r="I164" s="424"/>
      <c r="J164" s="424"/>
      <c r="K164" s="424"/>
      <c r="L164" s="424"/>
      <c r="M164" s="424"/>
      <c r="N164" s="424"/>
      <c r="O164" s="424"/>
      <c r="P164" s="424"/>
      <c r="Q164" s="424"/>
      <c r="R164" s="424"/>
      <c r="S164" s="424"/>
      <c r="T164" s="424"/>
      <c r="U164" s="424"/>
      <c r="V164" s="424"/>
      <c r="W164" s="424"/>
      <c r="X164" s="424"/>
      <c r="Y164" s="424"/>
      <c r="Z164" s="424"/>
      <c r="AA164" s="65"/>
      <c r="AB164" s="65"/>
      <c r="AC164" s="79"/>
    </row>
    <row r="165" spans="1:68" ht="14.25" customHeight="1" x14ac:dyDescent="0.25">
      <c r="A165" s="425" t="s">
        <v>96</v>
      </c>
      <c r="B165" s="425"/>
      <c r="C165" s="425"/>
      <c r="D165" s="425"/>
      <c r="E165" s="425"/>
      <c r="F165" s="425"/>
      <c r="G165" s="425"/>
      <c r="H165" s="425"/>
      <c r="I165" s="425"/>
      <c r="J165" s="425"/>
      <c r="K165" s="425"/>
      <c r="L165" s="425"/>
      <c r="M165" s="425"/>
      <c r="N165" s="425"/>
      <c r="O165" s="425"/>
      <c r="P165" s="425"/>
      <c r="Q165" s="425"/>
      <c r="R165" s="425"/>
      <c r="S165" s="425"/>
      <c r="T165" s="425"/>
      <c r="U165" s="425"/>
      <c r="V165" s="425"/>
      <c r="W165" s="425"/>
      <c r="X165" s="425"/>
      <c r="Y165" s="425"/>
      <c r="Z165" s="425"/>
      <c r="AA165" s="66"/>
      <c r="AB165" s="66"/>
      <c r="AC165" s="80"/>
    </row>
    <row r="166" spans="1:68" ht="27" customHeight="1" x14ac:dyDescent="0.25">
      <c r="A166" s="63" t="s">
        <v>285</v>
      </c>
      <c r="B166" s="63" t="s">
        <v>286</v>
      </c>
      <c r="C166" s="36">
        <v>4301011826</v>
      </c>
      <c r="D166" s="419">
        <v>4680115884137</v>
      </c>
      <c r="E166" s="419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21"/>
      <c r="R166" s="421"/>
      <c r="S166" s="421"/>
      <c r="T166" s="42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ref="Y166:Y171" si="15">IFERROR(IF(X166="",0,CEILING((X166/$H166),1)*$H166),"")</f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287</v>
      </c>
      <c r="AG166" s="78"/>
      <c r="AJ166" s="84" t="s">
        <v>45</v>
      </c>
      <c r="AK166" s="84">
        <v>0</v>
      </c>
      <c r="BB166" s="223" t="s">
        <v>67</v>
      </c>
      <c r="BM166" s="78">
        <f t="shared" ref="BM166:BM171" si="16">IFERROR(X166*I166/H166,"0")</f>
        <v>0</v>
      </c>
      <c r="BN166" s="78">
        <f t="shared" ref="BN166:BN171" si="17">IFERROR(Y166*I166/H166,"0")</f>
        <v>0</v>
      </c>
      <c r="BO166" s="78">
        <f t="shared" ref="BO166:BO171" si="18">IFERROR(1/J166*(X166/H166),"0")</f>
        <v>0</v>
      </c>
      <c r="BP166" s="78">
        <f t="shared" ref="BP166:BP171" si="19">IFERROR(1/J166*(Y166/H166),"0")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4301011724</v>
      </c>
      <c r="D167" s="419">
        <v>4680115884236</v>
      </c>
      <c r="E167" s="419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21"/>
      <c r="R167" s="421"/>
      <c r="S167" s="421"/>
      <c r="T167" s="42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290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4301011721</v>
      </c>
      <c r="D168" s="419">
        <v>4680115884175</v>
      </c>
      <c r="E168" s="419"/>
      <c r="F168" s="62">
        <v>1.45</v>
      </c>
      <c r="G168" s="37">
        <v>8</v>
      </c>
      <c r="H168" s="62">
        <v>11.6</v>
      </c>
      <c r="I168" s="62">
        <v>12.035</v>
      </c>
      <c r="J168" s="37">
        <v>64</v>
      </c>
      <c r="K168" s="37" t="s">
        <v>101</v>
      </c>
      <c r="L168" s="37" t="s">
        <v>45</v>
      </c>
      <c r="M168" s="38" t="s">
        <v>100</v>
      </c>
      <c r="N168" s="38"/>
      <c r="O168" s="37">
        <v>55</v>
      </c>
      <c r="P168" s="5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21"/>
      <c r="R168" s="421"/>
      <c r="S168" s="421"/>
      <c r="T168" s="42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IFERROR(IF(Y168=0,"",ROUNDUP(Y168/H168,0)*0.01898),"")</f>
        <v/>
      </c>
      <c r="AA168" s="68" t="s">
        <v>45</v>
      </c>
      <c r="AB168" s="69" t="s">
        <v>45</v>
      </c>
      <c r="AC168" s="226" t="s">
        <v>293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4301011824</v>
      </c>
      <c r="D169" s="419">
        <v>4680115884144</v>
      </c>
      <c r="E169" s="419"/>
      <c r="F169" s="62">
        <v>0.4</v>
      </c>
      <c r="G169" s="37">
        <v>10</v>
      </c>
      <c r="H169" s="62">
        <v>4</v>
      </c>
      <c r="I169" s="62">
        <v>4.21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21"/>
      <c r="R169" s="421"/>
      <c r="S169" s="421"/>
      <c r="T169" s="42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287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4301011726</v>
      </c>
      <c r="D170" s="419">
        <v>4680115884182</v>
      </c>
      <c r="E170" s="419"/>
      <c r="F170" s="62">
        <v>0.37</v>
      </c>
      <c r="G170" s="37">
        <v>10</v>
      </c>
      <c r="H170" s="62">
        <v>3.7</v>
      </c>
      <c r="I170" s="62">
        <v>3.91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21"/>
      <c r="R170" s="421"/>
      <c r="S170" s="421"/>
      <c r="T170" s="42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290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4301011722</v>
      </c>
      <c r="D171" s="419">
        <v>4680115884205</v>
      </c>
      <c r="E171" s="419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21"/>
      <c r="R171" s="421"/>
      <c r="S171" s="421"/>
      <c r="T171" s="42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293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x14ac:dyDescent="0.2">
      <c r="A172" s="413"/>
      <c r="B172" s="413"/>
      <c r="C172" s="413"/>
      <c r="D172" s="413"/>
      <c r="E172" s="413"/>
      <c r="F172" s="413"/>
      <c r="G172" s="413"/>
      <c r="H172" s="413"/>
      <c r="I172" s="413"/>
      <c r="J172" s="413"/>
      <c r="K172" s="413"/>
      <c r="L172" s="413"/>
      <c r="M172" s="413"/>
      <c r="N172" s="413"/>
      <c r="O172" s="414"/>
      <c r="P172" s="410" t="s">
        <v>40</v>
      </c>
      <c r="Q172" s="411"/>
      <c r="R172" s="411"/>
      <c r="S172" s="411"/>
      <c r="T172" s="411"/>
      <c r="U172" s="411"/>
      <c r="V172" s="412"/>
      <c r="W172" s="42" t="s">
        <v>39</v>
      </c>
      <c r="X172" s="43">
        <f>IFERROR(X166/H166,"0")+IFERROR(X167/H167,"0")+IFERROR(X168/H168,"0")+IFERROR(X169/H169,"0")+IFERROR(X170/H170,"0")+IFERROR(X171/H171,"0")</f>
        <v>0</v>
      </c>
      <c r="Y172" s="43">
        <f>IFERROR(Y166/H166,"0")+IFERROR(Y167/H167,"0")+IFERROR(Y168/H168,"0")+IFERROR(Y169/H169,"0")+IFERROR(Y170/H170,"0")+IFERROR(Y171/H171,"0")</f>
        <v>0</v>
      </c>
      <c r="Z172" s="43">
        <f>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13"/>
      <c r="B173" s="413"/>
      <c r="C173" s="413"/>
      <c r="D173" s="413"/>
      <c r="E173" s="413"/>
      <c r="F173" s="413"/>
      <c r="G173" s="413"/>
      <c r="H173" s="413"/>
      <c r="I173" s="413"/>
      <c r="J173" s="413"/>
      <c r="K173" s="413"/>
      <c r="L173" s="413"/>
      <c r="M173" s="413"/>
      <c r="N173" s="413"/>
      <c r="O173" s="414"/>
      <c r="P173" s="410" t="s">
        <v>40</v>
      </c>
      <c r="Q173" s="411"/>
      <c r="R173" s="411"/>
      <c r="S173" s="411"/>
      <c r="T173" s="411"/>
      <c r="U173" s="411"/>
      <c r="V173" s="412"/>
      <c r="W173" s="42" t="s">
        <v>0</v>
      </c>
      <c r="X173" s="43">
        <f>IFERROR(SUM(X166:X171),"0")</f>
        <v>0</v>
      </c>
      <c r="Y173" s="43">
        <f>IFERROR(SUM(Y166:Y171),"0")</f>
        <v>0</v>
      </c>
      <c r="Z173" s="42"/>
      <c r="AA173" s="67"/>
      <c r="AB173" s="67"/>
      <c r="AC173" s="67"/>
    </row>
    <row r="174" spans="1:68" ht="16.5" customHeight="1" x14ac:dyDescent="0.25">
      <c r="A174" s="424" t="s">
        <v>300</v>
      </c>
      <c r="B174" s="424"/>
      <c r="C174" s="424"/>
      <c r="D174" s="424"/>
      <c r="E174" s="424"/>
      <c r="F174" s="424"/>
      <c r="G174" s="424"/>
      <c r="H174" s="424"/>
      <c r="I174" s="424"/>
      <c r="J174" s="424"/>
      <c r="K174" s="424"/>
      <c r="L174" s="424"/>
      <c r="M174" s="424"/>
      <c r="N174" s="424"/>
      <c r="O174" s="424"/>
      <c r="P174" s="424"/>
      <c r="Q174" s="424"/>
      <c r="R174" s="424"/>
      <c r="S174" s="424"/>
      <c r="T174" s="424"/>
      <c r="U174" s="424"/>
      <c r="V174" s="424"/>
      <c r="W174" s="424"/>
      <c r="X174" s="424"/>
      <c r="Y174" s="424"/>
      <c r="Z174" s="424"/>
      <c r="AA174" s="65"/>
      <c r="AB174" s="65"/>
      <c r="AC174" s="79"/>
    </row>
    <row r="175" spans="1:68" ht="14.25" customHeight="1" x14ac:dyDescent="0.25">
      <c r="A175" s="425" t="s">
        <v>96</v>
      </c>
      <c r="B175" s="425"/>
      <c r="C175" s="425"/>
      <c r="D175" s="425"/>
      <c r="E175" s="425"/>
      <c r="F175" s="425"/>
      <c r="G175" s="425"/>
      <c r="H175" s="425"/>
      <c r="I175" s="425"/>
      <c r="J175" s="425"/>
      <c r="K175" s="425"/>
      <c r="L175" s="425"/>
      <c r="M175" s="425"/>
      <c r="N175" s="425"/>
      <c r="O175" s="425"/>
      <c r="P175" s="425"/>
      <c r="Q175" s="425"/>
      <c r="R175" s="425"/>
      <c r="S175" s="425"/>
      <c r="T175" s="425"/>
      <c r="U175" s="425"/>
      <c r="V175" s="425"/>
      <c r="W175" s="425"/>
      <c r="X175" s="425"/>
      <c r="Y175" s="425"/>
      <c r="Z175" s="425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4301011855</v>
      </c>
      <c r="D176" s="419">
        <v>4680115885837</v>
      </c>
      <c r="E176" s="419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21"/>
      <c r="R176" s="421"/>
      <c r="S176" s="421"/>
      <c r="T176" s="42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303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304</v>
      </c>
      <c r="B177" s="63" t="s">
        <v>305</v>
      </c>
      <c r="C177" s="36">
        <v>4301011850</v>
      </c>
      <c r="D177" s="419">
        <v>4680115885806</v>
      </c>
      <c r="E177" s="419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21"/>
      <c r="R177" s="421"/>
      <c r="S177" s="421"/>
      <c r="T177" s="42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306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307</v>
      </c>
      <c r="B178" s="63" t="s">
        <v>308</v>
      </c>
      <c r="C178" s="36">
        <v>4301011853</v>
      </c>
      <c r="D178" s="419">
        <v>4680115885851</v>
      </c>
      <c r="E178" s="419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21"/>
      <c r="R178" s="421"/>
      <c r="S178" s="421"/>
      <c r="T178" s="42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309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310</v>
      </c>
      <c r="B179" s="63" t="s">
        <v>311</v>
      </c>
      <c r="C179" s="36">
        <v>4301011852</v>
      </c>
      <c r="D179" s="419">
        <v>4680115885844</v>
      </c>
      <c r="E179" s="419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21"/>
      <c r="R179" s="421"/>
      <c r="S179" s="421"/>
      <c r="T179" s="42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312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4301011851</v>
      </c>
      <c r="D180" s="419">
        <v>4680115885820</v>
      </c>
      <c r="E180" s="419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21"/>
      <c r="R180" s="421"/>
      <c r="S180" s="421"/>
      <c r="T180" s="42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315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413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4"/>
      <c r="P181" s="410" t="s">
        <v>40</v>
      </c>
      <c r="Q181" s="411"/>
      <c r="R181" s="411"/>
      <c r="S181" s="411"/>
      <c r="T181" s="411"/>
      <c r="U181" s="411"/>
      <c r="V181" s="412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13"/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4"/>
      <c r="P182" s="410" t="s">
        <v>40</v>
      </c>
      <c r="Q182" s="411"/>
      <c r="R182" s="411"/>
      <c r="S182" s="411"/>
      <c r="T182" s="411"/>
      <c r="U182" s="411"/>
      <c r="V182" s="412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6.5" customHeight="1" x14ac:dyDescent="0.25">
      <c r="A183" s="424" t="s">
        <v>316</v>
      </c>
      <c r="B183" s="424"/>
      <c r="C183" s="424"/>
      <c r="D183" s="424"/>
      <c r="E183" s="424"/>
      <c r="F183" s="424"/>
      <c r="G183" s="424"/>
      <c r="H183" s="424"/>
      <c r="I183" s="424"/>
      <c r="J183" s="424"/>
      <c r="K183" s="424"/>
      <c r="L183" s="424"/>
      <c r="M183" s="424"/>
      <c r="N183" s="424"/>
      <c r="O183" s="424"/>
      <c r="P183" s="424"/>
      <c r="Q183" s="424"/>
      <c r="R183" s="424"/>
      <c r="S183" s="424"/>
      <c r="T183" s="424"/>
      <c r="U183" s="424"/>
      <c r="V183" s="424"/>
      <c r="W183" s="424"/>
      <c r="X183" s="424"/>
      <c r="Y183" s="424"/>
      <c r="Z183" s="424"/>
      <c r="AA183" s="65"/>
      <c r="AB183" s="65"/>
      <c r="AC183" s="79"/>
    </row>
    <row r="184" spans="1:68" ht="14.25" customHeight="1" x14ac:dyDescent="0.25">
      <c r="A184" s="425" t="s">
        <v>96</v>
      </c>
      <c r="B184" s="425"/>
      <c r="C184" s="425"/>
      <c r="D184" s="425"/>
      <c r="E184" s="425"/>
      <c r="F184" s="425"/>
      <c r="G184" s="425"/>
      <c r="H184" s="425"/>
      <c r="I184" s="425"/>
      <c r="J184" s="425"/>
      <c r="K184" s="425"/>
      <c r="L184" s="425"/>
      <c r="M184" s="425"/>
      <c r="N184" s="425"/>
      <c r="O184" s="425"/>
      <c r="P184" s="425"/>
      <c r="Q184" s="425"/>
      <c r="R184" s="425"/>
      <c r="S184" s="425"/>
      <c r="T184" s="425"/>
      <c r="U184" s="425"/>
      <c r="V184" s="425"/>
      <c r="W184" s="425"/>
      <c r="X184" s="425"/>
      <c r="Y184" s="425"/>
      <c r="Z184" s="425"/>
      <c r="AA184" s="66"/>
      <c r="AB184" s="66"/>
      <c r="AC184" s="80"/>
    </row>
    <row r="185" spans="1:68" ht="27" customHeight="1" x14ac:dyDescent="0.25">
      <c r="A185" s="63" t="s">
        <v>317</v>
      </c>
      <c r="B185" s="63" t="s">
        <v>318</v>
      </c>
      <c r="C185" s="36">
        <v>4301011223</v>
      </c>
      <c r="D185" s="419">
        <v>4607091383423</v>
      </c>
      <c r="E185" s="419"/>
      <c r="F185" s="62">
        <v>1.35</v>
      </c>
      <c r="G185" s="37">
        <v>8</v>
      </c>
      <c r="H185" s="62">
        <v>10.8</v>
      </c>
      <c r="I185" s="62">
        <v>11.331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35</v>
      </c>
      <c r="P185" s="5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21"/>
      <c r="R185" s="421"/>
      <c r="S185" s="421"/>
      <c r="T185" s="42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99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3"/>
      <c r="O186" s="414"/>
      <c r="P186" s="410" t="s">
        <v>40</v>
      </c>
      <c r="Q186" s="411"/>
      <c r="R186" s="411"/>
      <c r="S186" s="411"/>
      <c r="T186" s="411"/>
      <c r="U186" s="411"/>
      <c r="V186" s="412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13"/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4"/>
      <c r="P187" s="410" t="s">
        <v>40</v>
      </c>
      <c r="Q187" s="411"/>
      <c r="R187" s="411"/>
      <c r="S187" s="411"/>
      <c r="T187" s="411"/>
      <c r="U187" s="411"/>
      <c r="V187" s="412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424" t="s">
        <v>319</v>
      </c>
      <c r="B188" s="424"/>
      <c r="C188" s="424"/>
      <c r="D188" s="424"/>
      <c r="E188" s="424"/>
      <c r="F188" s="424"/>
      <c r="G188" s="424"/>
      <c r="H188" s="424"/>
      <c r="I188" s="424"/>
      <c r="J188" s="424"/>
      <c r="K188" s="424"/>
      <c r="L188" s="424"/>
      <c r="M188" s="424"/>
      <c r="N188" s="424"/>
      <c r="O188" s="424"/>
      <c r="P188" s="424"/>
      <c r="Q188" s="424"/>
      <c r="R188" s="424"/>
      <c r="S188" s="424"/>
      <c r="T188" s="424"/>
      <c r="U188" s="424"/>
      <c r="V188" s="424"/>
      <c r="W188" s="424"/>
      <c r="X188" s="424"/>
      <c r="Y188" s="424"/>
      <c r="Z188" s="424"/>
      <c r="AA188" s="65"/>
      <c r="AB188" s="65"/>
      <c r="AC188" s="79"/>
    </row>
    <row r="189" spans="1:68" ht="14.25" customHeight="1" x14ac:dyDescent="0.25">
      <c r="A189" s="425" t="s">
        <v>79</v>
      </c>
      <c r="B189" s="425"/>
      <c r="C189" s="425"/>
      <c r="D189" s="425"/>
      <c r="E189" s="425"/>
      <c r="F189" s="425"/>
      <c r="G189" s="425"/>
      <c r="H189" s="425"/>
      <c r="I189" s="425"/>
      <c r="J189" s="425"/>
      <c r="K189" s="425"/>
      <c r="L189" s="425"/>
      <c r="M189" s="425"/>
      <c r="N189" s="425"/>
      <c r="O189" s="425"/>
      <c r="P189" s="425"/>
      <c r="Q189" s="425"/>
      <c r="R189" s="425"/>
      <c r="S189" s="425"/>
      <c r="T189" s="425"/>
      <c r="U189" s="425"/>
      <c r="V189" s="425"/>
      <c r="W189" s="425"/>
      <c r="X189" s="425"/>
      <c r="Y189" s="425"/>
      <c r="Z189" s="425"/>
      <c r="AA189" s="66"/>
      <c r="AB189" s="66"/>
      <c r="AC189" s="80"/>
    </row>
    <row r="190" spans="1:68" ht="37.5" customHeight="1" x14ac:dyDescent="0.25">
      <c r="A190" s="63" t="s">
        <v>320</v>
      </c>
      <c r="B190" s="63" t="s">
        <v>321</v>
      </c>
      <c r="C190" s="36">
        <v>4301051388</v>
      </c>
      <c r="D190" s="419">
        <v>4680115881211</v>
      </c>
      <c r="E190" s="419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5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21"/>
      <c r="R190" s="421"/>
      <c r="S190" s="421"/>
      <c r="T190" s="42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322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13"/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4"/>
      <c r="P191" s="410" t="s">
        <v>40</v>
      </c>
      <c r="Q191" s="411"/>
      <c r="R191" s="411"/>
      <c r="S191" s="411"/>
      <c r="T191" s="411"/>
      <c r="U191" s="411"/>
      <c r="V191" s="412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3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4"/>
      <c r="P192" s="410" t="s">
        <v>40</v>
      </c>
      <c r="Q192" s="411"/>
      <c r="R192" s="411"/>
      <c r="S192" s="411"/>
      <c r="T192" s="411"/>
      <c r="U192" s="411"/>
      <c r="V192" s="412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24" t="s">
        <v>323</v>
      </c>
      <c r="B193" s="424"/>
      <c r="C193" s="424"/>
      <c r="D193" s="424"/>
      <c r="E193" s="424"/>
      <c r="F193" s="424"/>
      <c r="G193" s="424"/>
      <c r="H193" s="424"/>
      <c r="I193" s="424"/>
      <c r="J193" s="424"/>
      <c r="K193" s="424"/>
      <c r="L193" s="424"/>
      <c r="M193" s="424"/>
      <c r="N193" s="424"/>
      <c r="O193" s="424"/>
      <c r="P193" s="424"/>
      <c r="Q193" s="424"/>
      <c r="R193" s="424"/>
      <c r="S193" s="424"/>
      <c r="T193" s="424"/>
      <c r="U193" s="424"/>
      <c r="V193" s="424"/>
      <c r="W193" s="424"/>
      <c r="X193" s="424"/>
      <c r="Y193" s="424"/>
      <c r="Z193" s="424"/>
      <c r="AA193" s="65"/>
      <c r="AB193" s="65"/>
      <c r="AC193" s="79"/>
    </row>
    <row r="194" spans="1:68" ht="14.25" customHeight="1" x14ac:dyDescent="0.25">
      <c r="A194" s="425" t="s">
        <v>79</v>
      </c>
      <c r="B194" s="425"/>
      <c r="C194" s="425"/>
      <c r="D194" s="425"/>
      <c r="E194" s="425"/>
      <c r="F194" s="425"/>
      <c r="G194" s="425"/>
      <c r="H194" s="425"/>
      <c r="I194" s="425"/>
      <c r="J194" s="425"/>
      <c r="K194" s="425"/>
      <c r="L194" s="425"/>
      <c r="M194" s="425"/>
      <c r="N194" s="425"/>
      <c r="O194" s="425"/>
      <c r="P194" s="425"/>
      <c r="Q194" s="425"/>
      <c r="R194" s="425"/>
      <c r="S194" s="425"/>
      <c r="T194" s="425"/>
      <c r="U194" s="425"/>
      <c r="V194" s="425"/>
      <c r="W194" s="425"/>
      <c r="X194" s="425"/>
      <c r="Y194" s="425"/>
      <c r="Z194" s="425"/>
      <c r="AA194" s="66"/>
      <c r="AB194" s="66"/>
      <c r="AC194" s="80"/>
    </row>
    <row r="195" spans="1:68" ht="27" customHeight="1" x14ac:dyDescent="0.25">
      <c r="A195" s="63" t="s">
        <v>324</v>
      </c>
      <c r="B195" s="63" t="s">
        <v>325</v>
      </c>
      <c r="C195" s="36">
        <v>4301051782</v>
      </c>
      <c r="D195" s="419">
        <v>4680115884618</v>
      </c>
      <c r="E195" s="419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5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21"/>
      <c r="R195" s="421"/>
      <c r="S195" s="421"/>
      <c r="T195" s="422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326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13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4"/>
      <c r="P196" s="410" t="s">
        <v>40</v>
      </c>
      <c r="Q196" s="411"/>
      <c r="R196" s="411"/>
      <c r="S196" s="411"/>
      <c r="T196" s="411"/>
      <c r="U196" s="411"/>
      <c r="V196" s="412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3"/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4"/>
      <c r="P197" s="410" t="s">
        <v>40</v>
      </c>
      <c r="Q197" s="411"/>
      <c r="R197" s="411"/>
      <c r="S197" s="411"/>
      <c r="T197" s="411"/>
      <c r="U197" s="411"/>
      <c r="V197" s="412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24" t="s">
        <v>327</v>
      </c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4"/>
      <c r="N198" s="424"/>
      <c r="O198" s="424"/>
      <c r="P198" s="424"/>
      <c r="Q198" s="424"/>
      <c r="R198" s="424"/>
      <c r="S198" s="424"/>
      <c r="T198" s="424"/>
      <c r="U198" s="424"/>
      <c r="V198" s="424"/>
      <c r="W198" s="424"/>
      <c r="X198" s="424"/>
      <c r="Y198" s="424"/>
      <c r="Z198" s="424"/>
      <c r="AA198" s="65"/>
      <c r="AB198" s="65"/>
      <c r="AC198" s="79"/>
    </row>
    <row r="199" spans="1:68" ht="14.25" customHeight="1" x14ac:dyDescent="0.25">
      <c r="A199" s="425" t="s">
        <v>96</v>
      </c>
      <c r="B199" s="425"/>
      <c r="C199" s="425"/>
      <c r="D199" s="425"/>
      <c r="E199" s="425"/>
      <c r="F199" s="425"/>
      <c r="G199" s="425"/>
      <c r="H199" s="425"/>
      <c r="I199" s="425"/>
      <c r="J199" s="425"/>
      <c r="K199" s="425"/>
      <c r="L199" s="425"/>
      <c r="M199" s="425"/>
      <c r="N199" s="425"/>
      <c r="O199" s="425"/>
      <c r="P199" s="425"/>
      <c r="Q199" s="425"/>
      <c r="R199" s="425"/>
      <c r="S199" s="425"/>
      <c r="T199" s="425"/>
      <c r="U199" s="425"/>
      <c r="V199" s="425"/>
      <c r="W199" s="425"/>
      <c r="X199" s="425"/>
      <c r="Y199" s="425"/>
      <c r="Z199" s="425"/>
      <c r="AA199" s="66"/>
      <c r="AB199" s="66"/>
      <c r="AC199" s="80"/>
    </row>
    <row r="200" spans="1:68" ht="27" customHeight="1" x14ac:dyDescent="0.25">
      <c r="A200" s="63" t="s">
        <v>328</v>
      </c>
      <c r="B200" s="63" t="s">
        <v>329</v>
      </c>
      <c r="C200" s="36">
        <v>4301011662</v>
      </c>
      <c r="D200" s="419">
        <v>4680115883703</v>
      </c>
      <c r="E200" s="419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5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21"/>
      <c r="R200" s="421"/>
      <c r="S200" s="421"/>
      <c r="T200" s="422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331</v>
      </c>
      <c r="AB200" s="69" t="s">
        <v>45</v>
      </c>
      <c r="AC200" s="250" t="s">
        <v>330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13"/>
      <c r="B201" s="413"/>
      <c r="C201" s="413"/>
      <c r="D201" s="413"/>
      <c r="E201" s="413"/>
      <c r="F201" s="413"/>
      <c r="G201" s="413"/>
      <c r="H201" s="413"/>
      <c r="I201" s="413"/>
      <c r="J201" s="413"/>
      <c r="K201" s="413"/>
      <c r="L201" s="413"/>
      <c r="M201" s="413"/>
      <c r="N201" s="413"/>
      <c r="O201" s="414"/>
      <c r="P201" s="410" t="s">
        <v>40</v>
      </c>
      <c r="Q201" s="411"/>
      <c r="R201" s="411"/>
      <c r="S201" s="411"/>
      <c r="T201" s="411"/>
      <c r="U201" s="411"/>
      <c r="V201" s="412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13"/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4"/>
      <c r="P202" s="410" t="s">
        <v>40</v>
      </c>
      <c r="Q202" s="411"/>
      <c r="R202" s="411"/>
      <c r="S202" s="411"/>
      <c r="T202" s="411"/>
      <c r="U202" s="411"/>
      <c r="V202" s="412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24" t="s">
        <v>332</v>
      </c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4"/>
      <c r="N203" s="424"/>
      <c r="O203" s="424"/>
      <c r="P203" s="424"/>
      <c r="Q203" s="424"/>
      <c r="R203" s="424"/>
      <c r="S203" s="424"/>
      <c r="T203" s="424"/>
      <c r="U203" s="424"/>
      <c r="V203" s="424"/>
      <c r="W203" s="424"/>
      <c r="X203" s="424"/>
      <c r="Y203" s="424"/>
      <c r="Z203" s="424"/>
      <c r="AA203" s="65"/>
      <c r="AB203" s="65"/>
      <c r="AC203" s="79"/>
    </row>
    <row r="204" spans="1:68" ht="14.25" customHeight="1" x14ac:dyDescent="0.25">
      <c r="A204" s="425" t="s">
        <v>96</v>
      </c>
      <c r="B204" s="425"/>
      <c r="C204" s="425"/>
      <c r="D204" s="425"/>
      <c r="E204" s="425"/>
      <c r="F204" s="425"/>
      <c r="G204" s="425"/>
      <c r="H204" s="425"/>
      <c r="I204" s="425"/>
      <c r="J204" s="425"/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66"/>
      <c r="AB204" s="66"/>
      <c r="AC204" s="80"/>
    </row>
    <row r="205" spans="1:68" ht="27" customHeight="1" x14ac:dyDescent="0.25">
      <c r="A205" s="63" t="s">
        <v>333</v>
      </c>
      <c r="B205" s="63" t="s">
        <v>334</v>
      </c>
      <c r="C205" s="36">
        <v>4301012024</v>
      </c>
      <c r="D205" s="419">
        <v>4680115885615</v>
      </c>
      <c r="E205" s="41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5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21"/>
      <c r="R205" s="421"/>
      <c r="S205" s="421"/>
      <c r="T205" s="42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335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336</v>
      </c>
      <c r="B206" s="63" t="s">
        <v>337</v>
      </c>
      <c r="C206" s="36">
        <v>4301012016</v>
      </c>
      <c r="D206" s="419">
        <v>4680115885554</v>
      </c>
      <c r="E206" s="419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21"/>
      <c r="R206" s="421"/>
      <c r="S206" s="421"/>
      <c r="T206" s="42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338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37.5" customHeight="1" x14ac:dyDescent="0.25">
      <c r="A207" s="63" t="s">
        <v>339</v>
      </c>
      <c r="B207" s="63" t="s">
        <v>340</v>
      </c>
      <c r="C207" s="36">
        <v>4301011858</v>
      </c>
      <c r="D207" s="419">
        <v>4680115885646</v>
      </c>
      <c r="E207" s="41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100</v>
      </c>
      <c r="N207" s="38"/>
      <c r="O207" s="37">
        <v>55</v>
      </c>
      <c r="P207" s="4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21"/>
      <c r="R207" s="421"/>
      <c r="S207" s="421"/>
      <c r="T207" s="42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341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342</v>
      </c>
      <c r="B208" s="63" t="s">
        <v>343</v>
      </c>
      <c r="C208" s="36">
        <v>4301011857</v>
      </c>
      <c r="D208" s="419">
        <v>4680115885622</v>
      </c>
      <c r="E208" s="419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4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21"/>
      <c r="R208" s="421"/>
      <c r="S208" s="421"/>
      <c r="T208" s="42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335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344</v>
      </c>
      <c r="B209" s="63" t="s">
        <v>345</v>
      </c>
      <c r="C209" s="36">
        <v>4301011859</v>
      </c>
      <c r="D209" s="419">
        <v>4680115885608</v>
      </c>
      <c r="E209" s="419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4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21"/>
      <c r="R209" s="421"/>
      <c r="S209" s="421"/>
      <c r="T209" s="422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346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13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4"/>
      <c r="P210" s="410" t="s">
        <v>40</v>
      </c>
      <c r="Q210" s="411"/>
      <c r="R210" s="411"/>
      <c r="S210" s="411"/>
      <c r="T210" s="411"/>
      <c r="U210" s="411"/>
      <c r="V210" s="412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3"/>
      <c r="B211" s="413"/>
      <c r="C211" s="413"/>
      <c r="D211" s="413"/>
      <c r="E211" s="413"/>
      <c r="F211" s="413"/>
      <c r="G211" s="413"/>
      <c r="H211" s="413"/>
      <c r="I211" s="413"/>
      <c r="J211" s="413"/>
      <c r="K211" s="413"/>
      <c r="L211" s="413"/>
      <c r="M211" s="413"/>
      <c r="N211" s="413"/>
      <c r="O211" s="414"/>
      <c r="P211" s="410" t="s">
        <v>40</v>
      </c>
      <c r="Q211" s="411"/>
      <c r="R211" s="411"/>
      <c r="S211" s="411"/>
      <c r="T211" s="411"/>
      <c r="U211" s="411"/>
      <c r="V211" s="412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25" t="s">
        <v>192</v>
      </c>
      <c r="B212" s="425"/>
      <c r="C212" s="425"/>
      <c r="D212" s="425"/>
      <c r="E212" s="425"/>
      <c r="F212" s="425"/>
      <c r="G212" s="425"/>
      <c r="H212" s="425"/>
      <c r="I212" s="425"/>
      <c r="J212" s="425"/>
      <c r="K212" s="425"/>
      <c r="L212" s="425"/>
      <c r="M212" s="425"/>
      <c r="N212" s="425"/>
      <c r="O212" s="425"/>
      <c r="P212" s="425"/>
      <c r="Q212" s="425"/>
      <c r="R212" s="425"/>
      <c r="S212" s="425"/>
      <c r="T212" s="425"/>
      <c r="U212" s="425"/>
      <c r="V212" s="425"/>
      <c r="W212" s="425"/>
      <c r="X212" s="425"/>
      <c r="Y212" s="425"/>
      <c r="Z212" s="425"/>
      <c r="AA212" s="66"/>
      <c r="AB212" s="66"/>
      <c r="AC212" s="80"/>
    </row>
    <row r="213" spans="1:68" ht="27" customHeight="1" x14ac:dyDescent="0.25">
      <c r="A213" s="63" t="s">
        <v>347</v>
      </c>
      <c r="B213" s="63" t="s">
        <v>348</v>
      </c>
      <c r="C213" s="36">
        <v>4301030878</v>
      </c>
      <c r="D213" s="419">
        <v>4607091387193</v>
      </c>
      <c r="E213" s="419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21"/>
      <c r="R213" s="421"/>
      <c r="S213" s="421"/>
      <c r="T213" s="42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349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350</v>
      </c>
      <c r="B214" s="63" t="s">
        <v>351</v>
      </c>
      <c r="C214" s="36">
        <v>4301031153</v>
      </c>
      <c r="D214" s="419">
        <v>4607091387230</v>
      </c>
      <c r="E214" s="419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21"/>
      <c r="R214" s="421"/>
      <c r="S214" s="421"/>
      <c r="T214" s="42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352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4301031154</v>
      </c>
      <c r="D215" s="419">
        <v>4607091387292</v>
      </c>
      <c r="E215" s="419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4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21"/>
      <c r="R215" s="421"/>
      <c r="S215" s="421"/>
      <c r="T215" s="42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355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4301031152</v>
      </c>
      <c r="D216" s="419">
        <v>4607091387285</v>
      </c>
      <c r="E216" s="419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176</v>
      </c>
      <c r="L216" s="37" t="s">
        <v>45</v>
      </c>
      <c r="M216" s="38" t="s">
        <v>83</v>
      </c>
      <c r="N216" s="38"/>
      <c r="O216" s="37">
        <v>40</v>
      </c>
      <c r="P216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21"/>
      <c r="R216" s="421"/>
      <c r="S216" s="421"/>
      <c r="T216" s="42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352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358</v>
      </c>
      <c r="B217" s="63" t="s">
        <v>359</v>
      </c>
      <c r="C217" s="36">
        <v>4301031305</v>
      </c>
      <c r="D217" s="419">
        <v>4607091389845</v>
      </c>
      <c r="E217" s="419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176</v>
      </c>
      <c r="L217" s="37" t="s">
        <v>45</v>
      </c>
      <c r="M217" s="38" t="s">
        <v>83</v>
      </c>
      <c r="N217" s="38"/>
      <c r="O217" s="37">
        <v>40</v>
      </c>
      <c r="P217" s="4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21"/>
      <c r="R217" s="421"/>
      <c r="S217" s="421"/>
      <c r="T217" s="42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360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4301031066</v>
      </c>
      <c r="D218" s="419">
        <v>4607091383836</v>
      </c>
      <c r="E218" s="419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49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21"/>
      <c r="R218" s="421"/>
      <c r="S218" s="421"/>
      <c r="T218" s="42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363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13"/>
      <c r="B219" s="413"/>
      <c r="C219" s="413"/>
      <c r="D219" s="413"/>
      <c r="E219" s="413"/>
      <c r="F219" s="413"/>
      <c r="G219" s="413"/>
      <c r="H219" s="413"/>
      <c r="I219" s="413"/>
      <c r="J219" s="413"/>
      <c r="K219" s="413"/>
      <c r="L219" s="413"/>
      <c r="M219" s="413"/>
      <c r="N219" s="413"/>
      <c r="O219" s="414"/>
      <c r="P219" s="410" t="s">
        <v>40</v>
      </c>
      <c r="Q219" s="411"/>
      <c r="R219" s="411"/>
      <c r="S219" s="411"/>
      <c r="T219" s="411"/>
      <c r="U219" s="411"/>
      <c r="V219" s="412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25" t="s">
        <v>79</v>
      </c>
      <c r="B221" s="425"/>
      <c r="C221" s="425"/>
      <c r="D221" s="425"/>
      <c r="E221" s="425"/>
      <c r="F221" s="425"/>
      <c r="G221" s="425"/>
      <c r="H221" s="425"/>
      <c r="I221" s="425"/>
      <c r="J221" s="425"/>
      <c r="K221" s="425"/>
      <c r="L221" s="425"/>
      <c r="M221" s="425"/>
      <c r="N221" s="425"/>
      <c r="O221" s="425"/>
      <c r="P221" s="425"/>
      <c r="Q221" s="425"/>
      <c r="R221" s="425"/>
      <c r="S221" s="425"/>
      <c r="T221" s="425"/>
      <c r="U221" s="425"/>
      <c r="V221" s="425"/>
      <c r="W221" s="425"/>
      <c r="X221" s="425"/>
      <c r="Y221" s="425"/>
      <c r="Z221" s="425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4301051100</v>
      </c>
      <c r="D222" s="419">
        <v>4607091387766</v>
      </c>
      <c r="E222" s="419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21"/>
      <c r="R222" s="421"/>
      <c r="S222" s="421"/>
      <c r="T222" s="42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366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4301051818</v>
      </c>
      <c r="D223" s="419">
        <v>4607091387957</v>
      </c>
      <c r="E223" s="419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21"/>
      <c r="R223" s="421"/>
      <c r="S223" s="421"/>
      <c r="T223" s="422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369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4301051819</v>
      </c>
      <c r="D224" s="419">
        <v>4607091387964</v>
      </c>
      <c r="E224" s="419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21"/>
      <c r="R224" s="421"/>
      <c r="S224" s="421"/>
      <c r="T224" s="422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372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4301051734</v>
      </c>
      <c r="D225" s="419">
        <v>4680115884588</v>
      </c>
      <c r="E225" s="419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4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21"/>
      <c r="R225" s="421"/>
      <c r="S225" s="421"/>
      <c r="T225" s="422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375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376</v>
      </c>
      <c r="B226" s="63" t="s">
        <v>377</v>
      </c>
      <c r="C226" s="36">
        <v>4301051578</v>
      </c>
      <c r="D226" s="419">
        <v>4607091387513</v>
      </c>
      <c r="E226" s="419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4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21"/>
      <c r="R226" s="421"/>
      <c r="S226" s="421"/>
      <c r="T226" s="422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378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13"/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4"/>
      <c r="P227" s="410" t="s">
        <v>40</v>
      </c>
      <c r="Q227" s="411"/>
      <c r="R227" s="411"/>
      <c r="S227" s="411"/>
      <c r="T227" s="411"/>
      <c r="U227" s="411"/>
      <c r="V227" s="412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3"/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4"/>
      <c r="P228" s="410" t="s">
        <v>40</v>
      </c>
      <c r="Q228" s="411"/>
      <c r="R228" s="411"/>
      <c r="S228" s="411"/>
      <c r="T228" s="411"/>
      <c r="U228" s="411"/>
      <c r="V228" s="412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25" t="s">
        <v>138</v>
      </c>
      <c r="B229" s="425"/>
      <c r="C229" s="425"/>
      <c r="D229" s="425"/>
      <c r="E229" s="425"/>
      <c r="F229" s="425"/>
      <c r="G229" s="425"/>
      <c r="H229" s="425"/>
      <c r="I229" s="425"/>
      <c r="J229" s="425"/>
      <c r="K229" s="425"/>
      <c r="L229" s="425"/>
      <c r="M229" s="425"/>
      <c r="N229" s="425"/>
      <c r="O229" s="425"/>
      <c r="P229" s="425"/>
      <c r="Q229" s="425"/>
      <c r="R229" s="425"/>
      <c r="S229" s="425"/>
      <c r="T229" s="425"/>
      <c r="U229" s="425"/>
      <c r="V229" s="425"/>
      <c r="W229" s="425"/>
      <c r="X229" s="425"/>
      <c r="Y229" s="425"/>
      <c r="Z229" s="425"/>
      <c r="AA229" s="66"/>
      <c r="AB229" s="66"/>
      <c r="AC229" s="80"/>
    </row>
    <row r="230" spans="1:68" ht="27" customHeight="1" x14ac:dyDescent="0.25">
      <c r="A230" s="63" t="s">
        <v>379</v>
      </c>
      <c r="B230" s="63" t="s">
        <v>380</v>
      </c>
      <c r="C230" s="36">
        <v>4301060387</v>
      </c>
      <c r="D230" s="419">
        <v>4607091380880</v>
      </c>
      <c r="E230" s="419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4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21"/>
      <c r="R230" s="421"/>
      <c r="S230" s="421"/>
      <c r="T230" s="422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381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382</v>
      </c>
      <c r="B231" s="63" t="s">
        <v>383</v>
      </c>
      <c r="C231" s="36">
        <v>4301060406</v>
      </c>
      <c r="D231" s="419">
        <v>4607091384482</v>
      </c>
      <c r="E231" s="419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21"/>
      <c r="R231" s="421"/>
      <c r="S231" s="421"/>
      <c r="T231" s="422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384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385</v>
      </c>
      <c r="B232" s="63" t="s">
        <v>386</v>
      </c>
      <c r="C232" s="36">
        <v>4301060484</v>
      </c>
      <c r="D232" s="419">
        <v>4607091380897</v>
      </c>
      <c r="E232" s="419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4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21"/>
      <c r="R232" s="421"/>
      <c r="S232" s="421"/>
      <c r="T232" s="42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387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13"/>
      <c r="B233" s="413"/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4"/>
      <c r="P233" s="410" t="s">
        <v>40</v>
      </c>
      <c r="Q233" s="411"/>
      <c r="R233" s="411"/>
      <c r="S233" s="411"/>
      <c r="T233" s="411"/>
      <c r="U233" s="411"/>
      <c r="V233" s="412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13"/>
      <c r="B234" s="413"/>
      <c r="C234" s="413"/>
      <c r="D234" s="413"/>
      <c r="E234" s="413"/>
      <c r="F234" s="413"/>
      <c r="G234" s="413"/>
      <c r="H234" s="413"/>
      <c r="I234" s="413"/>
      <c r="J234" s="413"/>
      <c r="K234" s="413"/>
      <c r="L234" s="413"/>
      <c r="M234" s="413"/>
      <c r="N234" s="413"/>
      <c r="O234" s="414"/>
      <c r="P234" s="410" t="s">
        <v>40</v>
      </c>
      <c r="Q234" s="411"/>
      <c r="R234" s="411"/>
      <c r="S234" s="411"/>
      <c r="T234" s="411"/>
      <c r="U234" s="411"/>
      <c r="V234" s="412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25" t="s">
        <v>88</v>
      </c>
      <c r="B235" s="425"/>
      <c r="C235" s="425"/>
      <c r="D235" s="425"/>
      <c r="E235" s="425"/>
      <c r="F235" s="425"/>
      <c r="G235" s="425"/>
      <c r="H235" s="425"/>
      <c r="I235" s="425"/>
      <c r="J235" s="425"/>
      <c r="K235" s="425"/>
      <c r="L235" s="425"/>
      <c r="M235" s="425"/>
      <c r="N235" s="425"/>
      <c r="O235" s="425"/>
      <c r="P235" s="425"/>
      <c r="Q235" s="425"/>
      <c r="R235" s="425"/>
      <c r="S235" s="425"/>
      <c r="T235" s="425"/>
      <c r="U235" s="425"/>
      <c r="V235" s="425"/>
      <c r="W235" s="425"/>
      <c r="X235" s="425"/>
      <c r="Y235" s="425"/>
      <c r="Z235" s="425"/>
      <c r="AA235" s="66"/>
      <c r="AB235" s="66"/>
      <c r="AC235" s="80"/>
    </row>
    <row r="236" spans="1:68" ht="27" customHeight="1" x14ac:dyDescent="0.25">
      <c r="A236" s="63" t="s">
        <v>388</v>
      </c>
      <c r="B236" s="63" t="s">
        <v>389</v>
      </c>
      <c r="C236" s="36">
        <v>4301030235</v>
      </c>
      <c r="D236" s="419">
        <v>4607091388381</v>
      </c>
      <c r="E236" s="419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479" t="s">
        <v>390</v>
      </c>
      <c r="Q236" s="421"/>
      <c r="R236" s="421"/>
      <c r="S236" s="421"/>
      <c r="T236" s="42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391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392</v>
      </c>
      <c r="B237" s="63" t="s">
        <v>393</v>
      </c>
      <c r="C237" s="36">
        <v>4301030232</v>
      </c>
      <c r="D237" s="419">
        <v>4607091388374</v>
      </c>
      <c r="E237" s="419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80" t="s">
        <v>394</v>
      </c>
      <c r="Q237" s="421"/>
      <c r="R237" s="421"/>
      <c r="S237" s="421"/>
      <c r="T237" s="42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391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395</v>
      </c>
      <c r="B238" s="63" t="s">
        <v>396</v>
      </c>
      <c r="C238" s="36">
        <v>4301032015</v>
      </c>
      <c r="D238" s="419">
        <v>4607091383102</v>
      </c>
      <c r="E238" s="419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4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21"/>
      <c r="R238" s="421"/>
      <c r="S238" s="421"/>
      <c r="T238" s="42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397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398</v>
      </c>
      <c r="B239" s="63" t="s">
        <v>399</v>
      </c>
      <c r="C239" s="36">
        <v>4301030233</v>
      </c>
      <c r="D239" s="419">
        <v>4607091388404</v>
      </c>
      <c r="E239" s="419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4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21"/>
      <c r="R239" s="421"/>
      <c r="S239" s="421"/>
      <c r="T239" s="42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391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3"/>
      <c r="O240" s="414"/>
      <c r="P240" s="410" t="s">
        <v>40</v>
      </c>
      <c r="Q240" s="411"/>
      <c r="R240" s="411"/>
      <c r="S240" s="411"/>
      <c r="T240" s="411"/>
      <c r="U240" s="411"/>
      <c r="V240" s="412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13"/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4"/>
      <c r="P241" s="410" t="s">
        <v>40</v>
      </c>
      <c r="Q241" s="411"/>
      <c r="R241" s="411"/>
      <c r="S241" s="411"/>
      <c r="T241" s="411"/>
      <c r="U241" s="411"/>
      <c r="V241" s="412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25" t="s">
        <v>400</v>
      </c>
      <c r="B242" s="425"/>
      <c r="C242" s="425"/>
      <c r="D242" s="425"/>
      <c r="E242" s="425"/>
      <c r="F242" s="425"/>
      <c r="G242" s="425"/>
      <c r="H242" s="425"/>
      <c r="I242" s="425"/>
      <c r="J242" s="425"/>
      <c r="K242" s="425"/>
      <c r="L242" s="425"/>
      <c r="M242" s="425"/>
      <c r="N242" s="425"/>
      <c r="O242" s="425"/>
      <c r="P242" s="425"/>
      <c r="Q242" s="425"/>
      <c r="R242" s="425"/>
      <c r="S242" s="425"/>
      <c r="T242" s="425"/>
      <c r="U242" s="425"/>
      <c r="V242" s="425"/>
      <c r="W242" s="425"/>
      <c r="X242" s="425"/>
      <c r="Y242" s="425"/>
      <c r="Z242" s="425"/>
      <c r="AA242" s="66"/>
      <c r="AB242" s="66"/>
      <c r="AC242" s="80"/>
    </row>
    <row r="243" spans="1:68" ht="16.5" customHeight="1" x14ac:dyDescent="0.25">
      <c r="A243" s="63" t="s">
        <v>401</v>
      </c>
      <c r="B243" s="63" t="s">
        <v>402</v>
      </c>
      <c r="C243" s="36">
        <v>4301180007</v>
      </c>
      <c r="D243" s="419">
        <v>4680115881808</v>
      </c>
      <c r="E243" s="419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404</v>
      </c>
      <c r="N243" s="38"/>
      <c r="O243" s="37">
        <v>730</v>
      </c>
      <c r="P24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21"/>
      <c r="R243" s="421"/>
      <c r="S243" s="421"/>
      <c r="T243" s="42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403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4301180006</v>
      </c>
      <c r="D244" s="419">
        <v>4680115881822</v>
      </c>
      <c r="E244" s="419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404</v>
      </c>
      <c r="N244" s="38"/>
      <c r="O244" s="37">
        <v>730</v>
      </c>
      <c r="P244" s="4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21"/>
      <c r="R244" s="421"/>
      <c r="S244" s="421"/>
      <c r="T244" s="42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403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4301180001</v>
      </c>
      <c r="D245" s="419">
        <v>4680115880016</v>
      </c>
      <c r="E245" s="419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404</v>
      </c>
      <c r="N245" s="38"/>
      <c r="O245" s="37">
        <v>730</v>
      </c>
      <c r="P245" s="4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21"/>
      <c r="R245" s="421"/>
      <c r="S245" s="421"/>
      <c r="T245" s="42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403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13"/>
      <c r="B246" s="413"/>
      <c r="C246" s="413"/>
      <c r="D246" s="413"/>
      <c r="E246" s="413"/>
      <c r="F246" s="413"/>
      <c r="G246" s="413"/>
      <c r="H246" s="413"/>
      <c r="I246" s="413"/>
      <c r="J246" s="413"/>
      <c r="K246" s="413"/>
      <c r="L246" s="413"/>
      <c r="M246" s="413"/>
      <c r="N246" s="413"/>
      <c r="O246" s="414"/>
      <c r="P246" s="410" t="s">
        <v>40</v>
      </c>
      <c r="Q246" s="411"/>
      <c r="R246" s="411"/>
      <c r="S246" s="411"/>
      <c r="T246" s="411"/>
      <c r="U246" s="411"/>
      <c r="V246" s="412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13"/>
      <c r="B247" s="413"/>
      <c r="C247" s="413"/>
      <c r="D247" s="413"/>
      <c r="E247" s="413"/>
      <c r="F247" s="413"/>
      <c r="G247" s="413"/>
      <c r="H247" s="413"/>
      <c r="I247" s="413"/>
      <c r="J247" s="413"/>
      <c r="K247" s="413"/>
      <c r="L247" s="413"/>
      <c r="M247" s="413"/>
      <c r="N247" s="413"/>
      <c r="O247" s="414"/>
      <c r="P247" s="410" t="s">
        <v>40</v>
      </c>
      <c r="Q247" s="411"/>
      <c r="R247" s="411"/>
      <c r="S247" s="411"/>
      <c r="T247" s="411"/>
      <c r="U247" s="411"/>
      <c r="V247" s="412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24" t="s">
        <v>409</v>
      </c>
      <c r="B248" s="424"/>
      <c r="C248" s="424"/>
      <c r="D248" s="424"/>
      <c r="E248" s="424"/>
      <c r="F248" s="424"/>
      <c r="G248" s="424"/>
      <c r="H248" s="424"/>
      <c r="I248" s="424"/>
      <c r="J248" s="424"/>
      <c r="K248" s="424"/>
      <c r="L248" s="424"/>
      <c r="M248" s="424"/>
      <c r="N248" s="424"/>
      <c r="O248" s="424"/>
      <c r="P248" s="424"/>
      <c r="Q248" s="424"/>
      <c r="R248" s="424"/>
      <c r="S248" s="424"/>
      <c r="T248" s="424"/>
      <c r="U248" s="424"/>
      <c r="V248" s="424"/>
      <c r="W248" s="424"/>
      <c r="X248" s="424"/>
      <c r="Y248" s="424"/>
      <c r="Z248" s="424"/>
      <c r="AA248" s="65"/>
      <c r="AB248" s="65"/>
      <c r="AC248" s="79"/>
    </row>
    <row r="249" spans="1:68" ht="14.25" customHeight="1" x14ac:dyDescent="0.25">
      <c r="A249" s="425" t="s">
        <v>79</v>
      </c>
      <c r="B249" s="425"/>
      <c r="C249" s="425"/>
      <c r="D249" s="425"/>
      <c r="E249" s="425"/>
      <c r="F249" s="425"/>
      <c r="G249" s="425"/>
      <c r="H249" s="425"/>
      <c r="I249" s="425"/>
      <c r="J249" s="425"/>
      <c r="K249" s="425"/>
      <c r="L249" s="425"/>
      <c r="M249" s="425"/>
      <c r="N249" s="425"/>
      <c r="O249" s="425"/>
      <c r="P249" s="425"/>
      <c r="Q249" s="425"/>
      <c r="R249" s="425"/>
      <c r="S249" s="425"/>
      <c r="T249" s="425"/>
      <c r="U249" s="425"/>
      <c r="V249" s="425"/>
      <c r="W249" s="425"/>
      <c r="X249" s="425"/>
      <c r="Y249" s="425"/>
      <c r="Z249" s="425"/>
      <c r="AA249" s="66"/>
      <c r="AB249" s="66"/>
      <c r="AC249" s="80"/>
    </row>
    <row r="250" spans="1:68" ht="27" customHeight="1" x14ac:dyDescent="0.25">
      <c r="A250" s="63" t="s">
        <v>410</v>
      </c>
      <c r="B250" s="63" t="s">
        <v>411</v>
      </c>
      <c r="C250" s="36">
        <v>4301051489</v>
      </c>
      <c r="D250" s="419">
        <v>4607091387919</v>
      </c>
      <c r="E250" s="419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21"/>
      <c r="R250" s="421"/>
      <c r="S250" s="421"/>
      <c r="T250" s="42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412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413</v>
      </c>
      <c r="B251" s="63" t="s">
        <v>414</v>
      </c>
      <c r="C251" s="36">
        <v>4301051461</v>
      </c>
      <c r="D251" s="419">
        <v>4680115883604</v>
      </c>
      <c r="E251" s="419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4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21"/>
      <c r="R251" s="421"/>
      <c r="S251" s="421"/>
      <c r="T251" s="42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415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13"/>
      <c r="B252" s="413"/>
      <c r="C252" s="413"/>
      <c r="D252" s="413"/>
      <c r="E252" s="413"/>
      <c r="F252" s="413"/>
      <c r="G252" s="413"/>
      <c r="H252" s="413"/>
      <c r="I252" s="413"/>
      <c r="J252" s="413"/>
      <c r="K252" s="413"/>
      <c r="L252" s="413"/>
      <c r="M252" s="413"/>
      <c r="N252" s="413"/>
      <c r="O252" s="414"/>
      <c r="P252" s="410" t="s">
        <v>40</v>
      </c>
      <c r="Q252" s="411"/>
      <c r="R252" s="411"/>
      <c r="S252" s="411"/>
      <c r="T252" s="411"/>
      <c r="U252" s="411"/>
      <c r="V252" s="412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13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3"/>
      <c r="O253" s="414"/>
      <c r="P253" s="410" t="s">
        <v>40</v>
      </c>
      <c r="Q253" s="411"/>
      <c r="R253" s="411"/>
      <c r="S253" s="411"/>
      <c r="T253" s="411"/>
      <c r="U253" s="411"/>
      <c r="V253" s="412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23" t="s">
        <v>416</v>
      </c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3"/>
      <c r="P254" s="423"/>
      <c r="Q254" s="423"/>
      <c r="R254" s="423"/>
      <c r="S254" s="423"/>
      <c r="T254" s="423"/>
      <c r="U254" s="423"/>
      <c r="V254" s="423"/>
      <c r="W254" s="423"/>
      <c r="X254" s="423"/>
      <c r="Y254" s="423"/>
      <c r="Z254" s="423"/>
      <c r="AA254" s="54"/>
      <c r="AB254" s="54"/>
      <c r="AC254" s="54"/>
    </row>
    <row r="255" spans="1:68" ht="16.5" customHeight="1" x14ac:dyDescent="0.25">
      <c r="A255" s="424" t="s">
        <v>417</v>
      </c>
      <c r="B255" s="424"/>
      <c r="C255" s="424"/>
      <c r="D255" s="424"/>
      <c r="E255" s="424"/>
      <c r="F255" s="424"/>
      <c r="G255" s="424"/>
      <c r="H255" s="424"/>
      <c r="I255" s="424"/>
      <c r="J255" s="424"/>
      <c r="K255" s="424"/>
      <c r="L255" s="424"/>
      <c r="M255" s="424"/>
      <c r="N255" s="424"/>
      <c r="O255" s="424"/>
      <c r="P255" s="424"/>
      <c r="Q255" s="424"/>
      <c r="R255" s="424"/>
      <c r="S255" s="424"/>
      <c r="T255" s="424"/>
      <c r="U255" s="424"/>
      <c r="V255" s="424"/>
      <c r="W255" s="424"/>
      <c r="X255" s="424"/>
      <c r="Y255" s="424"/>
      <c r="Z255" s="424"/>
      <c r="AA255" s="65"/>
      <c r="AB255" s="65"/>
      <c r="AC255" s="79"/>
    </row>
    <row r="256" spans="1:68" ht="14.25" customHeight="1" x14ac:dyDescent="0.25">
      <c r="A256" s="425" t="s">
        <v>96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66"/>
      <c r="AB256" s="66"/>
      <c r="AC256" s="80"/>
    </row>
    <row r="257" spans="1:68" ht="37.5" customHeight="1" x14ac:dyDescent="0.25">
      <c r="A257" s="63" t="s">
        <v>418</v>
      </c>
      <c r="B257" s="63" t="s">
        <v>419</v>
      </c>
      <c r="C257" s="36">
        <v>4301011869</v>
      </c>
      <c r="D257" s="419">
        <v>4680115884847</v>
      </c>
      <c r="E257" s="419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4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21"/>
      <c r="R257" s="421"/>
      <c r="S257" s="421"/>
      <c r="T257" s="42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420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421</v>
      </c>
      <c r="B258" s="63" t="s">
        <v>422</v>
      </c>
      <c r="C258" s="36">
        <v>4301011870</v>
      </c>
      <c r="D258" s="419">
        <v>4680115884854</v>
      </c>
      <c r="E258" s="419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4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21"/>
      <c r="R258" s="421"/>
      <c r="S258" s="421"/>
      <c r="T258" s="42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423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424</v>
      </c>
      <c r="B259" s="63" t="s">
        <v>425</v>
      </c>
      <c r="C259" s="36">
        <v>4301011867</v>
      </c>
      <c r="D259" s="419">
        <v>4680115884830</v>
      </c>
      <c r="E259" s="419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21"/>
      <c r="R259" s="421"/>
      <c r="S259" s="421"/>
      <c r="T259" s="42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426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4301011433</v>
      </c>
      <c r="D260" s="419">
        <v>4680115882638</v>
      </c>
      <c r="E260" s="41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4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21"/>
      <c r="R260" s="421"/>
      <c r="S260" s="421"/>
      <c r="T260" s="42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429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4301011952</v>
      </c>
      <c r="D261" s="419">
        <v>4680115884922</v>
      </c>
      <c r="E261" s="419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4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21"/>
      <c r="R261" s="421"/>
      <c r="S261" s="421"/>
      <c r="T261" s="42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423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432</v>
      </c>
      <c r="B262" s="63" t="s">
        <v>433</v>
      </c>
      <c r="C262" s="36">
        <v>4301011868</v>
      </c>
      <c r="D262" s="419">
        <v>4680115884861</v>
      </c>
      <c r="E262" s="419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4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21"/>
      <c r="R262" s="421"/>
      <c r="S262" s="421"/>
      <c r="T262" s="42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426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13"/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4"/>
      <c r="P263" s="410" t="s">
        <v>40</v>
      </c>
      <c r="Q263" s="411"/>
      <c r="R263" s="411"/>
      <c r="S263" s="411"/>
      <c r="T263" s="411"/>
      <c r="U263" s="411"/>
      <c r="V263" s="412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13"/>
      <c r="B264" s="413"/>
      <c r="C264" s="413"/>
      <c r="D264" s="413"/>
      <c r="E264" s="413"/>
      <c r="F264" s="413"/>
      <c r="G264" s="413"/>
      <c r="H264" s="413"/>
      <c r="I264" s="413"/>
      <c r="J264" s="413"/>
      <c r="K264" s="413"/>
      <c r="L264" s="413"/>
      <c r="M264" s="413"/>
      <c r="N264" s="413"/>
      <c r="O264" s="414"/>
      <c r="P264" s="410" t="s">
        <v>40</v>
      </c>
      <c r="Q264" s="411"/>
      <c r="R264" s="411"/>
      <c r="S264" s="411"/>
      <c r="T264" s="411"/>
      <c r="U264" s="411"/>
      <c r="V264" s="412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25" t="s">
        <v>127</v>
      </c>
      <c r="B265" s="425"/>
      <c r="C265" s="425"/>
      <c r="D265" s="425"/>
      <c r="E265" s="425"/>
      <c r="F265" s="425"/>
      <c r="G265" s="425"/>
      <c r="H265" s="425"/>
      <c r="I265" s="425"/>
      <c r="J265" s="425"/>
      <c r="K265" s="425"/>
      <c r="L265" s="425"/>
      <c r="M265" s="425"/>
      <c r="N265" s="425"/>
      <c r="O265" s="425"/>
      <c r="P265" s="425"/>
      <c r="Q265" s="425"/>
      <c r="R265" s="425"/>
      <c r="S265" s="425"/>
      <c r="T265" s="425"/>
      <c r="U265" s="425"/>
      <c r="V265" s="425"/>
      <c r="W265" s="425"/>
      <c r="X265" s="425"/>
      <c r="Y265" s="425"/>
      <c r="Z265" s="425"/>
      <c r="AA265" s="66"/>
      <c r="AB265" s="66"/>
      <c r="AC265" s="80"/>
    </row>
    <row r="266" spans="1:68" ht="27" customHeight="1" x14ac:dyDescent="0.25">
      <c r="A266" s="63" t="s">
        <v>434</v>
      </c>
      <c r="B266" s="63" t="s">
        <v>435</v>
      </c>
      <c r="C266" s="36">
        <v>4301020178</v>
      </c>
      <c r="D266" s="419">
        <v>4607091383980</v>
      </c>
      <c r="E266" s="419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4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21"/>
      <c r="R266" s="421"/>
      <c r="S266" s="421"/>
      <c r="T266" s="42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436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437</v>
      </c>
      <c r="B267" s="63" t="s">
        <v>438</v>
      </c>
      <c r="C267" s="36">
        <v>4301020179</v>
      </c>
      <c r="D267" s="419">
        <v>4607091384178</v>
      </c>
      <c r="E267" s="41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21"/>
      <c r="R267" s="421"/>
      <c r="S267" s="421"/>
      <c r="T267" s="42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436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13"/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4"/>
      <c r="P268" s="410" t="s">
        <v>40</v>
      </c>
      <c r="Q268" s="411"/>
      <c r="R268" s="411"/>
      <c r="S268" s="411"/>
      <c r="T268" s="411"/>
      <c r="U268" s="411"/>
      <c r="V268" s="412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13"/>
      <c r="B269" s="413"/>
      <c r="C269" s="413"/>
      <c r="D269" s="413"/>
      <c r="E269" s="413"/>
      <c r="F269" s="413"/>
      <c r="G269" s="413"/>
      <c r="H269" s="413"/>
      <c r="I269" s="413"/>
      <c r="J269" s="413"/>
      <c r="K269" s="413"/>
      <c r="L269" s="413"/>
      <c r="M269" s="413"/>
      <c r="N269" s="413"/>
      <c r="O269" s="414"/>
      <c r="P269" s="410" t="s">
        <v>40</v>
      </c>
      <c r="Q269" s="411"/>
      <c r="R269" s="411"/>
      <c r="S269" s="411"/>
      <c r="T269" s="411"/>
      <c r="U269" s="411"/>
      <c r="V269" s="412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25" t="s">
        <v>79</v>
      </c>
      <c r="B270" s="425"/>
      <c r="C270" s="425"/>
      <c r="D270" s="425"/>
      <c r="E270" s="425"/>
      <c r="F270" s="425"/>
      <c r="G270" s="425"/>
      <c r="H270" s="425"/>
      <c r="I270" s="425"/>
      <c r="J270" s="425"/>
      <c r="K270" s="425"/>
      <c r="L270" s="425"/>
      <c r="M270" s="425"/>
      <c r="N270" s="425"/>
      <c r="O270" s="425"/>
      <c r="P270" s="425"/>
      <c r="Q270" s="425"/>
      <c r="R270" s="425"/>
      <c r="S270" s="425"/>
      <c r="T270" s="425"/>
      <c r="U270" s="425"/>
      <c r="V270" s="425"/>
      <c r="W270" s="425"/>
      <c r="X270" s="425"/>
      <c r="Y270" s="425"/>
      <c r="Z270" s="425"/>
      <c r="AA270" s="66"/>
      <c r="AB270" s="66"/>
      <c r="AC270" s="80"/>
    </row>
    <row r="271" spans="1:68" ht="27" customHeight="1" x14ac:dyDescent="0.25">
      <c r="A271" s="63" t="s">
        <v>439</v>
      </c>
      <c r="B271" s="63" t="s">
        <v>440</v>
      </c>
      <c r="C271" s="36">
        <v>4301051903</v>
      </c>
      <c r="D271" s="419">
        <v>4607091383928</v>
      </c>
      <c r="E271" s="419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4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21"/>
      <c r="R271" s="421"/>
      <c r="S271" s="421"/>
      <c r="T271" s="42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441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442</v>
      </c>
      <c r="B272" s="63" t="s">
        <v>443</v>
      </c>
      <c r="C272" s="36">
        <v>4301051897</v>
      </c>
      <c r="D272" s="419">
        <v>4607091384260</v>
      </c>
      <c r="E272" s="419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4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21"/>
      <c r="R272" s="421"/>
      <c r="S272" s="421"/>
      <c r="T272" s="42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444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13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3"/>
      <c r="O273" s="414"/>
      <c r="P273" s="410" t="s">
        <v>40</v>
      </c>
      <c r="Q273" s="411"/>
      <c r="R273" s="411"/>
      <c r="S273" s="411"/>
      <c r="T273" s="411"/>
      <c r="U273" s="411"/>
      <c r="V273" s="412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4"/>
      <c r="P274" s="410" t="s">
        <v>40</v>
      </c>
      <c r="Q274" s="411"/>
      <c r="R274" s="411"/>
      <c r="S274" s="411"/>
      <c r="T274" s="411"/>
      <c r="U274" s="411"/>
      <c r="V274" s="412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25" t="s">
        <v>138</v>
      </c>
      <c r="B275" s="425"/>
      <c r="C275" s="425"/>
      <c r="D275" s="425"/>
      <c r="E275" s="425"/>
      <c r="F275" s="425"/>
      <c r="G275" s="425"/>
      <c r="H275" s="425"/>
      <c r="I275" s="425"/>
      <c r="J275" s="425"/>
      <c r="K275" s="425"/>
      <c r="L275" s="425"/>
      <c r="M275" s="425"/>
      <c r="N275" s="425"/>
      <c r="O275" s="425"/>
      <c r="P275" s="425"/>
      <c r="Q275" s="425"/>
      <c r="R275" s="425"/>
      <c r="S275" s="425"/>
      <c r="T275" s="425"/>
      <c r="U275" s="425"/>
      <c r="V275" s="425"/>
      <c r="W275" s="425"/>
      <c r="X275" s="425"/>
      <c r="Y275" s="425"/>
      <c r="Z275" s="425"/>
      <c r="AA275" s="66"/>
      <c r="AB275" s="66"/>
      <c r="AC275" s="80"/>
    </row>
    <row r="276" spans="1:68" ht="27" customHeight="1" x14ac:dyDescent="0.25">
      <c r="A276" s="63" t="s">
        <v>445</v>
      </c>
      <c r="B276" s="63" t="s">
        <v>446</v>
      </c>
      <c r="C276" s="36">
        <v>4301060439</v>
      </c>
      <c r="D276" s="419">
        <v>4607091384673</v>
      </c>
      <c r="E276" s="419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30</v>
      </c>
      <c r="P276" s="4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21"/>
      <c r="R276" s="421"/>
      <c r="S276" s="421"/>
      <c r="T276" s="422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447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13"/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  <c r="L277" s="413"/>
      <c r="M277" s="413"/>
      <c r="N277" s="413"/>
      <c r="O277" s="414"/>
      <c r="P277" s="410" t="s">
        <v>40</v>
      </c>
      <c r="Q277" s="411"/>
      <c r="R277" s="411"/>
      <c r="S277" s="411"/>
      <c r="T277" s="411"/>
      <c r="U277" s="411"/>
      <c r="V277" s="41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13"/>
      <c r="B278" s="413"/>
      <c r="C278" s="413"/>
      <c r="D278" s="413"/>
      <c r="E278" s="413"/>
      <c r="F278" s="413"/>
      <c r="G278" s="413"/>
      <c r="H278" s="413"/>
      <c r="I278" s="413"/>
      <c r="J278" s="413"/>
      <c r="K278" s="413"/>
      <c r="L278" s="413"/>
      <c r="M278" s="413"/>
      <c r="N278" s="413"/>
      <c r="O278" s="414"/>
      <c r="P278" s="410" t="s">
        <v>40</v>
      </c>
      <c r="Q278" s="411"/>
      <c r="R278" s="411"/>
      <c r="S278" s="411"/>
      <c r="T278" s="411"/>
      <c r="U278" s="411"/>
      <c r="V278" s="41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24" t="s">
        <v>448</v>
      </c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4"/>
      <c r="N279" s="424"/>
      <c r="O279" s="424"/>
      <c r="P279" s="424"/>
      <c r="Q279" s="424"/>
      <c r="R279" s="424"/>
      <c r="S279" s="424"/>
      <c r="T279" s="424"/>
      <c r="U279" s="424"/>
      <c r="V279" s="424"/>
      <c r="W279" s="424"/>
      <c r="X279" s="424"/>
      <c r="Y279" s="424"/>
      <c r="Z279" s="424"/>
      <c r="AA279" s="65"/>
      <c r="AB279" s="65"/>
      <c r="AC279" s="79"/>
    </row>
    <row r="280" spans="1:68" ht="14.25" customHeight="1" x14ac:dyDescent="0.25">
      <c r="A280" s="425" t="s">
        <v>96</v>
      </c>
      <c r="B280" s="425"/>
      <c r="C280" s="425"/>
      <c r="D280" s="425"/>
      <c r="E280" s="425"/>
      <c r="F280" s="425"/>
      <c r="G280" s="425"/>
      <c r="H280" s="425"/>
      <c r="I280" s="425"/>
      <c r="J280" s="425"/>
      <c r="K280" s="425"/>
      <c r="L280" s="425"/>
      <c r="M280" s="425"/>
      <c r="N280" s="425"/>
      <c r="O280" s="425"/>
      <c r="P280" s="425"/>
      <c r="Q280" s="425"/>
      <c r="R280" s="425"/>
      <c r="S280" s="425"/>
      <c r="T280" s="425"/>
      <c r="U280" s="425"/>
      <c r="V280" s="425"/>
      <c r="W280" s="425"/>
      <c r="X280" s="425"/>
      <c r="Y280" s="425"/>
      <c r="Z280" s="425"/>
      <c r="AA280" s="66"/>
      <c r="AB280" s="66"/>
      <c r="AC280" s="80"/>
    </row>
    <row r="281" spans="1:68" ht="37.5" customHeight="1" x14ac:dyDescent="0.25">
      <c r="A281" s="63" t="s">
        <v>449</v>
      </c>
      <c r="B281" s="63" t="s">
        <v>450</v>
      </c>
      <c r="C281" s="36">
        <v>4301011873</v>
      </c>
      <c r="D281" s="419">
        <v>4680115881907</v>
      </c>
      <c r="E281" s="419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4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21"/>
      <c r="R281" s="421"/>
      <c r="S281" s="421"/>
      <c r="T281" s="422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451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452</v>
      </c>
      <c r="B282" s="63" t="s">
        <v>453</v>
      </c>
      <c r="C282" s="36">
        <v>4301011874</v>
      </c>
      <c r="D282" s="419">
        <v>4680115884892</v>
      </c>
      <c r="E282" s="419"/>
      <c r="F282" s="62">
        <v>1.8</v>
      </c>
      <c r="G282" s="37">
        <v>6</v>
      </c>
      <c r="H282" s="62">
        <v>10.8</v>
      </c>
      <c r="I282" s="62">
        <v>11.234999999999999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4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2" s="421"/>
      <c r="R282" s="421"/>
      <c r="S282" s="421"/>
      <c r="T282" s="42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454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455</v>
      </c>
      <c r="B283" s="63" t="s">
        <v>456</v>
      </c>
      <c r="C283" s="36">
        <v>4301011875</v>
      </c>
      <c r="D283" s="419">
        <v>4680115884885</v>
      </c>
      <c r="E283" s="419"/>
      <c r="F283" s="62">
        <v>0.8</v>
      </c>
      <c r="G283" s="37">
        <v>15</v>
      </c>
      <c r="H283" s="62">
        <v>12</v>
      </c>
      <c r="I283" s="62">
        <v>12.435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4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21"/>
      <c r="R283" s="421"/>
      <c r="S283" s="421"/>
      <c r="T283" s="42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454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457</v>
      </c>
      <c r="B284" s="63" t="s">
        <v>458</v>
      </c>
      <c r="C284" s="36">
        <v>4301011871</v>
      </c>
      <c r="D284" s="419">
        <v>4680115884908</v>
      </c>
      <c r="E284" s="419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105</v>
      </c>
      <c r="L284" s="37" t="s">
        <v>45</v>
      </c>
      <c r="M284" s="38" t="s">
        <v>83</v>
      </c>
      <c r="N284" s="38"/>
      <c r="O284" s="37">
        <v>60</v>
      </c>
      <c r="P284" s="4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21"/>
      <c r="R284" s="421"/>
      <c r="S284" s="421"/>
      <c r="T284" s="42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36" t="s">
        <v>454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413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4"/>
      <c r="P285" s="410" t="s">
        <v>40</v>
      </c>
      <c r="Q285" s="411"/>
      <c r="R285" s="411"/>
      <c r="S285" s="411"/>
      <c r="T285" s="411"/>
      <c r="U285" s="411"/>
      <c r="V285" s="412"/>
      <c r="W285" s="42" t="s">
        <v>39</v>
      </c>
      <c r="X285" s="43">
        <f>IFERROR(X281/H281,"0")+IFERROR(X282/H282,"0")+IFERROR(X283/H283,"0")+IFERROR(X284/H284,"0")</f>
        <v>0</v>
      </c>
      <c r="Y285" s="43">
        <f>IFERROR(Y281/H281,"0")+IFERROR(Y282/H282,"0")+IFERROR(Y283/H283,"0")+IFERROR(Y284/H284,"0")</f>
        <v>0</v>
      </c>
      <c r="Z285" s="43">
        <f>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4"/>
      <c r="P286" s="410" t="s">
        <v>40</v>
      </c>
      <c r="Q286" s="411"/>
      <c r="R286" s="411"/>
      <c r="S286" s="411"/>
      <c r="T286" s="411"/>
      <c r="U286" s="411"/>
      <c r="V286" s="412"/>
      <c r="W286" s="42" t="s">
        <v>0</v>
      </c>
      <c r="X286" s="43">
        <f>IFERROR(SUM(X281:X284),"0")</f>
        <v>0</v>
      </c>
      <c r="Y286" s="43">
        <f>IFERROR(SUM(Y281:Y284),"0")</f>
        <v>0</v>
      </c>
      <c r="Z286" s="42"/>
      <c r="AA286" s="67"/>
      <c r="AB286" s="67"/>
      <c r="AC286" s="67"/>
    </row>
    <row r="287" spans="1:68" ht="14.25" customHeight="1" x14ac:dyDescent="0.25">
      <c r="A287" s="425" t="s">
        <v>192</v>
      </c>
      <c r="B287" s="425"/>
      <c r="C287" s="425"/>
      <c r="D287" s="425"/>
      <c r="E287" s="425"/>
      <c r="F287" s="425"/>
      <c r="G287" s="425"/>
      <c r="H287" s="425"/>
      <c r="I287" s="425"/>
      <c r="J287" s="425"/>
      <c r="K287" s="425"/>
      <c r="L287" s="425"/>
      <c r="M287" s="425"/>
      <c r="N287" s="425"/>
      <c r="O287" s="425"/>
      <c r="P287" s="425"/>
      <c r="Q287" s="425"/>
      <c r="R287" s="425"/>
      <c r="S287" s="425"/>
      <c r="T287" s="425"/>
      <c r="U287" s="425"/>
      <c r="V287" s="425"/>
      <c r="W287" s="425"/>
      <c r="X287" s="425"/>
      <c r="Y287" s="425"/>
      <c r="Z287" s="425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4301031303</v>
      </c>
      <c r="D288" s="419">
        <v>4607091384802</v>
      </c>
      <c r="E288" s="419"/>
      <c r="F288" s="62">
        <v>0.73</v>
      </c>
      <c r="G288" s="37">
        <v>6</v>
      </c>
      <c r="H288" s="62">
        <v>4.38</v>
      </c>
      <c r="I288" s="62">
        <v>4.6500000000000004</v>
      </c>
      <c r="J288" s="37">
        <v>132</v>
      </c>
      <c r="K288" s="37" t="s">
        <v>105</v>
      </c>
      <c r="L288" s="37" t="s">
        <v>45</v>
      </c>
      <c r="M288" s="38" t="s">
        <v>83</v>
      </c>
      <c r="N288" s="38"/>
      <c r="O288" s="37">
        <v>35</v>
      </c>
      <c r="P288" s="4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21"/>
      <c r="R288" s="421"/>
      <c r="S288" s="421"/>
      <c r="T288" s="42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38" t="s">
        <v>461</v>
      </c>
      <c r="AG288" s="78"/>
      <c r="AJ288" s="84" t="s">
        <v>45</v>
      </c>
      <c r="AK288" s="84">
        <v>0</v>
      </c>
      <c r="BB288" s="339" t="s">
        <v>67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413"/>
      <c r="B289" s="413"/>
      <c r="C289" s="413"/>
      <c r="D289" s="413"/>
      <c r="E289" s="413"/>
      <c r="F289" s="413"/>
      <c r="G289" s="413"/>
      <c r="H289" s="413"/>
      <c r="I289" s="413"/>
      <c r="J289" s="413"/>
      <c r="K289" s="413"/>
      <c r="L289" s="413"/>
      <c r="M289" s="413"/>
      <c r="N289" s="413"/>
      <c r="O289" s="414"/>
      <c r="P289" s="410" t="s">
        <v>40</v>
      </c>
      <c r="Q289" s="411"/>
      <c r="R289" s="411"/>
      <c r="S289" s="411"/>
      <c r="T289" s="411"/>
      <c r="U289" s="411"/>
      <c r="V289" s="412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413"/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4"/>
      <c r="P290" s="410" t="s">
        <v>40</v>
      </c>
      <c r="Q290" s="411"/>
      <c r="R290" s="411"/>
      <c r="S290" s="411"/>
      <c r="T290" s="411"/>
      <c r="U290" s="411"/>
      <c r="V290" s="412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4.25" customHeight="1" x14ac:dyDescent="0.25">
      <c r="A291" s="425" t="s">
        <v>79</v>
      </c>
      <c r="B291" s="425"/>
      <c r="C291" s="425"/>
      <c r="D291" s="425"/>
      <c r="E291" s="425"/>
      <c r="F291" s="425"/>
      <c r="G291" s="425"/>
      <c r="H291" s="425"/>
      <c r="I291" s="425"/>
      <c r="J291" s="425"/>
      <c r="K291" s="425"/>
      <c r="L291" s="425"/>
      <c r="M291" s="425"/>
      <c r="N291" s="425"/>
      <c r="O291" s="425"/>
      <c r="P291" s="425"/>
      <c r="Q291" s="425"/>
      <c r="R291" s="425"/>
      <c r="S291" s="425"/>
      <c r="T291" s="425"/>
      <c r="U291" s="425"/>
      <c r="V291" s="425"/>
      <c r="W291" s="425"/>
      <c r="X291" s="425"/>
      <c r="Y291" s="425"/>
      <c r="Z291" s="425"/>
      <c r="AA291" s="66"/>
      <c r="AB291" s="66"/>
      <c r="AC291" s="80"/>
    </row>
    <row r="292" spans="1:68" ht="27" customHeight="1" x14ac:dyDescent="0.25">
      <c r="A292" s="63" t="s">
        <v>462</v>
      </c>
      <c r="B292" s="63" t="s">
        <v>463</v>
      </c>
      <c r="C292" s="36">
        <v>4301051899</v>
      </c>
      <c r="D292" s="419">
        <v>4607091384246</v>
      </c>
      <c r="E292" s="419"/>
      <c r="F292" s="62">
        <v>1.5</v>
      </c>
      <c r="G292" s="37">
        <v>6</v>
      </c>
      <c r="H292" s="62">
        <v>9</v>
      </c>
      <c r="I292" s="62">
        <v>9.5190000000000001</v>
      </c>
      <c r="J292" s="37">
        <v>64</v>
      </c>
      <c r="K292" s="37" t="s">
        <v>101</v>
      </c>
      <c r="L292" s="37" t="s">
        <v>45</v>
      </c>
      <c r="M292" s="38" t="s">
        <v>104</v>
      </c>
      <c r="N292" s="38"/>
      <c r="O292" s="37">
        <v>40</v>
      </c>
      <c r="P292" s="4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21"/>
      <c r="R292" s="421"/>
      <c r="S292" s="421"/>
      <c r="T292" s="42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40" t="s">
        <v>464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4301051660</v>
      </c>
      <c r="D293" s="419">
        <v>4607091384253</v>
      </c>
      <c r="E293" s="419"/>
      <c r="F293" s="62">
        <v>0.4</v>
      </c>
      <c r="G293" s="37">
        <v>6</v>
      </c>
      <c r="H293" s="62">
        <v>2.4</v>
      </c>
      <c r="I293" s="62">
        <v>2.6640000000000001</v>
      </c>
      <c r="J293" s="37">
        <v>182</v>
      </c>
      <c r="K293" s="37" t="s">
        <v>84</v>
      </c>
      <c r="L293" s="37" t="s">
        <v>45</v>
      </c>
      <c r="M293" s="38" t="s">
        <v>104</v>
      </c>
      <c r="N293" s="38"/>
      <c r="O293" s="37">
        <v>40</v>
      </c>
      <c r="P293" s="4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21"/>
      <c r="R293" s="421"/>
      <c r="S293" s="421"/>
      <c r="T293" s="422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42" t="s">
        <v>464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413"/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4"/>
      <c r="P294" s="410" t="s">
        <v>40</v>
      </c>
      <c r="Q294" s="411"/>
      <c r="R294" s="411"/>
      <c r="S294" s="411"/>
      <c r="T294" s="411"/>
      <c r="U294" s="411"/>
      <c r="V294" s="412"/>
      <c r="W294" s="42" t="s">
        <v>39</v>
      </c>
      <c r="X294" s="43">
        <f>IFERROR(X292/H292,"0")+IFERROR(X293/H293,"0")</f>
        <v>0</v>
      </c>
      <c r="Y294" s="43">
        <f>IFERROR(Y292/H292,"0")+IFERROR(Y293/H293,"0")</f>
        <v>0</v>
      </c>
      <c r="Z294" s="43">
        <f>IFERROR(IF(Z292="",0,Z292),"0")+IFERROR(IF(Z293="",0,Z293),"0")</f>
        <v>0</v>
      </c>
      <c r="AA294" s="67"/>
      <c r="AB294" s="67"/>
      <c r="AC294" s="67"/>
    </row>
    <row r="295" spans="1:68" x14ac:dyDescent="0.2">
      <c r="A295" s="413"/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4"/>
      <c r="P295" s="410" t="s">
        <v>40</v>
      </c>
      <c r="Q295" s="411"/>
      <c r="R295" s="411"/>
      <c r="S295" s="411"/>
      <c r="T295" s="411"/>
      <c r="U295" s="411"/>
      <c r="V295" s="412"/>
      <c r="W295" s="42" t="s">
        <v>0</v>
      </c>
      <c r="X295" s="43">
        <f>IFERROR(SUM(X292:X293),"0")</f>
        <v>0</v>
      </c>
      <c r="Y295" s="43">
        <f>IFERROR(SUM(Y292:Y293),"0")</f>
        <v>0</v>
      </c>
      <c r="Z295" s="42"/>
      <c r="AA295" s="67"/>
      <c r="AB295" s="67"/>
      <c r="AC295" s="67"/>
    </row>
    <row r="296" spans="1:68" ht="14.25" customHeight="1" x14ac:dyDescent="0.25">
      <c r="A296" s="425" t="s">
        <v>138</v>
      </c>
      <c r="B296" s="425"/>
      <c r="C296" s="425"/>
      <c r="D296" s="425"/>
      <c r="E296" s="425"/>
      <c r="F296" s="425"/>
      <c r="G296" s="425"/>
      <c r="H296" s="425"/>
      <c r="I296" s="425"/>
      <c r="J296" s="425"/>
      <c r="K296" s="425"/>
      <c r="L296" s="425"/>
      <c r="M296" s="425"/>
      <c r="N296" s="425"/>
      <c r="O296" s="425"/>
      <c r="P296" s="425"/>
      <c r="Q296" s="425"/>
      <c r="R296" s="425"/>
      <c r="S296" s="425"/>
      <c r="T296" s="425"/>
      <c r="U296" s="425"/>
      <c r="V296" s="425"/>
      <c r="W296" s="425"/>
      <c r="X296" s="425"/>
      <c r="Y296" s="425"/>
      <c r="Z296" s="425"/>
      <c r="AA296" s="66"/>
      <c r="AB296" s="66"/>
      <c r="AC296" s="80"/>
    </row>
    <row r="297" spans="1:68" ht="27" customHeight="1" x14ac:dyDescent="0.25">
      <c r="A297" s="63" t="s">
        <v>467</v>
      </c>
      <c r="B297" s="63" t="s">
        <v>468</v>
      </c>
      <c r="C297" s="36">
        <v>4301060441</v>
      </c>
      <c r="D297" s="419">
        <v>4607091389357</v>
      </c>
      <c r="E297" s="419"/>
      <c r="F297" s="62">
        <v>1.5</v>
      </c>
      <c r="G297" s="37">
        <v>6</v>
      </c>
      <c r="H297" s="62">
        <v>9</v>
      </c>
      <c r="I297" s="62">
        <v>9.4350000000000005</v>
      </c>
      <c r="J297" s="37">
        <v>64</v>
      </c>
      <c r="K297" s="37" t="s">
        <v>101</v>
      </c>
      <c r="L297" s="37" t="s">
        <v>45</v>
      </c>
      <c r="M297" s="38" t="s">
        <v>104</v>
      </c>
      <c r="N297" s="38"/>
      <c r="O297" s="37">
        <v>40</v>
      </c>
      <c r="P297" s="45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21"/>
      <c r="R297" s="421"/>
      <c r="S297" s="421"/>
      <c r="T297" s="42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44" t="s">
        <v>469</v>
      </c>
      <c r="AG297" s="78"/>
      <c r="AJ297" s="84" t="s">
        <v>45</v>
      </c>
      <c r="AK297" s="84">
        <v>0</v>
      </c>
      <c r="BB297" s="345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413"/>
      <c r="B298" s="413"/>
      <c r="C298" s="413"/>
      <c r="D298" s="413"/>
      <c r="E298" s="413"/>
      <c r="F298" s="413"/>
      <c r="G298" s="413"/>
      <c r="H298" s="413"/>
      <c r="I298" s="413"/>
      <c r="J298" s="413"/>
      <c r="K298" s="413"/>
      <c r="L298" s="413"/>
      <c r="M298" s="413"/>
      <c r="N298" s="413"/>
      <c r="O298" s="414"/>
      <c r="P298" s="410" t="s">
        <v>40</v>
      </c>
      <c r="Q298" s="411"/>
      <c r="R298" s="411"/>
      <c r="S298" s="411"/>
      <c r="T298" s="411"/>
      <c r="U298" s="411"/>
      <c r="V298" s="412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413"/>
      <c r="B299" s="413"/>
      <c r="C299" s="413"/>
      <c r="D299" s="413"/>
      <c r="E299" s="413"/>
      <c r="F299" s="413"/>
      <c r="G299" s="413"/>
      <c r="H299" s="413"/>
      <c r="I299" s="413"/>
      <c r="J299" s="413"/>
      <c r="K299" s="413"/>
      <c r="L299" s="413"/>
      <c r="M299" s="413"/>
      <c r="N299" s="413"/>
      <c r="O299" s="414"/>
      <c r="P299" s="410" t="s">
        <v>40</v>
      </c>
      <c r="Q299" s="411"/>
      <c r="R299" s="411"/>
      <c r="S299" s="411"/>
      <c r="T299" s="411"/>
      <c r="U299" s="411"/>
      <c r="V299" s="412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27.75" customHeight="1" x14ac:dyDescent="0.2">
      <c r="A300" s="423" t="s">
        <v>470</v>
      </c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3"/>
      <c r="W300" s="423"/>
      <c r="X300" s="423"/>
      <c r="Y300" s="423"/>
      <c r="Z300" s="423"/>
      <c r="AA300" s="54"/>
      <c r="AB300" s="54"/>
      <c r="AC300" s="54"/>
    </row>
    <row r="301" spans="1:68" ht="16.5" customHeight="1" x14ac:dyDescent="0.25">
      <c r="A301" s="424" t="s">
        <v>471</v>
      </c>
      <c r="B301" s="424"/>
      <c r="C301" s="424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4"/>
      <c r="W301" s="424"/>
      <c r="X301" s="424"/>
      <c r="Y301" s="424"/>
      <c r="Z301" s="424"/>
      <c r="AA301" s="65"/>
      <c r="AB301" s="65"/>
      <c r="AC301" s="79"/>
    </row>
    <row r="302" spans="1:68" ht="14.25" customHeight="1" x14ac:dyDescent="0.25">
      <c r="A302" s="425" t="s">
        <v>192</v>
      </c>
      <c r="B302" s="425"/>
      <c r="C302" s="425"/>
      <c r="D302" s="425"/>
      <c r="E302" s="425"/>
      <c r="F302" s="425"/>
      <c r="G302" s="425"/>
      <c r="H302" s="425"/>
      <c r="I302" s="425"/>
      <c r="J302" s="425"/>
      <c r="K302" s="425"/>
      <c r="L302" s="425"/>
      <c r="M302" s="425"/>
      <c r="N302" s="425"/>
      <c r="O302" s="425"/>
      <c r="P302" s="425"/>
      <c r="Q302" s="425"/>
      <c r="R302" s="425"/>
      <c r="S302" s="425"/>
      <c r="T302" s="425"/>
      <c r="U302" s="425"/>
      <c r="V302" s="425"/>
      <c r="W302" s="425"/>
      <c r="X302" s="425"/>
      <c r="Y302" s="425"/>
      <c r="Z302" s="425"/>
      <c r="AA302" s="66"/>
      <c r="AB302" s="66"/>
      <c r="AC302" s="80"/>
    </row>
    <row r="303" spans="1:68" ht="27" customHeight="1" x14ac:dyDescent="0.25">
      <c r="A303" s="63" t="s">
        <v>472</v>
      </c>
      <c r="B303" s="63" t="s">
        <v>473</v>
      </c>
      <c r="C303" s="36">
        <v>4301031405</v>
      </c>
      <c r="D303" s="419">
        <v>4680115886100</v>
      </c>
      <c r="E303" s="419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4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21"/>
      <c r="R303" s="421"/>
      <c r="S303" s="421"/>
      <c r="T303" s="422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474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475</v>
      </c>
      <c r="B304" s="63" t="s">
        <v>476</v>
      </c>
      <c r="C304" s="36">
        <v>4301031382</v>
      </c>
      <c r="D304" s="419">
        <v>4680115886117</v>
      </c>
      <c r="E304" s="419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21"/>
      <c r="R304" s="421"/>
      <c r="S304" s="421"/>
      <c r="T304" s="422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477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475</v>
      </c>
      <c r="B305" s="63" t="s">
        <v>478</v>
      </c>
      <c r="C305" s="36">
        <v>4301031406</v>
      </c>
      <c r="D305" s="419">
        <v>4680115886117</v>
      </c>
      <c r="E305" s="419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4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21"/>
      <c r="R305" s="421"/>
      <c r="S305" s="421"/>
      <c r="T305" s="422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477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479</v>
      </c>
      <c r="B306" s="63" t="s">
        <v>480</v>
      </c>
      <c r="C306" s="36">
        <v>4301031358</v>
      </c>
      <c r="D306" s="419">
        <v>4607091389531</v>
      </c>
      <c r="E306" s="41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176</v>
      </c>
      <c r="L306" s="37" t="s">
        <v>45</v>
      </c>
      <c r="M306" s="38" t="s">
        <v>83</v>
      </c>
      <c r="N306" s="38"/>
      <c r="O306" s="37">
        <v>50</v>
      </c>
      <c r="P306" s="4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21"/>
      <c r="R306" s="421"/>
      <c r="S306" s="421"/>
      <c r="T306" s="42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52" t="s">
        <v>481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413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3"/>
      <c r="O307" s="414"/>
      <c r="P307" s="410" t="s">
        <v>40</v>
      </c>
      <c r="Q307" s="411"/>
      <c r="R307" s="411"/>
      <c r="S307" s="411"/>
      <c r="T307" s="411"/>
      <c r="U307" s="411"/>
      <c r="V307" s="412"/>
      <c r="W307" s="42" t="s">
        <v>39</v>
      </c>
      <c r="X307" s="43">
        <f>IFERROR(X303/H303,"0")+IFERROR(X304/H304,"0")+IFERROR(X305/H305,"0")+IFERROR(X306/H306,"0")</f>
        <v>0</v>
      </c>
      <c r="Y307" s="43">
        <f>IFERROR(Y303/H303,"0")+IFERROR(Y304/H304,"0")+IFERROR(Y305/H305,"0")+IFERROR(Y306/H306,"0")</f>
        <v>0</v>
      </c>
      <c r="Z307" s="43">
        <f>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3"/>
      <c r="O308" s="414"/>
      <c r="P308" s="410" t="s">
        <v>40</v>
      </c>
      <c r="Q308" s="411"/>
      <c r="R308" s="411"/>
      <c r="S308" s="411"/>
      <c r="T308" s="411"/>
      <c r="U308" s="411"/>
      <c r="V308" s="412"/>
      <c r="W308" s="42" t="s">
        <v>0</v>
      </c>
      <c r="X308" s="43">
        <f>IFERROR(SUM(X303:X306),"0")</f>
        <v>0</v>
      </c>
      <c r="Y308" s="43">
        <f>IFERROR(SUM(Y303:Y306),"0")</f>
        <v>0</v>
      </c>
      <c r="Z308" s="42"/>
      <c r="AA308" s="67"/>
      <c r="AB308" s="67"/>
      <c r="AC308" s="67"/>
    </row>
    <row r="309" spans="1:68" ht="14.25" customHeight="1" x14ac:dyDescent="0.25">
      <c r="A309" s="425" t="s">
        <v>79</v>
      </c>
      <c r="B309" s="425"/>
      <c r="C309" s="425"/>
      <c r="D309" s="425"/>
      <c r="E309" s="425"/>
      <c r="F309" s="425"/>
      <c r="G309" s="425"/>
      <c r="H309" s="425"/>
      <c r="I309" s="425"/>
      <c r="J309" s="425"/>
      <c r="K309" s="425"/>
      <c r="L309" s="425"/>
      <c r="M309" s="425"/>
      <c r="N309" s="425"/>
      <c r="O309" s="425"/>
      <c r="P309" s="425"/>
      <c r="Q309" s="425"/>
      <c r="R309" s="425"/>
      <c r="S309" s="425"/>
      <c r="T309" s="425"/>
      <c r="U309" s="425"/>
      <c r="V309" s="425"/>
      <c r="W309" s="425"/>
      <c r="X309" s="425"/>
      <c r="Y309" s="425"/>
      <c r="Z309" s="425"/>
      <c r="AA309" s="66"/>
      <c r="AB309" s="66"/>
      <c r="AC309" s="80"/>
    </row>
    <row r="310" spans="1:68" ht="27" customHeight="1" x14ac:dyDescent="0.25">
      <c r="A310" s="63" t="s">
        <v>482</v>
      </c>
      <c r="B310" s="63" t="s">
        <v>483</v>
      </c>
      <c r="C310" s="36">
        <v>4301051284</v>
      </c>
      <c r="D310" s="419">
        <v>4607091384352</v>
      </c>
      <c r="E310" s="419"/>
      <c r="F310" s="62">
        <v>0.6</v>
      </c>
      <c r="G310" s="37">
        <v>4</v>
      </c>
      <c r="H310" s="62">
        <v>2.4</v>
      </c>
      <c r="I310" s="62">
        <v>2.6459999999999999</v>
      </c>
      <c r="J310" s="37">
        <v>132</v>
      </c>
      <c r="K310" s="37" t="s">
        <v>105</v>
      </c>
      <c r="L310" s="37" t="s">
        <v>45</v>
      </c>
      <c r="M310" s="38" t="s">
        <v>104</v>
      </c>
      <c r="N310" s="38"/>
      <c r="O310" s="37">
        <v>45</v>
      </c>
      <c r="P310" s="4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21"/>
      <c r="R310" s="421"/>
      <c r="S310" s="421"/>
      <c r="T310" s="42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54" t="s">
        <v>484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485</v>
      </c>
      <c r="B311" s="63" t="s">
        <v>486</v>
      </c>
      <c r="C311" s="36">
        <v>4301051431</v>
      </c>
      <c r="D311" s="419">
        <v>4607091389654</v>
      </c>
      <c r="E311" s="419"/>
      <c r="F311" s="62">
        <v>0.33</v>
      </c>
      <c r="G311" s="37">
        <v>6</v>
      </c>
      <c r="H311" s="62">
        <v>1.98</v>
      </c>
      <c r="I311" s="62">
        <v>2.238</v>
      </c>
      <c r="J311" s="37">
        <v>182</v>
      </c>
      <c r="K311" s="37" t="s">
        <v>84</v>
      </c>
      <c r="L311" s="37" t="s">
        <v>45</v>
      </c>
      <c r="M311" s="38" t="s">
        <v>104</v>
      </c>
      <c r="N311" s="38"/>
      <c r="O311" s="37">
        <v>45</v>
      </c>
      <c r="P311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21"/>
      <c r="R311" s="421"/>
      <c r="S311" s="421"/>
      <c r="T311" s="42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56" t="s">
        <v>487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413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3"/>
      <c r="O312" s="414"/>
      <c r="P312" s="410" t="s">
        <v>40</v>
      </c>
      <c r="Q312" s="411"/>
      <c r="R312" s="411"/>
      <c r="S312" s="411"/>
      <c r="T312" s="411"/>
      <c r="U312" s="411"/>
      <c r="V312" s="412"/>
      <c r="W312" s="42" t="s">
        <v>39</v>
      </c>
      <c r="X312" s="43">
        <f>IFERROR(X310/H310,"0")+IFERROR(X311/H311,"0")</f>
        <v>0</v>
      </c>
      <c r="Y312" s="43">
        <f>IFERROR(Y310/H310,"0")+IFERROR(Y311/H311,"0")</f>
        <v>0</v>
      </c>
      <c r="Z312" s="43">
        <f>IFERROR(IF(Z310="",0,Z310),"0")+IFERROR(IF(Z311="",0,Z311),"0")</f>
        <v>0</v>
      </c>
      <c r="AA312" s="67"/>
      <c r="AB312" s="67"/>
      <c r="AC312" s="67"/>
    </row>
    <row r="313" spans="1:68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3"/>
      <c r="O313" s="414"/>
      <c r="P313" s="410" t="s">
        <v>40</v>
      </c>
      <c r="Q313" s="411"/>
      <c r="R313" s="411"/>
      <c r="S313" s="411"/>
      <c r="T313" s="411"/>
      <c r="U313" s="411"/>
      <c r="V313" s="412"/>
      <c r="W313" s="42" t="s">
        <v>0</v>
      </c>
      <c r="X313" s="43">
        <f>IFERROR(SUM(X310:X311),"0")</f>
        <v>0</v>
      </c>
      <c r="Y313" s="43">
        <f>IFERROR(SUM(Y310:Y311),"0")</f>
        <v>0</v>
      </c>
      <c r="Z313" s="42"/>
      <c r="AA313" s="67"/>
      <c r="AB313" s="67"/>
      <c r="AC313" s="67"/>
    </row>
    <row r="314" spans="1:68" ht="16.5" customHeight="1" x14ac:dyDescent="0.25">
      <c r="A314" s="424" t="s">
        <v>488</v>
      </c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4"/>
      <c r="W314" s="424"/>
      <c r="X314" s="424"/>
      <c r="Y314" s="424"/>
      <c r="Z314" s="424"/>
      <c r="AA314" s="65"/>
      <c r="AB314" s="65"/>
      <c r="AC314" s="79"/>
    </row>
    <row r="315" spans="1:68" ht="14.25" customHeight="1" x14ac:dyDescent="0.25">
      <c r="A315" s="425" t="s">
        <v>127</v>
      </c>
      <c r="B315" s="425"/>
      <c r="C315" s="425"/>
      <c r="D315" s="425"/>
      <c r="E315" s="425"/>
      <c r="F315" s="425"/>
      <c r="G315" s="425"/>
      <c r="H315" s="425"/>
      <c r="I315" s="425"/>
      <c r="J315" s="425"/>
      <c r="K315" s="425"/>
      <c r="L315" s="425"/>
      <c r="M315" s="425"/>
      <c r="N315" s="425"/>
      <c r="O315" s="425"/>
      <c r="P315" s="425"/>
      <c r="Q315" s="425"/>
      <c r="R315" s="425"/>
      <c r="S315" s="425"/>
      <c r="T315" s="425"/>
      <c r="U315" s="425"/>
      <c r="V315" s="425"/>
      <c r="W315" s="425"/>
      <c r="X315" s="425"/>
      <c r="Y315" s="425"/>
      <c r="Z315" s="425"/>
      <c r="AA315" s="66"/>
      <c r="AB315" s="66"/>
      <c r="AC315" s="80"/>
    </row>
    <row r="316" spans="1:68" ht="27" customHeight="1" x14ac:dyDescent="0.25">
      <c r="A316" s="63" t="s">
        <v>489</v>
      </c>
      <c r="B316" s="63" t="s">
        <v>490</v>
      </c>
      <c r="C316" s="36">
        <v>4301020319</v>
      </c>
      <c r="D316" s="419">
        <v>4680115885240</v>
      </c>
      <c r="E316" s="419"/>
      <c r="F316" s="62">
        <v>0.35</v>
      </c>
      <c r="G316" s="37">
        <v>6</v>
      </c>
      <c r="H316" s="62">
        <v>2.1</v>
      </c>
      <c r="I316" s="62">
        <v>2.31</v>
      </c>
      <c r="J316" s="37">
        <v>182</v>
      </c>
      <c r="K316" s="37" t="s">
        <v>84</v>
      </c>
      <c r="L316" s="37" t="s">
        <v>45</v>
      </c>
      <c r="M316" s="38" t="s">
        <v>83</v>
      </c>
      <c r="N316" s="38"/>
      <c r="O316" s="37">
        <v>40</v>
      </c>
      <c r="P316" s="4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21"/>
      <c r="R316" s="421"/>
      <c r="S316" s="421"/>
      <c r="T316" s="42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58" t="s">
        <v>491</v>
      </c>
      <c r="AG316" s="78"/>
      <c r="AJ316" s="84" t="s">
        <v>45</v>
      </c>
      <c r="AK316" s="84">
        <v>0</v>
      </c>
      <c r="BB316" s="359" t="s">
        <v>67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413"/>
      <c r="B317" s="413"/>
      <c r="C317" s="413"/>
      <c r="D317" s="413"/>
      <c r="E317" s="413"/>
      <c r="F317" s="413"/>
      <c r="G317" s="413"/>
      <c r="H317" s="413"/>
      <c r="I317" s="413"/>
      <c r="J317" s="413"/>
      <c r="K317" s="413"/>
      <c r="L317" s="413"/>
      <c r="M317" s="413"/>
      <c r="N317" s="413"/>
      <c r="O317" s="414"/>
      <c r="P317" s="410" t="s">
        <v>40</v>
      </c>
      <c r="Q317" s="411"/>
      <c r="R317" s="411"/>
      <c r="S317" s="411"/>
      <c r="T317" s="411"/>
      <c r="U317" s="411"/>
      <c r="V317" s="412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413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3"/>
      <c r="O318" s="414"/>
      <c r="P318" s="410" t="s">
        <v>40</v>
      </c>
      <c r="Q318" s="411"/>
      <c r="R318" s="411"/>
      <c r="S318" s="411"/>
      <c r="T318" s="411"/>
      <c r="U318" s="411"/>
      <c r="V318" s="412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425" t="s">
        <v>192</v>
      </c>
      <c r="B319" s="425"/>
      <c r="C319" s="425"/>
      <c r="D319" s="425"/>
      <c r="E319" s="425"/>
      <c r="F319" s="425"/>
      <c r="G319" s="425"/>
      <c r="H319" s="425"/>
      <c r="I319" s="425"/>
      <c r="J319" s="425"/>
      <c r="K319" s="425"/>
      <c r="L319" s="425"/>
      <c r="M319" s="425"/>
      <c r="N319" s="425"/>
      <c r="O319" s="425"/>
      <c r="P319" s="425"/>
      <c r="Q319" s="425"/>
      <c r="R319" s="425"/>
      <c r="S319" s="425"/>
      <c r="T319" s="425"/>
      <c r="U319" s="425"/>
      <c r="V319" s="425"/>
      <c r="W319" s="425"/>
      <c r="X319" s="425"/>
      <c r="Y319" s="425"/>
      <c r="Z319" s="425"/>
      <c r="AA319" s="66"/>
      <c r="AB319" s="66"/>
      <c r="AC319" s="80"/>
    </row>
    <row r="320" spans="1:68" ht="27" customHeight="1" x14ac:dyDescent="0.25">
      <c r="A320" s="63" t="s">
        <v>492</v>
      </c>
      <c r="B320" s="63" t="s">
        <v>493</v>
      </c>
      <c r="C320" s="36">
        <v>4301031403</v>
      </c>
      <c r="D320" s="419">
        <v>4680115886094</v>
      </c>
      <c r="E320" s="419"/>
      <c r="F320" s="62">
        <v>0.9</v>
      </c>
      <c r="G320" s="37">
        <v>6</v>
      </c>
      <c r="H320" s="62">
        <v>5.4</v>
      </c>
      <c r="I320" s="62">
        <v>5.61</v>
      </c>
      <c r="J320" s="37">
        <v>132</v>
      </c>
      <c r="K320" s="37" t="s">
        <v>105</v>
      </c>
      <c r="L320" s="37" t="s">
        <v>45</v>
      </c>
      <c r="M320" s="38" t="s">
        <v>100</v>
      </c>
      <c r="N320" s="38"/>
      <c r="O320" s="37">
        <v>50</v>
      </c>
      <c r="P320" s="4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21"/>
      <c r="R320" s="421"/>
      <c r="S320" s="421"/>
      <c r="T320" s="42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60" t="s">
        <v>494</v>
      </c>
      <c r="AG320" s="78"/>
      <c r="AJ320" s="84" t="s">
        <v>45</v>
      </c>
      <c r="AK320" s="84">
        <v>0</v>
      </c>
      <c r="BB320" s="361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413"/>
      <c r="B321" s="413"/>
      <c r="C321" s="413"/>
      <c r="D321" s="413"/>
      <c r="E321" s="413"/>
      <c r="F321" s="413"/>
      <c r="G321" s="413"/>
      <c r="H321" s="413"/>
      <c r="I321" s="413"/>
      <c r="J321" s="413"/>
      <c r="K321" s="413"/>
      <c r="L321" s="413"/>
      <c r="M321" s="413"/>
      <c r="N321" s="413"/>
      <c r="O321" s="414"/>
      <c r="P321" s="410" t="s">
        <v>40</v>
      </c>
      <c r="Q321" s="411"/>
      <c r="R321" s="411"/>
      <c r="S321" s="411"/>
      <c r="T321" s="411"/>
      <c r="U321" s="411"/>
      <c r="V321" s="412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413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3"/>
      <c r="O322" s="414"/>
      <c r="P322" s="410" t="s">
        <v>40</v>
      </c>
      <c r="Q322" s="411"/>
      <c r="R322" s="411"/>
      <c r="S322" s="411"/>
      <c r="T322" s="411"/>
      <c r="U322" s="411"/>
      <c r="V322" s="412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27.75" customHeight="1" x14ac:dyDescent="0.2">
      <c r="A323" s="423" t="s">
        <v>495</v>
      </c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3"/>
      <c r="O323" s="423"/>
      <c r="P323" s="423"/>
      <c r="Q323" s="423"/>
      <c r="R323" s="423"/>
      <c r="S323" s="423"/>
      <c r="T323" s="423"/>
      <c r="U323" s="423"/>
      <c r="V323" s="423"/>
      <c r="W323" s="423"/>
      <c r="X323" s="423"/>
      <c r="Y323" s="423"/>
      <c r="Z323" s="423"/>
      <c r="AA323" s="54"/>
      <c r="AB323" s="54"/>
      <c r="AC323" s="54"/>
    </row>
    <row r="324" spans="1:68" ht="16.5" customHeight="1" x14ac:dyDescent="0.25">
      <c r="A324" s="424" t="s">
        <v>495</v>
      </c>
      <c r="B324" s="424"/>
      <c r="C324" s="424"/>
      <c r="D324" s="424"/>
      <c r="E324" s="424"/>
      <c r="F324" s="424"/>
      <c r="G324" s="424"/>
      <c r="H324" s="424"/>
      <c r="I324" s="424"/>
      <c r="J324" s="424"/>
      <c r="K324" s="424"/>
      <c r="L324" s="424"/>
      <c r="M324" s="424"/>
      <c r="N324" s="424"/>
      <c r="O324" s="424"/>
      <c r="P324" s="424"/>
      <c r="Q324" s="424"/>
      <c r="R324" s="424"/>
      <c r="S324" s="424"/>
      <c r="T324" s="424"/>
      <c r="U324" s="424"/>
      <c r="V324" s="424"/>
      <c r="W324" s="424"/>
      <c r="X324" s="424"/>
      <c r="Y324" s="424"/>
      <c r="Z324" s="424"/>
      <c r="AA324" s="65"/>
      <c r="AB324" s="65"/>
      <c r="AC324" s="79"/>
    </row>
    <row r="325" spans="1:68" ht="14.25" customHeight="1" x14ac:dyDescent="0.25">
      <c r="A325" s="425" t="s">
        <v>96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25"/>
      <c r="AA325" s="66"/>
      <c r="AB325" s="66"/>
      <c r="AC325" s="80"/>
    </row>
    <row r="326" spans="1:68" ht="27" customHeight="1" x14ac:dyDescent="0.25">
      <c r="A326" s="63" t="s">
        <v>496</v>
      </c>
      <c r="B326" s="63" t="s">
        <v>497</v>
      </c>
      <c r="C326" s="36">
        <v>4301011795</v>
      </c>
      <c r="D326" s="419">
        <v>4607091389067</v>
      </c>
      <c r="E326" s="419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100</v>
      </c>
      <c r="N326" s="38"/>
      <c r="O326" s="37">
        <v>60</v>
      </c>
      <c r="P326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21"/>
      <c r="R326" s="421"/>
      <c r="S326" s="421"/>
      <c r="T326" s="422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ref="Y326:Y335" si="30"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498</v>
      </c>
      <c r="AG326" s="78"/>
      <c r="AJ326" s="84" t="s">
        <v>45</v>
      </c>
      <c r="AK326" s="84">
        <v>0</v>
      </c>
      <c r="BB326" s="363" t="s">
        <v>67</v>
      </c>
      <c r="BM326" s="78">
        <f t="shared" ref="BM326:BM335" si="31">IFERROR(X326*I326/H326,"0")</f>
        <v>0</v>
      </c>
      <c r="BN326" s="78">
        <f t="shared" ref="BN326:BN335" si="32">IFERROR(Y326*I326/H326,"0")</f>
        <v>0</v>
      </c>
      <c r="BO326" s="78">
        <f t="shared" ref="BO326:BO335" si="33">IFERROR(1/J326*(X326/H326),"0")</f>
        <v>0</v>
      </c>
      <c r="BP326" s="78">
        <f t="shared" ref="BP326:BP335" si="34">IFERROR(1/J326*(Y326/H326),"0")</f>
        <v>0</v>
      </c>
    </row>
    <row r="327" spans="1:68" ht="27" customHeight="1" x14ac:dyDescent="0.25">
      <c r="A327" s="63" t="s">
        <v>499</v>
      </c>
      <c r="B327" s="63" t="s">
        <v>500</v>
      </c>
      <c r="C327" s="36">
        <v>4301011376</v>
      </c>
      <c r="D327" s="419">
        <v>4680115885226</v>
      </c>
      <c r="E327" s="419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104</v>
      </c>
      <c r="N327" s="38"/>
      <c r="O327" s="37">
        <v>60</v>
      </c>
      <c r="P327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21"/>
      <c r="R327" s="421"/>
      <c r="S327" s="421"/>
      <c r="T327" s="422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501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16.5" customHeight="1" x14ac:dyDescent="0.25">
      <c r="A328" s="63" t="s">
        <v>502</v>
      </c>
      <c r="B328" s="63" t="s">
        <v>503</v>
      </c>
      <c r="C328" s="36">
        <v>4301011774</v>
      </c>
      <c r="D328" s="419">
        <v>4680115884502</v>
      </c>
      <c r="E328" s="419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21"/>
      <c r="R328" s="421"/>
      <c r="S328" s="421"/>
      <c r="T328" s="422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504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27" customHeight="1" x14ac:dyDescent="0.25">
      <c r="A329" s="63" t="s">
        <v>505</v>
      </c>
      <c r="B329" s="63" t="s">
        <v>506</v>
      </c>
      <c r="C329" s="36">
        <v>4301011771</v>
      </c>
      <c r="D329" s="419">
        <v>4607091389104</v>
      </c>
      <c r="E329" s="419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100</v>
      </c>
      <c r="N329" s="38"/>
      <c r="O329" s="37">
        <v>60</v>
      </c>
      <c r="P329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21"/>
      <c r="R329" s="421"/>
      <c r="S329" s="421"/>
      <c r="T329" s="422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507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16.5" customHeight="1" x14ac:dyDescent="0.25">
      <c r="A330" s="63" t="s">
        <v>508</v>
      </c>
      <c r="B330" s="63" t="s">
        <v>509</v>
      </c>
      <c r="C330" s="36">
        <v>4301011799</v>
      </c>
      <c r="D330" s="419">
        <v>4680115884519</v>
      </c>
      <c r="E330" s="419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104</v>
      </c>
      <c r="N330" s="38"/>
      <c r="O330" s="37">
        <v>60</v>
      </c>
      <c r="P330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21"/>
      <c r="R330" s="421"/>
      <c r="S330" s="421"/>
      <c r="T330" s="422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510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511</v>
      </c>
      <c r="B331" s="63" t="s">
        <v>512</v>
      </c>
      <c r="C331" s="36">
        <v>4301011778</v>
      </c>
      <c r="D331" s="419">
        <v>4680115880603</v>
      </c>
      <c r="E331" s="419"/>
      <c r="F331" s="62">
        <v>0.6</v>
      </c>
      <c r="G331" s="37">
        <v>6</v>
      </c>
      <c r="H331" s="62">
        <v>3.6</v>
      </c>
      <c r="I331" s="62">
        <v>3.81</v>
      </c>
      <c r="J331" s="37">
        <v>132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1" s="421"/>
      <c r="R331" s="421"/>
      <c r="S331" s="421"/>
      <c r="T331" s="422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72" t="s">
        <v>498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511</v>
      </c>
      <c r="B332" s="63" t="s">
        <v>513</v>
      </c>
      <c r="C332" s="36">
        <v>4301012035</v>
      </c>
      <c r="D332" s="419">
        <v>4680115880603</v>
      </c>
      <c r="E332" s="419"/>
      <c r="F332" s="62">
        <v>0.6</v>
      </c>
      <c r="G332" s="37">
        <v>8</v>
      </c>
      <c r="H332" s="62">
        <v>4.8</v>
      </c>
      <c r="I332" s="62">
        <v>6.93</v>
      </c>
      <c r="J332" s="37">
        <v>132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4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2" s="421"/>
      <c r="R332" s="421"/>
      <c r="S332" s="421"/>
      <c r="T332" s="422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74" t="s">
        <v>498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514</v>
      </c>
      <c r="B333" s="63" t="s">
        <v>515</v>
      </c>
      <c r="C333" s="36">
        <v>4301012036</v>
      </c>
      <c r="D333" s="419">
        <v>4680115882782</v>
      </c>
      <c r="E333" s="419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4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3" s="421"/>
      <c r="R333" s="421"/>
      <c r="S333" s="421"/>
      <c r="T333" s="422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516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ht="27" customHeight="1" x14ac:dyDescent="0.25">
      <c r="A334" s="63" t="s">
        <v>517</v>
      </c>
      <c r="B334" s="63" t="s">
        <v>518</v>
      </c>
      <c r="C334" s="36">
        <v>4301011784</v>
      </c>
      <c r="D334" s="419">
        <v>4607091389982</v>
      </c>
      <c r="E334" s="419"/>
      <c r="F334" s="62">
        <v>0.6</v>
      </c>
      <c r="G334" s="37">
        <v>6</v>
      </c>
      <c r="H334" s="62">
        <v>3.6</v>
      </c>
      <c r="I334" s="62">
        <v>3.81</v>
      </c>
      <c r="J334" s="37">
        <v>132</v>
      </c>
      <c r="K334" s="37" t="s">
        <v>105</v>
      </c>
      <c r="L334" s="37" t="s">
        <v>45</v>
      </c>
      <c r="M334" s="38" t="s">
        <v>100</v>
      </c>
      <c r="N334" s="38"/>
      <c r="O334" s="37">
        <v>60</v>
      </c>
      <c r="P334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4" s="421"/>
      <c r="R334" s="421"/>
      <c r="S334" s="421"/>
      <c r="T334" s="422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0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378" t="s">
        <v>507</v>
      </c>
      <c r="AG334" s="78"/>
      <c r="AJ334" s="84" t="s">
        <v>45</v>
      </c>
      <c r="AK334" s="84">
        <v>0</v>
      </c>
      <c r="BB334" s="379" t="s">
        <v>67</v>
      </c>
      <c r="BM334" s="78">
        <f t="shared" si="31"/>
        <v>0</v>
      </c>
      <c r="BN334" s="78">
        <f t="shared" si="32"/>
        <v>0</v>
      </c>
      <c r="BO334" s="78">
        <f t="shared" si="33"/>
        <v>0</v>
      </c>
      <c r="BP334" s="78">
        <f t="shared" si="34"/>
        <v>0</v>
      </c>
    </row>
    <row r="335" spans="1:68" ht="27" customHeight="1" x14ac:dyDescent="0.25">
      <c r="A335" s="63" t="s">
        <v>517</v>
      </c>
      <c r="B335" s="63" t="s">
        <v>519</v>
      </c>
      <c r="C335" s="36">
        <v>4301012034</v>
      </c>
      <c r="D335" s="419">
        <v>4607091389982</v>
      </c>
      <c r="E335" s="419"/>
      <c r="F335" s="62">
        <v>0.6</v>
      </c>
      <c r="G335" s="37">
        <v>8</v>
      </c>
      <c r="H335" s="62">
        <v>4.8</v>
      </c>
      <c r="I335" s="62">
        <v>6.96</v>
      </c>
      <c r="J335" s="37">
        <v>120</v>
      </c>
      <c r="K335" s="37" t="s">
        <v>105</v>
      </c>
      <c r="L335" s="37" t="s">
        <v>45</v>
      </c>
      <c r="M335" s="38" t="s">
        <v>100</v>
      </c>
      <c r="N335" s="38"/>
      <c r="O335" s="37">
        <v>60</v>
      </c>
      <c r="P335" s="4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5" s="421"/>
      <c r="R335" s="421"/>
      <c r="S335" s="421"/>
      <c r="T335" s="422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30"/>
        <v>0</v>
      </c>
      <c r="Z335" s="41" t="str">
        <f>IFERROR(IF(Y335=0,"",ROUNDUP(Y335/H335,0)*0.00937),"")</f>
        <v/>
      </c>
      <c r="AA335" s="68" t="s">
        <v>45</v>
      </c>
      <c r="AB335" s="69" t="s">
        <v>45</v>
      </c>
      <c r="AC335" s="380" t="s">
        <v>507</v>
      </c>
      <c r="AG335" s="78"/>
      <c r="AJ335" s="84" t="s">
        <v>45</v>
      </c>
      <c r="AK335" s="84">
        <v>0</v>
      </c>
      <c r="BB335" s="381" t="s">
        <v>67</v>
      </c>
      <c r="BM335" s="78">
        <f t="shared" si="31"/>
        <v>0</v>
      </c>
      <c r="BN335" s="78">
        <f t="shared" si="32"/>
        <v>0</v>
      </c>
      <c r="BO335" s="78">
        <f t="shared" si="33"/>
        <v>0</v>
      </c>
      <c r="BP335" s="78">
        <f t="shared" si="34"/>
        <v>0</v>
      </c>
    </row>
    <row r="336" spans="1:68" x14ac:dyDescent="0.2">
      <c r="A336" s="413"/>
      <c r="B336" s="413"/>
      <c r="C336" s="413"/>
      <c r="D336" s="413"/>
      <c r="E336" s="413"/>
      <c r="F336" s="413"/>
      <c r="G336" s="413"/>
      <c r="H336" s="413"/>
      <c r="I336" s="413"/>
      <c r="J336" s="413"/>
      <c r="K336" s="413"/>
      <c r="L336" s="413"/>
      <c r="M336" s="413"/>
      <c r="N336" s="413"/>
      <c r="O336" s="414"/>
      <c r="P336" s="410" t="s">
        <v>40</v>
      </c>
      <c r="Q336" s="411"/>
      <c r="R336" s="411"/>
      <c r="S336" s="411"/>
      <c r="T336" s="411"/>
      <c r="U336" s="411"/>
      <c r="V336" s="412"/>
      <c r="W336" s="42" t="s">
        <v>39</v>
      </c>
      <c r="X336" s="43">
        <f>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43">
        <f>IFERROR(Y326/H326,"0")+IFERROR(Y327/H327,"0")+IFERROR(Y328/H328,"0")+IFERROR(Y329/H329,"0")+IFERROR(Y330/H330,"0")+IFERROR(Y331/H331,"0")+IFERROR(Y332/H332,"0")+IFERROR(Y333/H333,"0")+IFERROR(Y334/H334,"0")+IFERROR(Y335/H335,"0")</f>
        <v>0</v>
      </c>
      <c r="Z336" s="43">
        <f>IFERROR(IF(Z326="",0,Z326),"0")+IFERROR(IF(Z327="",0,Z327),"0")+IFERROR(IF(Z328="",0,Z328),"0")+IFERROR(IF(Z329="",0,Z329),"0")+IFERROR(IF(Z330="",0,Z330),"0")+IFERROR(IF(Z331="",0,Z331),"0")+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413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  <c r="M337" s="413"/>
      <c r="N337" s="413"/>
      <c r="O337" s="414"/>
      <c r="P337" s="410" t="s">
        <v>40</v>
      </c>
      <c r="Q337" s="411"/>
      <c r="R337" s="411"/>
      <c r="S337" s="411"/>
      <c r="T337" s="411"/>
      <c r="U337" s="411"/>
      <c r="V337" s="412"/>
      <c r="W337" s="42" t="s">
        <v>0</v>
      </c>
      <c r="X337" s="43">
        <f>IFERROR(SUM(X326:X335),"0")</f>
        <v>0</v>
      </c>
      <c r="Y337" s="43">
        <f>IFERROR(SUM(Y326:Y335),"0")</f>
        <v>0</v>
      </c>
      <c r="Z337" s="42"/>
      <c r="AA337" s="67"/>
      <c r="AB337" s="67"/>
      <c r="AC337" s="67"/>
    </row>
    <row r="338" spans="1:68" ht="14.25" customHeight="1" x14ac:dyDescent="0.25">
      <c r="A338" s="425" t="s">
        <v>127</v>
      </c>
      <c r="B338" s="425"/>
      <c r="C338" s="425"/>
      <c r="D338" s="425"/>
      <c r="E338" s="425"/>
      <c r="F338" s="425"/>
      <c r="G338" s="425"/>
      <c r="H338" s="425"/>
      <c r="I338" s="425"/>
      <c r="J338" s="425"/>
      <c r="K338" s="425"/>
      <c r="L338" s="425"/>
      <c r="M338" s="425"/>
      <c r="N338" s="425"/>
      <c r="O338" s="425"/>
      <c r="P338" s="425"/>
      <c r="Q338" s="425"/>
      <c r="R338" s="425"/>
      <c r="S338" s="425"/>
      <c r="T338" s="425"/>
      <c r="U338" s="425"/>
      <c r="V338" s="425"/>
      <c r="W338" s="425"/>
      <c r="X338" s="425"/>
      <c r="Y338" s="425"/>
      <c r="Z338" s="425"/>
      <c r="AA338" s="66"/>
      <c r="AB338" s="66"/>
      <c r="AC338" s="80"/>
    </row>
    <row r="339" spans="1:68" ht="16.5" customHeight="1" x14ac:dyDescent="0.25">
      <c r="A339" s="63" t="s">
        <v>520</v>
      </c>
      <c r="B339" s="63" t="s">
        <v>521</v>
      </c>
      <c r="C339" s="36">
        <v>4301020334</v>
      </c>
      <c r="D339" s="419">
        <v>4607091388930</v>
      </c>
      <c r="E339" s="419"/>
      <c r="F339" s="62">
        <v>0.88</v>
      </c>
      <c r="G339" s="37">
        <v>6</v>
      </c>
      <c r="H339" s="62">
        <v>5.28</v>
      </c>
      <c r="I339" s="62">
        <v>5.64</v>
      </c>
      <c r="J339" s="37">
        <v>104</v>
      </c>
      <c r="K339" s="37" t="s">
        <v>101</v>
      </c>
      <c r="L339" s="37" t="s">
        <v>45</v>
      </c>
      <c r="M339" s="38" t="s">
        <v>104</v>
      </c>
      <c r="N339" s="38"/>
      <c r="O339" s="37">
        <v>70</v>
      </c>
      <c r="P339" s="4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9" s="421"/>
      <c r="R339" s="421"/>
      <c r="S339" s="421"/>
      <c r="T339" s="42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382" t="s">
        <v>522</v>
      </c>
      <c r="AG339" s="78"/>
      <c r="AJ339" s="84" t="s">
        <v>45</v>
      </c>
      <c r="AK339" s="84">
        <v>0</v>
      </c>
      <c r="BB339" s="383" t="s">
        <v>67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16.5" customHeight="1" x14ac:dyDescent="0.25">
      <c r="A340" s="63" t="s">
        <v>523</v>
      </c>
      <c r="B340" s="63" t="s">
        <v>524</v>
      </c>
      <c r="C340" s="36">
        <v>4301020385</v>
      </c>
      <c r="D340" s="419">
        <v>4680115880054</v>
      </c>
      <c r="E340" s="419"/>
      <c r="F340" s="62">
        <v>0.6</v>
      </c>
      <c r="G340" s="37">
        <v>8</v>
      </c>
      <c r="H340" s="62">
        <v>4.8</v>
      </c>
      <c r="I340" s="62">
        <v>6.93</v>
      </c>
      <c r="J340" s="37">
        <v>132</v>
      </c>
      <c r="K340" s="37" t="s">
        <v>105</v>
      </c>
      <c r="L340" s="37" t="s">
        <v>45</v>
      </c>
      <c r="M340" s="38" t="s">
        <v>100</v>
      </c>
      <c r="N340" s="38"/>
      <c r="O340" s="37">
        <v>70</v>
      </c>
      <c r="P340" s="4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0" s="421"/>
      <c r="R340" s="421"/>
      <c r="S340" s="421"/>
      <c r="T340" s="42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384" t="s">
        <v>522</v>
      </c>
      <c r="AG340" s="78"/>
      <c r="AJ340" s="84" t="s">
        <v>45</v>
      </c>
      <c r="AK340" s="84">
        <v>0</v>
      </c>
      <c r="BB340" s="385" t="s">
        <v>67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413"/>
      <c r="B341" s="413"/>
      <c r="C341" s="413"/>
      <c r="D341" s="413"/>
      <c r="E341" s="413"/>
      <c r="F341" s="413"/>
      <c r="G341" s="413"/>
      <c r="H341" s="413"/>
      <c r="I341" s="413"/>
      <c r="J341" s="413"/>
      <c r="K341" s="413"/>
      <c r="L341" s="413"/>
      <c r="M341" s="413"/>
      <c r="N341" s="413"/>
      <c r="O341" s="414"/>
      <c r="P341" s="410" t="s">
        <v>40</v>
      </c>
      <c r="Q341" s="411"/>
      <c r="R341" s="411"/>
      <c r="S341" s="411"/>
      <c r="T341" s="411"/>
      <c r="U341" s="411"/>
      <c r="V341" s="412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413"/>
      <c r="B342" s="413"/>
      <c r="C342" s="413"/>
      <c r="D342" s="413"/>
      <c r="E342" s="413"/>
      <c r="F342" s="413"/>
      <c r="G342" s="413"/>
      <c r="H342" s="413"/>
      <c r="I342" s="413"/>
      <c r="J342" s="413"/>
      <c r="K342" s="413"/>
      <c r="L342" s="413"/>
      <c r="M342" s="413"/>
      <c r="N342" s="413"/>
      <c r="O342" s="414"/>
      <c r="P342" s="410" t="s">
        <v>40</v>
      </c>
      <c r="Q342" s="411"/>
      <c r="R342" s="411"/>
      <c r="S342" s="411"/>
      <c r="T342" s="411"/>
      <c r="U342" s="411"/>
      <c r="V342" s="412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425" t="s">
        <v>192</v>
      </c>
      <c r="B343" s="425"/>
      <c r="C343" s="425"/>
      <c r="D343" s="425"/>
      <c r="E343" s="425"/>
      <c r="F343" s="425"/>
      <c r="G343" s="425"/>
      <c r="H343" s="425"/>
      <c r="I343" s="425"/>
      <c r="J343" s="425"/>
      <c r="K343" s="425"/>
      <c r="L343" s="425"/>
      <c r="M343" s="425"/>
      <c r="N343" s="425"/>
      <c r="O343" s="425"/>
      <c r="P343" s="425"/>
      <c r="Q343" s="425"/>
      <c r="R343" s="425"/>
      <c r="S343" s="425"/>
      <c r="T343" s="425"/>
      <c r="U343" s="425"/>
      <c r="V343" s="425"/>
      <c r="W343" s="425"/>
      <c r="X343" s="425"/>
      <c r="Y343" s="425"/>
      <c r="Z343" s="425"/>
      <c r="AA343" s="66"/>
      <c r="AB343" s="66"/>
      <c r="AC343" s="80"/>
    </row>
    <row r="344" spans="1:68" ht="27" customHeight="1" x14ac:dyDescent="0.25">
      <c r="A344" s="63" t="s">
        <v>525</v>
      </c>
      <c r="B344" s="63" t="s">
        <v>526</v>
      </c>
      <c r="C344" s="36">
        <v>4301031349</v>
      </c>
      <c r="D344" s="419">
        <v>4680115883116</v>
      </c>
      <c r="E344" s="419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100</v>
      </c>
      <c r="N344" s="38"/>
      <c r="O344" s="37">
        <v>70</v>
      </c>
      <c r="P344" s="4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4" s="421"/>
      <c r="R344" s="421"/>
      <c r="S344" s="421"/>
      <c r="T344" s="42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5"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527</v>
      </c>
      <c r="AG344" s="78"/>
      <c r="AJ344" s="84" t="s">
        <v>45</v>
      </c>
      <c r="AK344" s="84">
        <v>0</v>
      </c>
      <c r="BB344" s="387" t="s">
        <v>67</v>
      </c>
      <c r="BM344" s="78">
        <f t="shared" ref="BM344:BM350" si="36">IFERROR(X344*I344/H344,"0")</f>
        <v>0</v>
      </c>
      <c r="BN344" s="78">
        <f t="shared" ref="BN344:BN350" si="37">IFERROR(Y344*I344/H344,"0")</f>
        <v>0</v>
      </c>
      <c r="BO344" s="78">
        <f t="shared" ref="BO344:BO350" si="38">IFERROR(1/J344*(X344/H344),"0")</f>
        <v>0</v>
      </c>
      <c r="BP344" s="78">
        <f t="shared" ref="BP344:BP350" si="39">IFERROR(1/J344*(Y344/H344),"0")</f>
        <v>0</v>
      </c>
    </row>
    <row r="345" spans="1:68" ht="27" customHeight="1" x14ac:dyDescent="0.25">
      <c r="A345" s="63" t="s">
        <v>528</v>
      </c>
      <c r="B345" s="63" t="s">
        <v>529</v>
      </c>
      <c r="C345" s="36">
        <v>4301031350</v>
      </c>
      <c r="D345" s="419">
        <v>4680115883093</v>
      </c>
      <c r="E345" s="419"/>
      <c r="F345" s="62">
        <v>0.88</v>
      </c>
      <c r="G345" s="37">
        <v>6</v>
      </c>
      <c r="H345" s="62">
        <v>5.28</v>
      </c>
      <c r="I345" s="62">
        <v>5.64</v>
      </c>
      <c r="J345" s="37">
        <v>104</v>
      </c>
      <c r="K345" s="37" t="s">
        <v>101</v>
      </c>
      <c r="L345" s="37" t="s">
        <v>45</v>
      </c>
      <c r="M345" s="38" t="s">
        <v>83</v>
      </c>
      <c r="N345" s="38"/>
      <c r="O345" s="37">
        <v>70</v>
      </c>
      <c r="P345" s="4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5" s="421"/>
      <c r="R345" s="421"/>
      <c r="S345" s="421"/>
      <c r="T345" s="42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388" t="s">
        <v>530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531</v>
      </c>
      <c r="B346" s="63" t="s">
        <v>532</v>
      </c>
      <c r="C346" s="36">
        <v>4301031353</v>
      </c>
      <c r="D346" s="419">
        <v>4680115883109</v>
      </c>
      <c r="E346" s="419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83</v>
      </c>
      <c r="N346" s="38"/>
      <c r="O346" s="37">
        <v>70</v>
      </c>
      <c r="P346" s="4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6" s="421"/>
      <c r="R346" s="421"/>
      <c r="S346" s="421"/>
      <c r="T346" s="42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90" t="s">
        <v>533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534</v>
      </c>
      <c r="B347" s="63" t="s">
        <v>535</v>
      </c>
      <c r="C347" s="36">
        <v>4301031351</v>
      </c>
      <c r="D347" s="419">
        <v>4680115882072</v>
      </c>
      <c r="E347" s="419"/>
      <c r="F347" s="62">
        <v>0.6</v>
      </c>
      <c r="G347" s="37">
        <v>6</v>
      </c>
      <c r="H347" s="62">
        <v>3.6</v>
      </c>
      <c r="I347" s="62">
        <v>3.81</v>
      </c>
      <c r="J347" s="37">
        <v>132</v>
      </c>
      <c r="K347" s="37" t="s">
        <v>105</v>
      </c>
      <c r="L347" s="37" t="s">
        <v>45</v>
      </c>
      <c r="M347" s="38" t="s">
        <v>100</v>
      </c>
      <c r="N347" s="38"/>
      <c r="O347" s="37">
        <v>70</v>
      </c>
      <c r="P347" s="4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7" s="421"/>
      <c r="R347" s="421"/>
      <c r="S347" s="421"/>
      <c r="T347" s="42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527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534</v>
      </c>
      <c r="B348" s="63" t="s">
        <v>536</v>
      </c>
      <c r="C348" s="36">
        <v>4301031419</v>
      </c>
      <c r="D348" s="419">
        <v>4680115882072</v>
      </c>
      <c r="E348" s="419"/>
      <c r="F348" s="62">
        <v>0.6</v>
      </c>
      <c r="G348" s="37">
        <v>8</v>
      </c>
      <c r="H348" s="62">
        <v>4.8</v>
      </c>
      <c r="I348" s="62">
        <v>6.93</v>
      </c>
      <c r="J348" s="37">
        <v>132</v>
      </c>
      <c r="K348" s="37" t="s">
        <v>105</v>
      </c>
      <c r="L348" s="37" t="s">
        <v>45</v>
      </c>
      <c r="M348" s="38" t="s">
        <v>100</v>
      </c>
      <c r="N348" s="38"/>
      <c r="O348" s="37">
        <v>70</v>
      </c>
      <c r="P348" s="4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8" s="421"/>
      <c r="R348" s="421"/>
      <c r="S348" s="421"/>
      <c r="T348" s="42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394" t="s">
        <v>527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ht="27" customHeight="1" x14ac:dyDescent="0.25">
      <c r="A349" s="63" t="s">
        <v>537</v>
      </c>
      <c r="B349" s="63" t="s">
        <v>538</v>
      </c>
      <c r="C349" s="36">
        <v>4301031418</v>
      </c>
      <c r="D349" s="419">
        <v>4680115882102</v>
      </c>
      <c r="E349" s="419"/>
      <c r="F349" s="62">
        <v>0.6</v>
      </c>
      <c r="G349" s="37">
        <v>8</v>
      </c>
      <c r="H349" s="62">
        <v>4.8</v>
      </c>
      <c r="I349" s="62">
        <v>6.69</v>
      </c>
      <c r="J349" s="37">
        <v>132</v>
      </c>
      <c r="K349" s="37" t="s">
        <v>105</v>
      </c>
      <c r="L349" s="37" t="s">
        <v>45</v>
      </c>
      <c r="M349" s="38" t="s">
        <v>83</v>
      </c>
      <c r="N349" s="38"/>
      <c r="O349" s="37">
        <v>70</v>
      </c>
      <c r="P349" s="4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9" s="421"/>
      <c r="R349" s="421"/>
      <c r="S349" s="421"/>
      <c r="T349" s="42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5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96" t="s">
        <v>530</v>
      </c>
      <c r="AG349" s="78"/>
      <c r="AJ349" s="84" t="s">
        <v>45</v>
      </c>
      <c r="AK349" s="84">
        <v>0</v>
      </c>
      <c r="BB349" s="397" t="s">
        <v>67</v>
      </c>
      <c r="BM349" s="78">
        <f t="shared" si="36"/>
        <v>0</v>
      </c>
      <c r="BN349" s="78">
        <f t="shared" si="37"/>
        <v>0</v>
      </c>
      <c r="BO349" s="78">
        <f t="shared" si="38"/>
        <v>0</v>
      </c>
      <c r="BP349" s="78">
        <f t="shared" si="39"/>
        <v>0</v>
      </c>
    </row>
    <row r="350" spans="1:68" ht="27" customHeight="1" x14ac:dyDescent="0.25">
      <c r="A350" s="63" t="s">
        <v>539</v>
      </c>
      <c r="B350" s="63" t="s">
        <v>540</v>
      </c>
      <c r="C350" s="36">
        <v>4301031417</v>
      </c>
      <c r="D350" s="419">
        <v>4680115882096</v>
      </c>
      <c r="E350" s="419"/>
      <c r="F350" s="62">
        <v>0.6</v>
      </c>
      <c r="G350" s="37">
        <v>8</v>
      </c>
      <c r="H350" s="62">
        <v>4.8</v>
      </c>
      <c r="I350" s="62">
        <v>6.69</v>
      </c>
      <c r="J350" s="37">
        <v>132</v>
      </c>
      <c r="K350" s="37" t="s">
        <v>105</v>
      </c>
      <c r="L350" s="37" t="s">
        <v>45</v>
      </c>
      <c r="M350" s="38" t="s">
        <v>83</v>
      </c>
      <c r="N350" s="38"/>
      <c r="O350" s="37">
        <v>70</v>
      </c>
      <c r="P350" s="42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0" s="421"/>
      <c r="R350" s="421"/>
      <c r="S350" s="421"/>
      <c r="T350" s="42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5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8" t="s">
        <v>533</v>
      </c>
      <c r="AG350" s="78"/>
      <c r="AJ350" s="84" t="s">
        <v>45</v>
      </c>
      <c r="AK350" s="84">
        <v>0</v>
      </c>
      <c r="BB350" s="399" t="s">
        <v>67</v>
      </c>
      <c r="BM350" s="78">
        <f t="shared" si="36"/>
        <v>0</v>
      </c>
      <c r="BN350" s="78">
        <f t="shared" si="37"/>
        <v>0</v>
      </c>
      <c r="BO350" s="78">
        <f t="shared" si="38"/>
        <v>0</v>
      </c>
      <c r="BP350" s="78">
        <f t="shared" si="39"/>
        <v>0</v>
      </c>
    </row>
    <row r="351" spans="1:68" x14ac:dyDescent="0.2">
      <c r="A351" s="413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3"/>
      <c r="O351" s="414"/>
      <c r="P351" s="410" t="s">
        <v>40</v>
      </c>
      <c r="Q351" s="411"/>
      <c r="R351" s="411"/>
      <c r="S351" s="411"/>
      <c r="T351" s="411"/>
      <c r="U351" s="411"/>
      <c r="V351" s="412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3"/>
      <c r="O352" s="414"/>
      <c r="P352" s="410" t="s">
        <v>40</v>
      </c>
      <c r="Q352" s="411"/>
      <c r="R352" s="411"/>
      <c r="S352" s="411"/>
      <c r="T352" s="411"/>
      <c r="U352" s="411"/>
      <c r="V352" s="412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425" t="s">
        <v>79</v>
      </c>
      <c r="B353" s="425"/>
      <c r="C353" s="425"/>
      <c r="D353" s="425"/>
      <c r="E353" s="425"/>
      <c r="F353" s="425"/>
      <c r="G353" s="425"/>
      <c r="H353" s="425"/>
      <c r="I353" s="425"/>
      <c r="J353" s="425"/>
      <c r="K353" s="425"/>
      <c r="L353" s="425"/>
      <c r="M353" s="425"/>
      <c r="N353" s="425"/>
      <c r="O353" s="425"/>
      <c r="P353" s="425"/>
      <c r="Q353" s="425"/>
      <c r="R353" s="425"/>
      <c r="S353" s="425"/>
      <c r="T353" s="425"/>
      <c r="U353" s="425"/>
      <c r="V353" s="425"/>
      <c r="W353" s="425"/>
      <c r="X353" s="425"/>
      <c r="Y353" s="425"/>
      <c r="Z353" s="425"/>
      <c r="AA353" s="66"/>
      <c r="AB353" s="66"/>
      <c r="AC353" s="80"/>
    </row>
    <row r="354" spans="1:68" ht="16.5" customHeight="1" x14ac:dyDescent="0.25">
      <c r="A354" s="63" t="s">
        <v>541</v>
      </c>
      <c r="B354" s="63" t="s">
        <v>542</v>
      </c>
      <c r="C354" s="36">
        <v>4301051232</v>
      </c>
      <c r="D354" s="419">
        <v>4607091383409</v>
      </c>
      <c r="E354" s="419"/>
      <c r="F354" s="62">
        <v>1.3</v>
      </c>
      <c r="G354" s="37">
        <v>6</v>
      </c>
      <c r="H354" s="62">
        <v>7.8</v>
      </c>
      <c r="I354" s="62">
        <v>8.3010000000000002</v>
      </c>
      <c r="J354" s="37">
        <v>64</v>
      </c>
      <c r="K354" s="37" t="s">
        <v>101</v>
      </c>
      <c r="L354" s="37" t="s">
        <v>45</v>
      </c>
      <c r="M354" s="38" t="s">
        <v>104</v>
      </c>
      <c r="N354" s="38"/>
      <c r="O354" s="37">
        <v>45</v>
      </c>
      <c r="P354" s="4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4" s="421"/>
      <c r="R354" s="421"/>
      <c r="S354" s="421"/>
      <c r="T354" s="42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IFERROR(IF(Y354=0,"",ROUNDUP(Y354/H354,0)*0.01898),"")</f>
        <v/>
      </c>
      <c r="AA354" s="68" t="s">
        <v>45</v>
      </c>
      <c r="AB354" s="69" t="s">
        <v>45</v>
      </c>
      <c r="AC354" s="400" t="s">
        <v>543</v>
      </c>
      <c r="AG354" s="78"/>
      <c r="AJ354" s="84" t="s">
        <v>45</v>
      </c>
      <c r="AK354" s="84">
        <v>0</v>
      </c>
      <c r="BB354" s="401" t="s">
        <v>67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544</v>
      </c>
      <c r="B355" s="63" t="s">
        <v>545</v>
      </c>
      <c r="C355" s="36">
        <v>4301051233</v>
      </c>
      <c r="D355" s="419">
        <v>4607091383416</v>
      </c>
      <c r="E355" s="419"/>
      <c r="F355" s="62">
        <v>1.3</v>
      </c>
      <c r="G355" s="37">
        <v>6</v>
      </c>
      <c r="H355" s="62">
        <v>7.8</v>
      </c>
      <c r="I355" s="62">
        <v>8.3010000000000002</v>
      </c>
      <c r="J355" s="37">
        <v>64</v>
      </c>
      <c r="K355" s="37" t="s">
        <v>101</v>
      </c>
      <c r="L355" s="37" t="s">
        <v>45</v>
      </c>
      <c r="M355" s="38" t="s">
        <v>104</v>
      </c>
      <c r="N355" s="38"/>
      <c r="O355" s="37">
        <v>45</v>
      </c>
      <c r="P355" s="4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5" s="421"/>
      <c r="R355" s="421"/>
      <c r="S355" s="421"/>
      <c r="T355" s="42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02" t="s">
        <v>546</v>
      </c>
      <c r="AG355" s="78"/>
      <c r="AJ355" s="84" t="s">
        <v>45</v>
      </c>
      <c r="AK355" s="84">
        <v>0</v>
      </c>
      <c r="BB355" s="403" t="s">
        <v>67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413"/>
      <c r="B356" s="413"/>
      <c r="C356" s="413"/>
      <c r="D356" s="413"/>
      <c r="E356" s="413"/>
      <c r="F356" s="413"/>
      <c r="G356" s="413"/>
      <c r="H356" s="413"/>
      <c r="I356" s="413"/>
      <c r="J356" s="413"/>
      <c r="K356" s="413"/>
      <c r="L356" s="413"/>
      <c r="M356" s="413"/>
      <c r="N356" s="413"/>
      <c r="O356" s="414"/>
      <c r="P356" s="410" t="s">
        <v>40</v>
      </c>
      <c r="Q356" s="411"/>
      <c r="R356" s="411"/>
      <c r="S356" s="411"/>
      <c r="T356" s="411"/>
      <c r="U356" s="411"/>
      <c r="V356" s="412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413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4"/>
      <c r="P357" s="410" t="s">
        <v>40</v>
      </c>
      <c r="Q357" s="411"/>
      <c r="R357" s="411"/>
      <c r="S357" s="411"/>
      <c r="T357" s="411"/>
      <c r="U357" s="411"/>
      <c r="V357" s="412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27.75" customHeight="1" x14ac:dyDescent="0.2">
      <c r="A358" s="423" t="s">
        <v>547</v>
      </c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3"/>
      <c r="N358" s="423"/>
      <c r="O358" s="423"/>
      <c r="P358" s="423"/>
      <c r="Q358" s="423"/>
      <c r="R358" s="423"/>
      <c r="S358" s="423"/>
      <c r="T358" s="423"/>
      <c r="U358" s="423"/>
      <c r="V358" s="423"/>
      <c r="W358" s="423"/>
      <c r="X358" s="423"/>
      <c r="Y358" s="423"/>
      <c r="Z358" s="423"/>
      <c r="AA358" s="54"/>
      <c r="AB358" s="54"/>
      <c r="AC358" s="54"/>
    </row>
    <row r="359" spans="1:68" ht="16.5" customHeight="1" x14ac:dyDescent="0.25">
      <c r="A359" s="424" t="s">
        <v>547</v>
      </c>
      <c r="B359" s="424"/>
      <c r="C359" s="424"/>
      <c r="D359" s="424"/>
      <c r="E359" s="424"/>
      <c r="F359" s="424"/>
      <c r="G359" s="424"/>
      <c r="H359" s="424"/>
      <c r="I359" s="424"/>
      <c r="J359" s="424"/>
      <c r="K359" s="424"/>
      <c r="L359" s="424"/>
      <c r="M359" s="424"/>
      <c r="N359" s="424"/>
      <c r="O359" s="424"/>
      <c r="P359" s="424"/>
      <c r="Q359" s="424"/>
      <c r="R359" s="424"/>
      <c r="S359" s="424"/>
      <c r="T359" s="424"/>
      <c r="U359" s="424"/>
      <c r="V359" s="424"/>
      <c r="W359" s="424"/>
      <c r="X359" s="424"/>
      <c r="Y359" s="424"/>
      <c r="Z359" s="424"/>
      <c r="AA359" s="65"/>
      <c r="AB359" s="65"/>
      <c r="AC359" s="79"/>
    </row>
    <row r="360" spans="1:68" ht="14.25" customHeight="1" x14ac:dyDescent="0.25">
      <c r="A360" s="425" t="s">
        <v>79</v>
      </c>
      <c r="B360" s="425"/>
      <c r="C360" s="425"/>
      <c r="D360" s="425"/>
      <c r="E360" s="425"/>
      <c r="F360" s="425"/>
      <c r="G360" s="425"/>
      <c r="H360" s="425"/>
      <c r="I360" s="425"/>
      <c r="J360" s="425"/>
      <c r="K360" s="425"/>
      <c r="L360" s="425"/>
      <c r="M360" s="425"/>
      <c r="N360" s="425"/>
      <c r="O360" s="425"/>
      <c r="P360" s="425"/>
      <c r="Q360" s="425"/>
      <c r="R360" s="425"/>
      <c r="S360" s="425"/>
      <c r="T360" s="425"/>
      <c r="U360" s="425"/>
      <c r="V360" s="425"/>
      <c r="W360" s="425"/>
      <c r="X360" s="425"/>
      <c r="Y360" s="425"/>
      <c r="Z360" s="425"/>
      <c r="AA360" s="66"/>
      <c r="AB360" s="66"/>
      <c r="AC360" s="80"/>
    </row>
    <row r="361" spans="1:68" ht="27" customHeight="1" x14ac:dyDescent="0.25">
      <c r="A361" s="63" t="s">
        <v>548</v>
      </c>
      <c r="B361" s="63" t="s">
        <v>549</v>
      </c>
      <c r="C361" s="36">
        <v>4301051933</v>
      </c>
      <c r="D361" s="419">
        <v>4640242180540</v>
      </c>
      <c r="E361" s="419"/>
      <c r="F361" s="62">
        <v>1.3</v>
      </c>
      <c r="G361" s="37">
        <v>6</v>
      </c>
      <c r="H361" s="62">
        <v>7.8</v>
      </c>
      <c r="I361" s="62">
        <v>8.3190000000000008</v>
      </c>
      <c r="J361" s="37">
        <v>64</v>
      </c>
      <c r="K361" s="37" t="s">
        <v>101</v>
      </c>
      <c r="L361" s="37" t="s">
        <v>45</v>
      </c>
      <c r="M361" s="38" t="s">
        <v>104</v>
      </c>
      <c r="N361" s="38"/>
      <c r="O361" s="37">
        <v>45</v>
      </c>
      <c r="P361" s="426" t="s">
        <v>550</v>
      </c>
      <c r="Q361" s="421"/>
      <c r="R361" s="421"/>
      <c r="S361" s="421"/>
      <c r="T361" s="42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04" t="s">
        <v>551</v>
      </c>
      <c r="AG361" s="78"/>
      <c r="AJ361" s="84" t="s">
        <v>45</v>
      </c>
      <c r="AK361" s="84">
        <v>0</v>
      </c>
      <c r="BB361" s="405" t="s">
        <v>67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413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3"/>
      <c r="O362" s="414"/>
      <c r="P362" s="410" t="s">
        <v>40</v>
      </c>
      <c r="Q362" s="411"/>
      <c r="R362" s="411"/>
      <c r="S362" s="411"/>
      <c r="T362" s="411"/>
      <c r="U362" s="411"/>
      <c r="V362" s="41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4"/>
      <c r="P363" s="410" t="s">
        <v>40</v>
      </c>
      <c r="Q363" s="411"/>
      <c r="R363" s="411"/>
      <c r="S363" s="411"/>
      <c r="T363" s="411"/>
      <c r="U363" s="411"/>
      <c r="V363" s="41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5" customHeight="1" x14ac:dyDescent="0.2">
      <c r="A364" s="413"/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8"/>
      <c r="P364" s="415" t="s">
        <v>33</v>
      </c>
      <c r="Q364" s="416"/>
      <c r="R364" s="416"/>
      <c r="S364" s="416"/>
      <c r="T364" s="416"/>
      <c r="U364" s="416"/>
      <c r="V364" s="417"/>
      <c r="W364" s="42" t="s">
        <v>0</v>
      </c>
      <c r="X364" s="43">
        <f>IFERROR(X25+X29+X37+X47+X54+X59+X65+X72+X80+X86+X92+X96+X101+X107+X120+X126+X130+X136+X141+X148+X159+X163+X173+X182+X187+X192+X197+X202+X211+X220+X228+X234+X241+X247+X253+X264+X269+X274+X278+X286+X290+X295+X299+X308+X313+X318+X322+X337+X342+X352+X357+X363,"0")</f>
        <v>0</v>
      </c>
      <c r="Y364" s="43">
        <f>IFERROR(Y25+Y29+Y37+Y47+Y54+Y59+Y65+Y72+Y80+Y86+Y92+Y96+Y101+Y107+Y120+Y126+Y130+Y136+Y141+Y148+Y159+Y163+Y173+Y182+Y187+Y192+Y197+Y202+Y211+Y220+Y228+Y234+Y241+Y247+Y253+Y264+Y269+Y274+Y278+Y286+Y290+Y295+Y299+Y308+Y313+Y318+Y322+Y337+Y342+Y352+Y357+Y363,"0")</f>
        <v>0</v>
      </c>
      <c r="Z364" s="42"/>
      <c r="AA364" s="67"/>
      <c r="AB364" s="67"/>
      <c r="AC364" s="67"/>
    </row>
    <row r="365" spans="1:68" x14ac:dyDescent="0.2">
      <c r="A365" s="413"/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8"/>
      <c r="P365" s="415" t="s">
        <v>34</v>
      </c>
      <c r="Q365" s="416"/>
      <c r="R365" s="416"/>
      <c r="S365" s="416"/>
      <c r="T365" s="416"/>
      <c r="U365" s="416"/>
      <c r="V365" s="417"/>
      <c r="W365" s="42" t="s">
        <v>0</v>
      </c>
      <c r="X365" s="43">
        <f>IFERROR(SUM(BM22:BM361),"0")</f>
        <v>0</v>
      </c>
      <c r="Y365" s="43">
        <f>IFERROR(SUM(BN22:BN361),"0")</f>
        <v>0</v>
      </c>
      <c r="Z365" s="42"/>
      <c r="AA365" s="67"/>
      <c r="AB365" s="67"/>
      <c r="AC365" s="67"/>
    </row>
    <row r="366" spans="1:68" x14ac:dyDescent="0.2">
      <c r="A366" s="413"/>
      <c r="B366" s="413"/>
      <c r="C366" s="413"/>
      <c r="D366" s="413"/>
      <c r="E366" s="413"/>
      <c r="F366" s="413"/>
      <c r="G366" s="413"/>
      <c r="H366" s="413"/>
      <c r="I366" s="413"/>
      <c r="J366" s="413"/>
      <c r="K366" s="413"/>
      <c r="L366" s="413"/>
      <c r="M366" s="413"/>
      <c r="N366" s="413"/>
      <c r="O366" s="418"/>
      <c r="P366" s="415" t="s">
        <v>35</v>
      </c>
      <c r="Q366" s="416"/>
      <c r="R366" s="416"/>
      <c r="S366" s="416"/>
      <c r="T366" s="416"/>
      <c r="U366" s="416"/>
      <c r="V366" s="417"/>
      <c r="W366" s="42" t="s">
        <v>20</v>
      </c>
      <c r="X366" s="44">
        <f>ROUNDUP(SUM(BO22:BO361),0)</f>
        <v>0</v>
      </c>
      <c r="Y366" s="44">
        <f>ROUNDUP(SUM(BP22:BP361),0)</f>
        <v>0</v>
      </c>
      <c r="Z366" s="42"/>
      <c r="AA366" s="67"/>
      <c r="AB366" s="67"/>
      <c r="AC366" s="67"/>
    </row>
    <row r="367" spans="1:68" x14ac:dyDescent="0.2">
      <c r="A367" s="413"/>
      <c r="B367" s="413"/>
      <c r="C367" s="413"/>
      <c r="D367" s="413"/>
      <c r="E367" s="413"/>
      <c r="F367" s="413"/>
      <c r="G367" s="413"/>
      <c r="H367" s="413"/>
      <c r="I367" s="413"/>
      <c r="J367" s="413"/>
      <c r="K367" s="413"/>
      <c r="L367" s="413"/>
      <c r="M367" s="413"/>
      <c r="N367" s="413"/>
      <c r="O367" s="418"/>
      <c r="P367" s="415" t="s">
        <v>36</v>
      </c>
      <c r="Q367" s="416"/>
      <c r="R367" s="416"/>
      <c r="S367" s="416"/>
      <c r="T367" s="416"/>
      <c r="U367" s="416"/>
      <c r="V367" s="417"/>
      <c r="W367" s="42" t="s">
        <v>0</v>
      </c>
      <c r="X367" s="43">
        <f>GrossWeightTotal+PalletQtyTotal*25</f>
        <v>0</v>
      </c>
      <c r="Y367" s="43">
        <f>GrossWeightTotalR+PalletQtyTotalR*25</f>
        <v>0</v>
      </c>
      <c r="Z367" s="42"/>
      <c r="AA367" s="67"/>
      <c r="AB367" s="67"/>
      <c r="AC367" s="67"/>
    </row>
    <row r="368" spans="1:68" x14ac:dyDescent="0.2">
      <c r="A368" s="413"/>
      <c r="B368" s="413"/>
      <c r="C368" s="413"/>
      <c r="D368" s="413"/>
      <c r="E368" s="413"/>
      <c r="F368" s="413"/>
      <c r="G368" s="413"/>
      <c r="H368" s="413"/>
      <c r="I368" s="413"/>
      <c r="J368" s="413"/>
      <c r="K368" s="413"/>
      <c r="L368" s="413"/>
      <c r="M368" s="413"/>
      <c r="N368" s="413"/>
      <c r="O368" s="418"/>
      <c r="P368" s="415" t="s">
        <v>37</v>
      </c>
      <c r="Q368" s="416"/>
      <c r="R368" s="416"/>
      <c r="S368" s="416"/>
      <c r="T368" s="416"/>
      <c r="U368" s="416"/>
      <c r="V368" s="417"/>
      <c r="W368" s="42" t="s">
        <v>20</v>
      </c>
      <c r="X368" s="43">
        <f>IFERROR(X24+X28+X36+X46+X53+X58+X64+X71+X79+X85+X91+X95+X100+X106+X119+X125+X129+X135+X140+X147+X158+X162+X172+X181+X186+X191+X196+X201+X210+X219+X227+X233+X240+X246+X252+X263+X268+X273+X277+X285+X289+X294+X298+X307+X312+X317+X321+X336+X341+X351+X356+X362,"0")</f>
        <v>0</v>
      </c>
      <c r="Y368" s="43">
        <f>IFERROR(Y24+Y28+Y36+Y46+Y53+Y58+Y64+Y71+Y79+Y85+Y91+Y95+Y100+Y106+Y119+Y125+Y129+Y135+Y140+Y147+Y158+Y162+Y172+Y181+Y186+Y191+Y196+Y201+Y210+Y219+Y227+Y233+Y240+Y246+Y252+Y263+Y268+Y273+Y277+Y285+Y289+Y294+Y298+Y307+Y312+Y317+Y321+Y336+Y341+Y351+Y356+Y362,"0")</f>
        <v>0</v>
      </c>
      <c r="Z368" s="42"/>
      <c r="AA368" s="67"/>
      <c r="AB368" s="67"/>
      <c r="AC368" s="67"/>
    </row>
    <row r="369" spans="1:32" ht="14.25" x14ac:dyDescent="0.2">
      <c r="A369" s="413"/>
      <c r="B369" s="413"/>
      <c r="C369" s="413"/>
      <c r="D369" s="413"/>
      <c r="E369" s="413"/>
      <c r="F369" s="413"/>
      <c r="G369" s="413"/>
      <c r="H369" s="413"/>
      <c r="I369" s="413"/>
      <c r="J369" s="413"/>
      <c r="K369" s="413"/>
      <c r="L369" s="413"/>
      <c r="M369" s="413"/>
      <c r="N369" s="413"/>
      <c r="O369" s="418"/>
      <c r="P369" s="415" t="s">
        <v>38</v>
      </c>
      <c r="Q369" s="416"/>
      <c r="R369" s="416"/>
      <c r="S369" s="416"/>
      <c r="T369" s="416"/>
      <c r="U369" s="416"/>
      <c r="V369" s="417"/>
      <c r="W369" s="45" t="s">
        <v>51</v>
      </c>
      <c r="X369" s="42"/>
      <c r="Y369" s="42"/>
      <c r="Z369" s="42">
        <f>IFERROR(Z24+Z28+Z36+Z46+Z53+Z58+Z64+Z71+Z79+Z85+Z91+Z95+Z100+Z106+Z119+Z125+Z129+Z135+Z140+Z147+Z158+Z162+Z172+Z181+Z186+Z191+Z196+Z201+Z210+Z219+Z227+Z233+Z240+Z246+Z252+Z263+Z268+Z273+Z277+Z285+Z289+Z294+Z298+Z307+Z312+Z317+Z321+Z336+Z341+Z351+Z356+Z362,"0")</f>
        <v>0</v>
      </c>
      <c r="AA369" s="67"/>
      <c r="AB369" s="67"/>
      <c r="AC369" s="67"/>
    </row>
    <row r="370" spans="1:32" ht="13.5" thickBot="1" x14ac:dyDescent="0.25"/>
    <row r="371" spans="1:32" ht="27" thickTop="1" thickBot="1" x14ac:dyDescent="0.25">
      <c r="A371" s="46" t="s">
        <v>9</v>
      </c>
      <c r="B371" s="85" t="s">
        <v>78</v>
      </c>
      <c r="C371" s="406" t="s">
        <v>94</v>
      </c>
      <c r="D371" s="406" t="s">
        <v>94</v>
      </c>
      <c r="E371" s="406" t="s">
        <v>94</v>
      </c>
      <c r="F371" s="406" t="s">
        <v>94</v>
      </c>
      <c r="G371" s="406" t="s">
        <v>94</v>
      </c>
      <c r="H371" s="406" t="s">
        <v>202</v>
      </c>
      <c r="I371" s="406" t="s">
        <v>202</v>
      </c>
      <c r="J371" s="406" t="s">
        <v>202</v>
      </c>
      <c r="K371" s="406" t="s">
        <v>202</v>
      </c>
      <c r="L371" s="406" t="s">
        <v>202</v>
      </c>
      <c r="M371" s="406" t="s">
        <v>202</v>
      </c>
      <c r="N371" s="407"/>
      <c r="O371" s="406" t="s">
        <v>202</v>
      </c>
      <c r="P371" s="406" t="s">
        <v>202</v>
      </c>
      <c r="Q371" s="406" t="s">
        <v>202</v>
      </c>
      <c r="R371" s="406" t="s">
        <v>202</v>
      </c>
      <c r="S371" s="406" t="s">
        <v>416</v>
      </c>
      <c r="T371" s="406" t="s">
        <v>416</v>
      </c>
      <c r="U371" s="406" t="s">
        <v>470</v>
      </c>
      <c r="V371" s="406" t="s">
        <v>470</v>
      </c>
      <c r="W371" s="85" t="s">
        <v>495</v>
      </c>
      <c r="X371" s="85" t="s">
        <v>547</v>
      </c>
      <c r="AB371" s="60"/>
      <c r="AC371" s="60"/>
      <c r="AF371" s="1"/>
    </row>
    <row r="372" spans="1:32" ht="14.25" customHeight="1" thickTop="1" x14ac:dyDescent="0.2">
      <c r="A372" s="408" t="s">
        <v>10</v>
      </c>
      <c r="B372" s="406" t="s">
        <v>78</v>
      </c>
      <c r="C372" s="406" t="s">
        <v>95</v>
      </c>
      <c r="D372" s="406" t="s">
        <v>108</v>
      </c>
      <c r="E372" s="406" t="s">
        <v>145</v>
      </c>
      <c r="F372" s="406" t="s">
        <v>161</v>
      </c>
      <c r="G372" s="406" t="s">
        <v>94</v>
      </c>
      <c r="H372" s="406" t="s">
        <v>203</v>
      </c>
      <c r="I372" s="406" t="s">
        <v>237</v>
      </c>
      <c r="J372" s="406" t="s">
        <v>284</v>
      </c>
      <c r="K372" s="406" t="s">
        <v>300</v>
      </c>
      <c r="L372" s="406" t="s">
        <v>316</v>
      </c>
      <c r="M372" s="406" t="s">
        <v>319</v>
      </c>
      <c r="N372" s="1"/>
      <c r="O372" s="406" t="s">
        <v>323</v>
      </c>
      <c r="P372" s="406" t="s">
        <v>327</v>
      </c>
      <c r="Q372" s="406" t="s">
        <v>332</v>
      </c>
      <c r="R372" s="406" t="s">
        <v>409</v>
      </c>
      <c r="S372" s="406" t="s">
        <v>417</v>
      </c>
      <c r="T372" s="406" t="s">
        <v>448</v>
      </c>
      <c r="U372" s="406" t="s">
        <v>471</v>
      </c>
      <c r="V372" s="406" t="s">
        <v>488</v>
      </c>
      <c r="W372" s="406" t="s">
        <v>495</v>
      </c>
      <c r="X372" s="406" t="s">
        <v>547</v>
      </c>
      <c r="AB372" s="60"/>
      <c r="AC372" s="60"/>
      <c r="AF372" s="1"/>
    </row>
    <row r="373" spans="1:32" ht="13.5" thickBot="1" x14ac:dyDescent="0.25">
      <c r="A373" s="409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1"/>
      <c r="O373" s="406"/>
      <c r="P373" s="406"/>
      <c r="Q373" s="406"/>
      <c r="R373" s="406"/>
      <c r="S373" s="406"/>
      <c r="T373" s="406"/>
      <c r="U373" s="406"/>
      <c r="V373" s="406"/>
      <c r="W373" s="406"/>
      <c r="X373" s="406"/>
      <c r="AB373" s="60"/>
      <c r="AC373" s="60"/>
      <c r="AF373" s="1"/>
    </row>
    <row r="374" spans="1:32" ht="18" thickTop="1" thickBot="1" x14ac:dyDescent="0.25">
      <c r="A374" s="46" t="s">
        <v>13</v>
      </c>
      <c r="B374" s="52">
        <f>IFERROR(Y22*1,"0")+IFERROR(Y23*1,"0")+IFERROR(Y27*1,"0")</f>
        <v>0</v>
      </c>
      <c r="C374" s="52">
        <f>IFERROR(Y33*1,"0")+IFERROR(Y34*1,"0")+IFERROR(Y35*1,"0")</f>
        <v>0</v>
      </c>
      <c r="D374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4" s="52">
        <f>IFERROR(Y62*1,"0")+IFERROR(Y63*1,"0")+IFERROR(Y67*1,"0")+IFERROR(Y68*1,"0")+IFERROR(Y69*1,"0")+IFERROR(Y70*1,"0")</f>
        <v>0</v>
      </c>
      <c r="F374" s="52">
        <f>IFERROR(Y75*1,"0")+IFERROR(Y76*1,"0")+IFERROR(Y77*1,"0")+IFERROR(Y78*1,"0")+IFERROR(Y82*1,"0")+IFERROR(Y83*1,"0")+IFERROR(Y84*1,"0")+IFERROR(Y88*1,"0")+IFERROR(Y89*1,"0")+IFERROR(Y90*1,"0")+IFERROR(Y94*1,"0")</f>
        <v>0</v>
      </c>
      <c r="G374" s="52">
        <f>IFERROR(Y99*1,"0")+IFERROR(Y103*1,"0")+IFERROR(Y104*1,"0")+IFERROR(Y105*1,"0")</f>
        <v>0</v>
      </c>
      <c r="H374" s="52">
        <f>IFERROR(Y111*1,"0")+IFERROR(Y112*1,"0")+IFERROR(Y113*1,"0")+IFERROR(Y114*1,"0")+IFERROR(Y115*1,"0")+IFERROR(Y116*1,"0")+IFERROR(Y117*1,"0")+IFERROR(Y118*1,"0")+IFERROR(Y122*1,"0")+IFERROR(Y123*1,"0")+IFERROR(Y124*1,"0")+IFERROR(Y128*1,"0")</f>
        <v>0</v>
      </c>
      <c r="I374" s="52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0</v>
      </c>
      <c r="J374" s="52">
        <f>IFERROR(Y166*1,"0")+IFERROR(Y167*1,"0")+IFERROR(Y168*1,"0")+IFERROR(Y169*1,"0")+IFERROR(Y170*1,"0")+IFERROR(Y171*1,"0")</f>
        <v>0</v>
      </c>
      <c r="K374" s="52">
        <f>IFERROR(Y176*1,"0")+IFERROR(Y177*1,"0")+IFERROR(Y178*1,"0")+IFERROR(Y179*1,"0")+IFERROR(Y180*1,"0")</f>
        <v>0</v>
      </c>
      <c r="L374" s="52">
        <f>IFERROR(Y185*1,"0")</f>
        <v>0</v>
      </c>
      <c r="M374" s="52">
        <f>IFERROR(Y190*1,"0")</f>
        <v>0</v>
      </c>
      <c r="N374" s="1"/>
      <c r="O374" s="52">
        <f>IFERROR(Y195*1,"0")</f>
        <v>0</v>
      </c>
      <c r="P374" s="52">
        <f>IFERROR(Y200*1,"0")</f>
        <v>0</v>
      </c>
      <c r="Q374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4" s="52">
        <f>IFERROR(Y250*1,"0")+IFERROR(Y251*1,"0")</f>
        <v>0</v>
      </c>
      <c r="S374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74" s="52">
        <f>IFERROR(Y281*1,"0")+IFERROR(Y282*1,"0")+IFERROR(Y283*1,"0")+IFERROR(Y284*1,"0")+IFERROR(Y288*1,"0")+IFERROR(Y292*1,"0")+IFERROR(Y293*1,"0")+IFERROR(Y297*1,"0")</f>
        <v>0</v>
      </c>
      <c r="U374" s="52">
        <f>IFERROR(Y303*1,"0")+IFERROR(Y304*1,"0")+IFERROR(Y305*1,"0")+IFERROR(Y306*1,"0")+IFERROR(Y310*1,"0")+IFERROR(Y311*1,"0")</f>
        <v>0</v>
      </c>
      <c r="V374" s="52">
        <f>IFERROR(Y316*1,"0")+IFERROR(Y320*1,"0")</f>
        <v>0</v>
      </c>
      <c r="W374" s="52">
        <f>IFERROR(Y326*1,"0")+IFERROR(Y327*1,"0")+IFERROR(Y328*1,"0")+IFERROR(Y329*1,"0")+IFERROR(Y330*1,"0")+IFERROR(Y331*1,"0")+IFERROR(Y332*1,"0")+IFERROR(Y333*1,"0")+IFERROR(Y334*1,"0")+IFERROR(Y335*1,"0")+IFERROR(Y339*1,"0")+IFERROR(Y340*1,"0")+IFERROR(Y344*1,"0")+IFERROR(Y345*1,"0")+IFERROR(Y346*1,"0")+IFERROR(Y347*1,"0")+IFERROR(Y348*1,"0")+IFERROR(Y349*1,"0")+IFERROR(Y350*1,"0")+IFERROR(Y354*1,"0")+IFERROR(Y355*1,"0")</f>
        <v>0</v>
      </c>
      <c r="X374" s="52">
        <f>IFERROR(Y361*1,"0")</f>
        <v>0</v>
      </c>
      <c r="AB374" s="60"/>
      <c r="AC374" s="60"/>
      <c r="AF374" s="1"/>
    </row>
  </sheetData>
  <sheetProtection algorithmName="SHA-512" hashValue="PTAjG9PoUSPlJSaxdTGZpxD7ernBENTAExRnM7CE7P9Qhl91867KSKSxRFp7YCki8VyCltDE9ebbqL5yFxTztg==" saltValue="NXmpt4h9lfZ33PKahAm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5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A324:Z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S372:S373"/>
    <mergeCell ref="T372:T373"/>
    <mergeCell ref="U372:U373"/>
    <mergeCell ref="P362:V362"/>
    <mergeCell ref="A362:O363"/>
    <mergeCell ref="P363:V363"/>
    <mergeCell ref="P364:V364"/>
    <mergeCell ref="A364:O369"/>
    <mergeCell ref="P365:V365"/>
    <mergeCell ref="P366:V366"/>
    <mergeCell ref="P367:V367"/>
    <mergeCell ref="P368:V368"/>
    <mergeCell ref="P369:V369"/>
    <mergeCell ref="V372:V373"/>
    <mergeCell ref="W372:W373"/>
    <mergeCell ref="X372:X373"/>
    <mergeCell ref="C371:G371"/>
    <mergeCell ref="H371:R371"/>
    <mergeCell ref="S371:T371"/>
    <mergeCell ref="U371:V371"/>
    <mergeCell ref="A372:A373"/>
    <mergeCell ref="B372:B373"/>
    <mergeCell ref="C372:C373"/>
    <mergeCell ref="D372:D373"/>
    <mergeCell ref="E372:E373"/>
    <mergeCell ref="F372:F373"/>
    <mergeCell ref="G372:G373"/>
    <mergeCell ref="H372:H373"/>
    <mergeCell ref="I372:I373"/>
    <mergeCell ref="J372:J373"/>
    <mergeCell ref="K372:K373"/>
    <mergeCell ref="L372:L373"/>
    <mergeCell ref="M372:M373"/>
    <mergeCell ref="O372:O373"/>
    <mergeCell ref="P372:P373"/>
    <mergeCell ref="Q372:Q373"/>
    <mergeCell ref="R372:R37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552</v>
      </c>
      <c r="H1" s="9"/>
    </row>
    <row r="3" spans="2:8" x14ac:dyDescent="0.2">
      <c r="B3" s="53" t="s">
        <v>553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555</v>
      </c>
      <c r="D6" s="53" t="s">
        <v>556</v>
      </c>
      <c r="E6" s="53" t="s">
        <v>45</v>
      </c>
    </row>
    <row r="8" spans="2:8" x14ac:dyDescent="0.2">
      <c r="B8" s="53" t="s">
        <v>77</v>
      </c>
      <c r="C8" s="53" t="s">
        <v>555</v>
      </c>
      <c r="D8" s="53" t="s">
        <v>45</v>
      </c>
      <c r="E8" s="53" t="s">
        <v>45</v>
      </c>
    </row>
    <row r="10" spans="2:8" x14ac:dyDescent="0.2">
      <c r="B10" s="53" t="s">
        <v>557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567</v>
      </c>
      <c r="C20" s="53" t="s">
        <v>45</v>
      </c>
      <c r="D20" s="53" t="s">
        <v>45</v>
      </c>
      <c r="E20" s="53" t="s">
        <v>45</v>
      </c>
    </row>
  </sheetData>
  <sheetProtection algorithmName="SHA-512" hashValue="/xPsHTqDqX9nC0RHIGWhQu8XWh5giawpTJaugxpYIbeyGEbtqPlvKr/CtuS5FOgifYeS7ed8gvTFSqRTlzDuGA==" saltValue="djr2DSOG/AyyR5o0t1zq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682</vt:i4>
      </vt:variant>
    </vt:vector>
  </HeadingPairs>
  <TitlesOfParts>
    <vt:vector size="6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