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10,25 Симф мульт\"/>
    </mc:Choice>
  </mc:AlternateContent>
  <xr:revisionPtr revIDLastSave="0" documentId="13_ncr:1_{32883C18-4E3C-4ED1-BB8E-6168388F1C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U8" i="1" l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6" i="1"/>
  <c r="U48" i="1"/>
  <c r="U49" i="1"/>
  <c r="U50" i="1"/>
  <c r="U51" i="1"/>
  <c r="U53" i="1"/>
  <c r="U54" i="1"/>
  <c r="U55" i="1"/>
  <c r="U56" i="1"/>
  <c r="U57" i="1"/>
  <c r="U58" i="1"/>
  <c r="U59" i="1"/>
  <c r="U60" i="1"/>
  <c r="U61" i="1"/>
  <c r="U62" i="1"/>
  <c r="U63" i="1"/>
  <c r="U65" i="1"/>
  <c r="U7" i="1"/>
  <c r="AA16" i="1" l="1"/>
  <c r="AC16" i="1" s="1"/>
  <c r="AA20" i="1"/>
  <c r="AC20" i="1" s="1"/>
  <c r="AA24" i="1"/>
  <c r="AC24" i="1" s="1"/>
  <c r="AA32" i="1"/>
  <c r="AC32" i="1" s="1"/>
  <c r="AA36" i="1"/>
  <c r="AC36" i="1" s="1"/>
  <c r="AA40" i="1"/>
  <c r="AC40" i="1" s="1"/>
  <c r="AA48" i="1"/>
  <c r="AC48" i="1" s="1"/>
  <c r="AA52" i="1"/>
  <c r="AC52" i="1" s="1"/>
  <c r="AA56" i="1"/>
  <c r="AC56" i="1" s="1"/>
  <c r="AA64" i="1"/>
  <c r="AC64" i="1" s="1"/>
  <c r="AA7" i="1"/>
  <c r="AC7" i="1" s="1"/>
  <c r="AA11" i="1"/>
  <c r="AC11" i="1" s="1"/>
  <c r="AA15" i="1"/>
  <c r="AC15" i="1" s="1"/>
  <c r="AA19" i="1"/>
  <c r="AC19" i="1" s="1"/>
  <c r="AA23" i="1"/>
  <c r="AC23" i="1" s="1"/>
  <c r="AA27" i="1"/>
  <c r="AC27" i="1" s="1"/>
  <c r="AA31" i="1"/>
  <c r="AC31" i="1" s="1"/>
  <c r="AA35" i="1"/>
  <c r="AC35" i="1" s="1"/>
  <c r="AA39" i="1"/>
  <c r="AC39" i="1" s="1"/>
  <c r="AA43" i="1"/>
  <c r="AC43" i="1" s="1"/>
  <c r="AA47" i="1"/>
  <c r="AC47" i="1" s="1"/>
  <c r="AA51" i="1"/>
  <c r="AC51" i="1" s="1"/>
  <c r="AA55" i="1"/>
  <c r="AC55" i="1" s="1"/>
  <c r="AA59" i="1"/>
  <c r="AC59" i="1" s="1"/>
  <c r="AA63" i="1"/>
  <c r="AC63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7" i="1"/>
  <c r="AA8" i="1"/>
  <c r="AC8" i="1" s="1"/>
  <c r="AA9" i="1"/>
  <c r="AC9" i="1" s="1"/>
  <c r="AA10" i="1"/>
  <c r="AC10" i="1" s="1"/>
  <c r="AA12" i="1"/>
  <c r="AC12" i="1" s="1"/>
  <c r="AA13" i="1"/>
  <c r="AC13" i="1" s="1"/>
  <c r="AA14" i="1"/>
  <c r="AC14" i="1" s="1"/>
  <c r="AA17" i="1"/>
  <c r="AC17" i="1" s="1"/>
  <c r="AA18" i="1"/>
  <c r="AC18" i="1" s="1"/>
  <c r="AA21" i="1"/>
  <c r="AC21" i="1" s="1"/>
  <c r="AA22" i="1"/>
  <c r="AC22" i="1" s="1"/>
  <c r="AA25" i="1"/>
  <c r="AC25" i="1" s="1"/>
  <c r="AA26" i="1"/>
  <c r="AC26" i="1" s="1"/>
  <c r="AA28" i="1"/>
  <c r="AC28" i="1" s="1"/>
  <c r="AA29" i="1"/>
  <c r="AC29" i="1" s="1"/>
  <c r="AA30" i="1"/>
  <c r="AC30" i="1" s="1"/>
  <c r="AA33" i="1"/>
  <c r="AC33" i="1" s="1"/>
  <c r="AA34" i="1"/>
  <c r="AC34" i="1" s="1"/>
  <c r="AA37" i="1"/>
  <c r="AC37" i="1" s="1"/>
  <c r="AA38" i="1"/>
  <c r="AC38" i="1" s="1"/>
  <c r="AA41" i="1"/>
  <c r="AC41" i="1" s="1"/>
  <c r="AA42" i="1"/>
  <c r="AC42" i="1" s="1"/>
  <c r="AA44" i="1"/>
  <c r="AC44" i="1" s="1"/>
  <c r="AA45" i="1"/>
  <c r="AC45" i="1" s="1"/>
  <c r="AA46" i="1"/>
  <c r="AC46" i="1" s="1"/>
  <c r="AA49" i="1"/>
  <c r="AC49" i="1" s="1"/>
  <c r="AA50" i="1"/>
  <c r="AC50" i="1" s="1"/>
  <c r="AA53" i="1"/>
  <c r="AC53" i="1" s="1"/>
  <c r="AA54" i="1"/>
  <c r="AC54" i="1" s="1"/>
  <c r="AA57" i="1"/>
  <c r="AC57" i="1" s="1"/>
  <c r="AA58" i="1"/>
  <c r="AC58" i="1" s="1"/>
  <c r="AA60" i="1"/>
  <c r="AC60" i="1" s="1"/>
  <c r="AA61" i="1"/>
  <c r="AC61" i="1" s="1"/>
  <c r="AA62" i="1"/>
  <c r="AC62" i="1" s="1"/>
  <c r="AA65" i="1"/>
  <c r="AC65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7" i="1"/>
  <c r="R11" i="1"/>
  <c r="R13" i="1"/>
  <c r="R15" i="1"/>
  <c r="R19" i="1"/>
  <c r="R25" i="1"/>
  <c r="R27" i="1"/>
  <c r="R29" i="1"/>
  <c r="R33" i="1"/>
  <c r="R35" i="1"/>
  <c r="R37" i="1"/>
  <c r="R39" i="1"/>
  <c r="R41" i="1"/>
  <c r="R43" i="1"/>
  <c r="R45" i="1"/>
  <c r="R47" i="1"/>
  <c r="R49" i="1"/>
  <c r="R51" i="1"/>
  <c r="R53" i="1"/>
  <c r="R55" i="1"/>
  <c r="R57" i="1"/>
  <c r="R59" i="1"/>
  <c r="R61" i="1"/>
  <c r="R63" i="1"/>
  <c r="R65" i="1"/>
  <c r="O8" i="1"/>
  <c r="AH8" i="1" s="1"/>
  <c r="O11" i="1"/>
  <c r="AH11" i="1" s="1"/>
  <c r="O12" i="1"/>
  <c r="AH12" i="1" s="1"/>
  <c r="O13" i="1"/>
  <c r="AH13" i="1" s="1"/>
  <c r="O14" i="1"/>
  <c r="AH14" i="1" s="1"/>
  <c r="O15" i="1"/>
  <c r="AH15" i="1" s="1"/>
  <c r="O16" i="1"/>
  <c r="AH16" i="1" s="1"/>
  <c r="O18" i="1"/>
  <c r="AH18" i="1" s="1"/>
  <c r="O19" i="1"/>
  <c r="AH19" i="1" s="1"/>
  <c r="O20" i="1"/>
  <c r="AH20" i="1" s="1"/>
  <c r="O22" i="1"/>
  <c r="AH22" i="1" s="1"/>
  <c r="O25" i="1"/>
  <c r="AH25" i="1" s="1"/>
  <c r="O26" i="1"/>
  <c r="AH26" i="1" s="1"/>
  <c r="O27" i="1"/>
  <c r="AH27" i="1" s="1"/>
  <c r="O28" i="1"/>
  <c r="AH28" i="1" s="1"/>
  <c r="O29" i="1"/>
  <c r="AH29" i="1" s="1"/>
  <c r="O30" i="1"/>
  <c r="AH30" i="1" s="1"/>
  <c r="O32" i="1"/>
  <c r="AH32" i="1" s="1"/>
  <c r="O33" i="1"/>
  <c r="AH33" i="1" s="1"/>
  <c r="O34" i="1"/>
  <c r="AH34" i="1" s="1"/>
  <c r="O35" i="1"/>
  <c r="AH35" i="1" s="1"/>
  <c r="O36" i="1"/>
  <c r="AH36" i="1" s="1"/>
  <c r="O37" i="1"/>
  <c r="AH37" i="1" s="1"/>
  <c r="O39" i="1"/>
  <c r="AH39" i="1" s="1"/>
  <c r="O40" i="1"/>
  <c r="AH40" i="1" s="1"/>
  <c r="O41" i="1"/>
  <c r="AH41" i="1" s="1"/>
  <c r="O42" i="1"/>
  <c r="AH42" i="1" s="1"/>
  <c r="O43" i="1"/>
  <c r="AH43" i="1" s="1"/>
  <c r="O44" i="1"/>
  <c r="AH44" i="1" s="1"/>
  <c r="O45" i="1"/>
  <c r="AH45" i="1" s="1"/>
  <c r="O46" i="1"/>
  <c r="AH46" i="1" s="1"/>
  <c r="O47" i="1"/>
  <c r="AH47" i="1" s="1"/>
  <c r="O48" i="1"/>
  <c r="AH48" i="1" s="1"/>
  <c r="O49" i="1"/>
  <c r="AH49" i="1" s="1"/>
  <c r="O50" i="1"/>
  <c r="AH50" i="1" s="1"/>
  <c r="O51" i="1"/>
  <c r="AH51" i="1" s="1"/>
  <c r="O52" i="1"/>
  <c r="AH52" i="1" s="1"/>
  <c r="O53" i="1"/>
  <c r="AH53" i="1" s="1"/>
  <c r="O54" i="1"/>
  <c r="AH54" i="1" s="1"/>
  <c r="O55" i="1"/>
  <c r="AH55" i="1" s="1"/>
  <c r="O57" i="1"/>
  <c r="AH57" i="1" s="1"/>
  <c r="O58" i="1"/>
  <c r="AH58" i="1" s="1"/>
  <c r="O59" i="1"/>
  <c r="AH59" i="1" s="1"/>
  <c r="O60" i="1"/>
  <c r="AH60" i="1" s="1"/>
  <c r="O61" i="1"/>
  <c r="AH61" i="1" s="1"/>
  <c r="O63" i="1"/>
  <c r="AH63" i="1" s="1"/>
  <c r="O64" i="1"/>
  <c r="AH64" i="1" s="1"/>
  <c r="O65" i="1"/>
  <c r="AH65" i="1" s="1"/>
  <c r="O7" i="1"/>
  <c r="AH7" i="1" s="1"/>
  <c r="V9" i="1"/>
  <c r="O9" i="1" s="1"/>
  <c r="V10" i="1"/>
  <c r="O10" i="1" s="1"/>
  <c r="V17" i="1"/>
  <c r="V21" i="1"/>
  <c r="O21" i="1" s="1"/>
  <c r="V23" i="1"/>
  <c r="O23" i="1" s="1"/>
  <c r="V24" i="1"/>
  <c r="O24" i="1" s="1"/>
  <c r="V31" i="1"/>
  <c r="O31" i="1" s="1"/>
  <c r="V38" i="1"/>
  <c r="O38" i="1" s="1"/>
  <c r="V40" i="1"/>
  <c r="V56" i="1"/>
  <c r="O56" i="1" s="1"/>
  <c r="V60" i="1"/>
  <c r="V62" i="1"/>
  <c r="O62" i="1" s="1"/>
  <c r="K8" i="1"/>
  <c r="K9" i="1"/>
  <c r="K10" i="1"/>
  <c r="K11" i="1"/>
  <c r="K12" i="1"/>
  <c r="K13" i="1"/>
  <c r="Q13" i="1" s="1"/>
  <c r="K14" i="1"/>
  <c r="K15" i="1"/>
  <c r="Q15" i="1" s="1"/>
  <c r="K16" i="1"/>
  <c r="K17" i="1"/>
  <c r="K18" i="1"/>
  <c r="K19" i="1"/>
  <c r="Q19" i="1" s="1"/>
  <c r="K20" i="1"/>
  <c r="K21" i="1"/>
  <c r="K22" i="1"/>
  <c r="Q22" i="1" s="1"/>
  <c r="K23" i="1"/>
  <c r="K24" i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K57" i="1"/>
  <c r="Q57" i="1" s="1"/>
  <c r="K58" i="1"/>
  <c r="Q58" i="1" s="1"/>
  <c r="K59" i="1"/>
  <c r="Q59" i="1" s="1"/>
  <c r="K60" i="1"/>
  <c r="Q60" i="1" s="1"/>
  <c r="K61" i="1"/>
  <c r="Q61" i="1" s="1"/>
  <c r="K62" i="1"/>
  <c r="K63" i="1"/>
  <c r="Q63" i="1" s="1"/>
  <c r="K64" i="1"/>
  <c r="Q64" i="1" s="1"/>
  <c r="K65" i="1"/>
  <c r="Q65" i="1" s="1"/>
  <c r="K7" i="1"/>
  <c r="Q7" i="1" s="1"/>
  <c r="J8" i="1"/>
  <c r="J45" i="1"/>
  <c r="I8" i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7" i="1"/>
  <c r="J7" i="1" s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7" i="1"/>
  <c r="AH62" i="1" l="1"/>
  <c r="R62" i="1"/>
  <c r="AH56" i="1"/>
  <c r="R56" i="1"/>
  <c r="AH38" i="1"/>
  <c r="R38" i="1"/>
  <c r="AH24" i="1"/>
  <c r="R24" i="1"/>
  <c r="AH21" i="1"/>
  <c r="R21" i="1"/>
  <c r="AH10" i="1"/>
  <c r="R10" i="1"/>
  <c r="AH31" i="1"/>
  <c r="R31" i="1"/>
  <c r="AH23" i="1"/>
  <c r="R23" i="1"/>
  <c r="AH9" i="1"/>
  <c r="R9" i="1"/>
  <c r="Q62" i="1"/>
  <c r="Q56" i="1"/>
  <c r="Q38" i="1"/>
  <c r="Q24" i="1"/>
  <c r="Q20" i="1"/>
  <c r="Q18" i="1"/>
  <c r="Q16" i="1"/>
  <c r="Q14" i="1"/>
  <c r="Q12" i="1"/>
  <c r="Q10" i="1"/>
  <c r="Q8" i="1"/>
  <c r="V6" i="1"/>
  <c r="O17" i="1"/>
  <c r="R7" i="1"/>
  <c r="R64" i="1"/>
  <c r="R60" i="1"/>
  <c r="R58" i="1"/>
  <c r="R54" i="1"/>
  <c r="R52" i="1"/>
  <c r="R50" i="1"/>
  <c r="R48" i="1"/>
  <c r="R46" i="1"/>
  <c r="R44" i="1"/>
  <c r="R42" i="1"/>
  <c r="R40" i="1"/>
  <c r="R36" i="1"/>
  <c r="R34" i="1"/>
  <c r="R32" i="1"/>
  <c r="R30" i="1"/>
  <c r="R28" i="1"/>
  <c r="R26" i="1"/>
  <c r="R22" i="1"/>
  <c r="R20" i="1"/>
  <c r="R18" i="1"/>
  <c r="R16" i="1"/>
  <c r="R14" i="1"/>
  <c r="R12" i="1"/>
  <c r="R8" i="1"/>
  <c r="S6" i="1"/>
  <c r="Z65" i="1"/>
  <c r="AE65" i="1" s="1"/>
  <c r="Z61" i="1"/>
  <c r="AE61" i="1" s="1"/>
  <c r="Z58" i="1"/>
  <c r="AE58" i="1" s="1"/>
  <c r="Z54" i="1"/>
  <c r="AE54" i="1" s="1"/>
  <c r="Z50" i="1"/>
  <c r="AE50" i="1" s="1"/>
  <c r="Z46" i="1"/>
  <c r="AE46" i="1" s="1"/>
  <c r="Z44" i="1"/>
  <c r="AE44" i="1" s="1"/>
  <c r="Z41" i="1"/>
  <c r="AE41" i="1" s="1"/>
  <c r="Z37" i="1"/>
  <c r="AE37" i="1" s="1"/>
  <c r="Z33" i="1"/>
  <c r="AE33" i="1" s="1"/>
  <c r="Z29" i="1"/>
  <c r="AE29" i="1" s="1"/>
  <c r="Z26" i="1"/>
  <c r="AE26" i="1" s="1"/>
  <c r="Z22" i="1"/>
  <c r="AE22" i="1" s="1"/>
  <c r="Z18" i="1"/>
  <c r="AE18" i="1" s="1"/>
  <c r="Z14" i="1"/>
  <c r="AE14" i="1" s="1"/>
  <c r="Z12" i="1"/>
  <c r="AE12" i="1" s="1"/>
  <c r="Z9" i="1"/>
  <c r="AE9" i="1" s="1"/>
  <c r="Z59" i="1"/>
  <c r="AE59" i="1" s="1"/>
  <c r="Z51" i="1"/>
  <c r="AE51" i="1" s="1"/>
  <c r="Z43" i="1"/>
  <c r="AE43" i="1" s="1"/>
  <c r="Z35" i="1"/>
  <c r="AE35" i="1" s="1"/>
  <c r="Z27" i="1"/>
  <c r="AE27" i="1" s="1"/>
  <c r="Z19" i="1"/>
  <c r="AE19" i="1" s="1"/>
  <c r="Z11" i="1"/>
  <c r="AE11" i="1" s="1"/>
  <c r="Z64" i="1"/>
  <c r="AE64" i="1" s="1"/>
  <c r="Z52" i="1"/>
  <c r="AE52" i="1" s="1"/>
  <c r="Z40" i="1"/>
  <c r="AE40" i="1" s="1"/>
  <c r="Z32" i="1"/>
  <c r="AE32" i="1" s="1"/>
  <c r="Z20" i="1"/>
  <c r="AE20" i="1" s="1"/>
  <c r="Q31" i="1"/>
  <c r="Q23" i="1"/>
  <c r="Q21" i="1"/>
  <c r="Q17" i="1"/>
  <c r="K6" i="1"/>
  <c r="Q11" i="1"/>
  <c r="Q9" i="1"/>
  <c r="Z62" i="1"/>
  <c r="AE62" i="1" s="1"/>
  <c r="Z60" i="1"/>
  <c r="AE60" i="1" s="1"/>
  <c r="Z57" i="1"/>
  <c r="AE57" i="1" s="1"/>
  <c r="Z53" i="1"/>
  <c r="AE53" i="1" s="1"/>
  <c r="Z49" i="1"/>
  <c r="AE49" i="1" s="1"/>
  <c r="Z45" i="1"/>
  <c r="AE45" i="1" s="1"/>
  <c r="Z42" i="1"/>
  <c r="AE42" i="1" s="1"/>
  <c r="Z38" i="1"/>
  <c r="AE38" i="1" s="1"/>
  <c r="Z34" i="1"/>
  <c r="AE34" i="1" s="1"/>
  <c r="Z30" i="1"/>
  <c r="AE30" i="1" s="1"/>
  <c r="Z28" i="1"/>
  <c r="AE28" i="1" s="1"/>
  <c r="Z25" i="1"/>
  <c r="AE25" i="1" s="1"/>
  <c r="Z21" i="1"/>
  <c r="AE21" i="1" s="1"/>
  <c r="Z17" i="1"/>
  <c r="AE17" i="1" s="1"/>
  <c r="Z13" i="1"/>
  <c r="AE13" i="1" s="1"/>
  <c r="Z10" i="1"/>
  <c r="AE10" i="1" s="1"/>
  <c r="Z8" i="1"/>
  <c r="AE8" i="1" s="1"/>
  <c r="Z63" i="1"/>
  <c r="AE63" i="1" s="1"/>
  <c r="Z55" i="1"/>
  <c r="AE55" i="1" s="1"/>
  <c r="Z47" i="1"/>
  <c r="AE47" i="1" s="1"/>
  <c r="Z39" i="1"/>
  <c r="AE39" i="1" s="1"/>
  <c r="Z31" i="1"/>
  <c r="AE31" i="1" s="1"/>
  <c r="Z23" i="1"/>
  <c r="AE23" i="1" s="1"/>
  <c r="Z15" i="1"/>
  <c r="AE15" i="1" s="1"/>
  <c r="Z7" i="1"/>
  <c r="AE7" i="1" s="1"/>
  <c r="Z56" i="1"/>
  <c r="AE56" i="1" s="1"/>
  <c r="Z48" i="1"/>
  <c r="AE48" i="1" s="1"/>
  <c r="Z36" i="1"/>
  <c r="AE36" i="1" s="1"/>
  <c r="Z24" i="1"/>
  <c r="AE24" i="1" s="1"/>
  <c r="Z16" i="1"/>
  <c r="AE16" i="1" s="1"/>
  <c r="P6" i="1"/>
  <c r="AA6" i="1"/>
  <c r="AE6" i="1"/>
  <c r="T6" i="1"/>
  <c r="O6" i="1"/>
  <c r="U6" i="1"/>
  <c r="J6" i="1"/>
  <c r="I6" i="1"/>
  <c r="AH17" i="1" l="1"/>
  <c r="R17" i="1"/>
</calcChain>
</file>

<file path=xl/sharedStrings.xml><?xml version="1.0" encoding="utf-8"?>
<sst xmlns="http://schemas.openxmlformats.org/spreadsheetml/2006/main" count="159" uniqueCount="96">
  <si>
    <t>Период: 01.10.2025 - 08.10.2025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</si>
  <si>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</si>
  <si>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</si>
  <si>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</si>
  <si>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</si>
  <si>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</si>
  <si>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</si>
  <si>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</si>
  <si>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</si>
  <si>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</si>
  <si>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</si>
  <si>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</si>
  <si>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</si>
  <si>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клубникой и вишней ТМ Стародворье 0,2 кг ПОКОМ</t>
  </si>
  <si>
    <t>ЖАР-ладушки с яблоком и грушей ТМ Стародворье 0,2 кг.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</si>
  <si>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</si>
  <si>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</si>
  <si>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</si>
  <si>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</si>
  <si>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</si>
  <si>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Grandmeni с говядиной и свининой 0,7кг ТМ Горячая штучка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</si>
  <si>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</si>
  <si>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</si>
  <si>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</si>
  <si>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</si>
  <si>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</si>
  <si>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Нейробуст с мясом ТМ Горячая штучка ТС Бульмени ГШ сфера флоу-пак 0,6 кг.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</si>
  <si>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</si>
  <si>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СЕВЕРНАЯ КОЛЛЕКЦИЯ 0,7кг ТМ Горячая штучка сфера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</si>
  <si>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</si>
  <si>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</si>
  <si>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</si>
  <si>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</si>
  <si>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</si>
  <si>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</si>
  <si>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</si>
  <si>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</si>
  <si>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</si>
  <si>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</si>
  <si>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</si>
  <si>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</si>
  <si>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</si>
  <si>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</si>
  <si>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</si>
  <si>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</si>
  <si>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</si>
  <si>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</si>
  <si>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</si>
  <si>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</si>
  <si>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</si>
  <si>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</si>
  <si>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</si>
  <si>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</si>
  <si>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</si>
  <si>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мясом 0,2кг ТМ Стародворье  ПОКОМ</t>
  </si>
  <si>
    <t>Жареные вареники с картофелем и беконом Добросельские 0,2 кг.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</si>
  <si>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</si>
  <si>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</si>
  <si>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</si>
  <si>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</si>
  <si>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</si>
  <si>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</si>
  <si>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</si>
  <si>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Бульмени хрустящие с мясом 0,22 кг ТМ Горячая штучка  ПОКОМ</t>
  </si>
  <si>
    <t>Пельмени Добросельские со свининой и говядиной ТМ Стародворье флоу-пак клас. форма 0,65 кг.  ПОКОМ</t>
  </si>
  <si>
    <t>Пельмени Зареченские сфера 5 кг.  ПОКОМ</t>
  </si>
  <si>
    <t>Сочный мегачебурек ТМ Зареченские ВЕС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</si>
  <si>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</si>
  <si>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</si>
  <si>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</si>
  <si>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</si>
  <si>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</si>
  <si>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</si>
  <si>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</si>
  <si>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</si>
  <si>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</si>
  <si>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</si>
  <si>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</si>
  <si>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</si>
  <si>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</si>
  <si>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</si>
  <si>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</si>
  <si>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</si>
  <si>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</si>
  <si>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</si>
  <si>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</si>
  <si>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</si>
  <si>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</si>
  <si>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</si>
  <si>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10,10,</t>
  </si>
  <si>
    <t>13,10,</t>
  </si>
  <si>
    <t>24,09,</t>
  </si>
  <si>
    <t>01,10,</t>
  </si>
  <si>
    <t>15,10,</t>
  </si>
  <si>
    <t>16,10,</t>
  </si>
  <si>
    <t>3т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</si>
</sst>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3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5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6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1,10,25&#1079;&#1072;&#1084;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2-08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0,10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8,10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24.09.2025 - 01.10.2025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06,10,</v>
          </cell>
          <cell r="L5" t="str">
            <v>08,10,</v>
          </cell>
          <cell r="P5" t="str">
            <v>10,10,</v>
          </cell>
          <cell r="S5" t="str">
            <v>17,09,</v>
          </cell>
          <cell r="T5" t="str">
            <v>24,09,</v>
          </cell>
          <cell r="U5" t="str">
            <v>03,10,</v>
          </cell>
        </row>
        <row r="6">
          <cell r="E6">
            <v>58926.59</v>
          </cell>
          <cell r="F6">
            <v>65275.816000000006</v>
          </cell>
          <cell r="I6">
            <v>60232.18</v>
          </cell>
          <cell r="J6">
            <v>-1305.5899999999999</v>
          </cell>
          <cell r="K6">
            <v>19840</v>
          </cell>
          <cell r="L6">
            <v>25580</v>
          </cell>
          <cell r="M6">
            <v>0</v>
          </cell>
          <cell r="N6">
            <v>6336</v>
          </cell>
          <cell r="O6">
            <v>9357.3179999999993</v>
          </cell>
          <cell r="P6">
            <v>9340</v>
          </cell>
          <cell r="S6">
            <v>10168.145999999999</v>
          </cell>
          <cell r="T6">
            <v>10795.608000000002</v>
          </cell>
          <cell r="U6">
            <v>9951.24</v>
          </cell>
          <cell r="V6">
            <v>12140</v>
          </cell>
          <cell r="AA6">
            <v>9340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257</v>
          </cell>
          <cell r="D7">
            <v>352</v>
          </cell>
          <cell r="E7">
            <v>251</v>
          </cell>
          <cell r="F7">
            <v>346</v>
          </cell>
          <cell r="G7">
            <v>0</v>
          </cell>
          <cell r="H7" t="e">
            <v>#N/A</v>
          </cell>
          <cell r="I7">
            <v>273</v>
          </cell>
          <cell r="J7">
            <v>-22</v>
          </cell>
          <cell r="K7">
            <v>120</v>
          </cell>
          <cell r="L7">
            <v>120</v>
          </cell>
          <cell r="O7">
            <v>50.2</v>
          </cell>
          <cell r="P7">
            <v>120</v>
          </cell>
          <cell r="Q7">
            <v>14.063745019920319</v>
          </cell>
          <cell r="R7">
            <v>6.8924302788844614</v>
          </cell>
          <cell r="S7">
            <v>46.6</v>
          </cell>
          <cell r="T7">
            <v>52.6</v>
          </cell>
          <cell r="U7">
            <v>52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120</v>
          </cell>
          <cell r="AB7">
            <v>0</v>
          </cell>
          <cell r="AC7">
            <v>10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805</v>
          </cell>
          <cell r="D8">
            <v>182</v>
          </cell>
          <cell r="E8">
            <v>428</v>
          </cell>
          <cell r="F8">
            <v>555</v>
          </cell>
          <cell r="G8">
            <v>0.24</v>
          </cell>
          <cell r="H8" t="e">
            <v>#N/A</v>
          </cell>
          <cell r="I8">
            <v>433</v>
          </cell>
          <cell r="J8">
            <v>-5</v>
          </cell>
          <cell r="K8">
            <v>180</v>
          </cell>
          <cell r="L8">
            <v>360</v>
          </cell>
          <cell r="O8">
            <v>85.6</v>
          </cell>
          <cell r="Q8">
            <v>12.792056074766355</v>
          </cell>
          <cell r="R8">
            <v>6.4836448598130847</v>
          </cell>
          <cell r="S8">
            <v>102.6</v>
          </cell>
          <cell r="T8">
            <v>97.6</v>
          </cell>
          <cell r="U8">
            <v>78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1890</v>
          </cell>
          <cell r="D9">
            <v>2091</v>
          </cell>
          <cell r="E9">
            <v>2182</v>
          </cell>
          <cell r="F9">
            <v>1755</v>
          </cell>
          <cell r="G9">
            <v>0.24</v>
          </cell>
          <cell r="H9" t="e">
            <v>#N/A</v>
          </cell>
          <cell r="I9">
            <v>2230</v>
          </cell>
          <cell r="J9">
            <v>-48</v>
          </cell>
          <cell r="K9">
            <v>720</v>
          </cell>
          <cell r="L9">
            <v>840</v>
          </cell>
          <cell r="N9">
            <v>720</v>
          </cell>
          <cell r="O9">
            <v>292.39999999999998</v>
          </cell>
          <cell r="P9">
            <v>200</v>
          </cell>
          <cell r="Q9">
            <v>12.021203830369357</v>
          </cell>
          <cell r="R9">
            <v>6.0020519835841322</v>
          </cell>
          <cell r="S9">
            <v>333</v>
          </cell>
          <cell r="T9">
            <v>311.2</v>
          </cell>
          <cell r="U9">
            <v>350</v>
          </cell>
          <cell r="V9">
            <v>720</v>
          </cell>
          <cell r="W9">
            <v>70</v>
          </cell>
          <cell r="X9">
            <v>14</v>
          </cell>
          <cell r="Y9">
            <v>12</v>
          </cell>
          <cell r="Z9">
            <v>14</v>
          </cell>
          <cell r="AA9">
            <v>200</v>
          </cell>
          <cell r="AB9" t="e">
            <v>#N/A</v>
          </cell>
          <cell r="AC9">
            <v>16.666666666666668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1483</v>
          </cell>
          <cell r="D10">
            <v>2805</v>
          </cell>
          <cell r="E10">
            <v>2179</v>
          </cell>
          <cell r="F10">
            <v>2063</v>
          </cell>
          <cell r="G10">
            <v>0</v>
          </cell>
          <cell r="H10" t="e">
            <v>#N/A</v>
          </cell>
          <cell r="I10">
            <v>2231</v>
          </cell>
          <cell r="J10">
            <v>-52</v>
          </cell>
          <cell r="K10">
            <v>600</v>
          </cell>
          <cell r="L10">
            <v>840</v>
          </cell>
          <cell r="N10">
            <v>360</v>
          </cell>
          <cell r="O10">
            <v>315.8</v>
          </cell>
          <cell r="P10">
            <v>300</v>
          </cell>
          <cell r="Q10">
            <v>12.042431918936035</v>
          </cell>
          <cell r="R10">
            <v>6.5326155794806837</v>
          </cell>
          <cell r="S10">
            <v>330</v>
          </cell>
          <cell r="T10">
            <v>365.6</v>
          </cell>
          <cell r="U10">
            <v>307</v>
          </cell>
          <cell r="V10">
            <v>600</v>
          </cell>
          <cell r="W10">
            <v>70</v>
          </cell>
          <cell r="X10">
            <v>14</v>
          </cell>
          <cell r="Y10">
            <v>12</v>
          </cell>
          <cell r="Z10">
            <v>28</v>
          </cell>
          <cell r="AA10">
            <v>300</v>
          </cell>
          <cell r="AB10" t="e">
            <v>#N/A</v>
          </cell>
          <cell r="AC10">
            <v>25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718</v>
          </cell>
          <cell r="D11">
            <v>338</v>
          </cell>
          <cell r="E11">
            <v>337</v>
          </cell>
          <cell r="F11">
            <v>718</v>
          </cell>
          <cell r="G11">
            <v>1</v>
          </cell>
          <cell r="H11">
            <v>180</v>
          </cell>
          <cell r="I11">
            <v>323</v>
          </cell>
          <cell r="J11">
            <v>14</v>
          </cell>
          <cell r="L11">
            <v>240</v>
          </cell>
          <cell r="O11">
            <v>67.400000000000006</v>
          </cell>
          <cell r="Q11">
            <v>14.213649851632047</v>
          </cell>
          <cell r="R11">
            <v>10.652818991097922</v>
          </cell>
          <cell r="S11">
            <v>90.8</v>
          </cell>
          <cell r="T11">
            <v>73.2</v>
          </cell>
          <cell r="U11">
            <v>61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52</v>
          </cell>
          <cell r="D12">
            <v>1</v>
          </cell>
          <cell r="E12">
            <v>18</v>
          </cell>
          <cell r="F12">
            <v>32</v>
          </cell>
          <cell r="G12" t="str">
            <v>нов</v>
          </cell>
          <cell r="H12" t="e">
            <v>#N/A</v>
          </cell>
          <cell r="I12">
            <v>18</v>
          </cell>
          <cell r="J12">
            <v>0</v>
          </cell>
          <cell r="O12">
            <v>3.6</v>
          </cell>
          <cell r="Q12">
            <v>8.8888888888888893</v>
          </cell>
          <cell r="R12">
            <v>8.8888888888888893</v>
          </cell>
          <cell r="S12">
            <v>3.8</v>
          </cell>
          <cell r="T12">
            <v>4.4000000000000004</v>
          </cell>
          <cell r="U12">
            <v>2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увел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426</v>
          </cell>
          <cell r="D13">
            <v>360</v>
          </cell>
          <cell r="E13">
            <v>294</v>
          </cell>
          <cell r="F13">
            <v>474</v>
          </cell>
          <cell r="G13" t="str">
            <v>нов</v>
          </cell>
          <cell r="H13" t="e">
            <v>#N/A</v>
          </cell>
          <cell r="I13">
            <v>309</v>
          </cell>
          <cell r="J13">
            <v>-15</v>
          </cell>
          <cell r="K13">
            <v>120</v>
          </cell>
          <cell r="L13">
            <v>150</v>
          </cell>
          <cell r="O13">
            <v>58.8</v>
          </cell>
          <cell r="P13">
            <v>120</v>
          </cell>
          <cell r="Q13">
            <v>14.693877551020408</v>
          </cell>
          <cell r="R13">
            <v>8.0612244897959187</v>
          </cell>
          <cell r="S13">
            <v>72.599999999999994</v>
          </cell>
          <cell r="T13">
            <v>71.400000000000006</v>
          </cell>
          <cell r="U13">
            <v>48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14</v>
          </cell>
          <cell r="AA13">
            <v>120</v>
          </cell>
          <cell r="AB13" t="str">
            <v>яблоко</v>
          </cell>
          <cell r="AC13">
            <v>10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131</v>
          </cell>
          <cell r="D14">
            <v>3</v>
          </cell>
          <cell r="E14">
            <v>16</v>
          </cell>
          <cell r="F14">
            <v>116</v>
          </cell>
          <cell r="G14" t="str">
            <v>ноа</v>
          </cell>
          <cell r="H14" t="e">
            <v>#N/A</v>
          </cell>
          <cell r="I14">
            <v>18</v>
          </cell>
          <cell r="J14">
            <v>-2</v>
          </cell>
          <cell r="O14">
            <v>3.2</v>
          </cell>
          <cell r="Q14">
            <v>36.25</v>
          </cell>
          <cell r="R14">
            <v>36.25</v>
          </cell>
          <cell r="S14">
            <v>1.6</v>
          </cell>
          <cell r="T14">
            <v>5.2</v>
          </cell>
          <cell r="U14">
            <v>1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увел</v>
          </cell>
          <cell r="AC14">
            <v>0</v>
          </cell>
          <cell r="AD14">
            <v>0.2</v>
          </cell>
        </row>
        <row r="15">
          <cell r="A15" t="str">
            <v>Жареные вареники с картофелем и беконом Добросельские 0,2 кг. ТМ Стародворье  ПОКОМ</v>
          </cell>
          <cell r="B15" t="str">
            <v>шт</v>
          </cell>
          <cell r="C15">
            <v>476</v>
          </cell>
          <cell r="D15">
            <v>702</v>
          </cell>
          <cell r="E15">
            <v>338</v>
          </cell>
          <cell r="F15">
            <v>821</v>
          </cell>
          <cell r="G15" t="str">
            <v>нов</v>
          </cell>
          <cell r="H15" t="e">
            <v>#N/A</v>
          </cell>
          <cell r="I15">
            <v>382</v>
          </cell>
          <cell r="J15">
            <v>-44</v>
          </cell>
          <cell r="L15">
            <v>120</v>
          </cell>
          <cell r="O15">
            <v>67.599999999999994</v>
          </cell>
          <cell r="Q15">
            <v>13.920118343195268</v>
          </cell>
          <cell r="R15">
            <v>12.144970414201184</v>
          </cell>
          <cell r="S15">
            <v>95.4</v>
          </cell>
          <cell r="T15">
            <v>100</v>
          </cell>
          <cell r="U15">
            <v>80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e">
            <v>#N/A</v>
          </cell>
          <cell r="AC15">
            <v>0</v>
          </cell>
          <cell r="AD15">
            <v>0.2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C16">
            <v>1019</v>
          </cell>
          <cell r="D16">
            <v>710</v>
          </cell>
          <cell r="E16">
            <v>673</v>
          </cell>
          <cell r="F16">
            <v>1035</v>
          </cell>
          <cell r="G16" t="str">
            <v>рот</v>
          </cell>
          <cell r="H16" t="e">
            <v>#N/A</v>
          </cell>
          <cell r="I16">
            <v>709</v>
          </cell>
          <cell r="J16">
            <v>-36</v>
          </cell>
          <cell r="K16">
            <v>120</v>
          </cell>
          <cell r="L16">
            <v>360</v>
          </cell>
          <cell r="O16">
            <v>134.6</v>
          </cell>
          <cell r="P16">
            <v>120</v>
          </cell>
          <cell r="Q16">
            <v>12.147102526002973</v>
          </cell>
          <cell r="R16">
            <v>7.6894502228826154</v>
          </cell>
          <cell r="S16">
            <v>171.6</v>
          </cell>
          <cell r="T16">
            <v>154.4</v>
          </cell>
          <cell r="U16">
            <v>123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14</v>
          </cell>
          <cell r="AA16">
            <v>120</v>
          </cell>
          <cell r="AB16" t="e">
            <v>#N/A</v>
          </cell>
          <cell r="AC16">
            <v>10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891</v>
          </cell>
          <cell r="D17">
            <v>1384</v>
          </cell>
          <cell r="E17">
            <v>1071</v>
          </cell>
          <cell r="F17">
            <v>1182</v>
          </cell>
          <cell r="G17">
            <v>0.2</v>
          </cell>
          <cell r="H17" t="e">
            <v>#N/A</v>
          </cell>
          <cell r="I17">
            <v>1110</v>
          </cell>
          <cell r="J17">
            <v>-39</v>
          </cell>
          <cell r="K17">
            <v>240</v>
          </cell>
          <cell r="L17">
            <v>360</v>
          </cell>
          <cell r="N17">
            <v>276</v>
          </cell>
          <cell r="O17">
            <v>142.19999999999999</v>
          </cell>
          <cell r="Q17">
            <v>12.531645569620254</v>
          </cell>
          <cell r="R17">
            <v>8.3122362869198323</v>
          </cell>
          <cell r="S17">
            <v>173.2</v>
          </cell>
          <cell r="T17">
            <v>179.2</v>
          </cell>
          <cell r="U17">
            <v>189</v>
          </cell>
          <cell r="V17">
            <v>360</v>
          </cell>
          <cell r="W17">
            <v>70</v>
          </cell>
          <cell r="X17">
            <v>14</v>
          </cell>
          <cell r="Y17">
            <v>12</v>
          </cell>
          <cell r="Z17">
            <v>0</v>
          </cell>
          <cell r="AA17">
            <v>0</v>
          </cell>
          <cell r="AB17" t="e">
            <v>#N/A</v>
          </cell>
          <cell r="AC17">
            <v>0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271.18700000000001</v>
          </cell>
          <cell r="D18">
            <v>214.61</v>
          </cell>
          <cell r="E18">
            <v>188.01</v>
          </cell>
          <cell r="F18">
            <v>290.37700000000001</v>
          </cell>
          <cell r="G18" t="str">
            <v>рот2</v>
          </cell>
          <cell r="H18" t="e">
            <v>#N/A</v>
          </cell>
          <cell r="I18">
            <v>193.02</v>
          </cell>
          <cell r="J18">
            <v>-5.0100000000000193</v>
          </cell>
          <cell r="K18">
            <v>50</v>
          </cell>
          <cell r="L18">
            <v>120</v>
          </cell>
          <cell r="O18">
            <v>37.601999999999997</v>
          </cell>
          <cell r="Q18">
            <v>12.243417903303017</v>
          </cell>
          <cell r="R18">
            <v>7.7223817882027559</v>
          </cell>
          <cell r="S18">
            <v>44.422000000000004</v>
          </cell>
          <cell r="T18">
            <v>42.78</v>
          </cell>
          <cell r="U18">
            <v>29.6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0</v>
          </cell>
          <cell r="AA18">
            <v>0</v>
          </cell>
          <cell r="AB18" t="str">
            <v>увел</v>
          </cell>
          <cell r="AC18">
            <v>0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99</v>
          </cell>
          <cell r="D19">
            <v>132</v>
          </cell>
          <cell r="E19">
            <v>87.5</v>
          </cell>
          <cell r="F19">
            <v>143.5</v>
          </cell>
          <cell r="G19" t="str">
            <v>рот1</v>
          </cell>
          <cell r="H19" t="e">
            <v>#N/A</v>
          </cell>
          <cell r="I19">
            <v>87.5</v>
          </cell>
          <cell r="J19">
            <v>0</v>
          </cell>
          <cell r="K19">
            <v>60</v>
          </cell>
          <cell r="O19">
            <v>17.5</v>
          </cell>
          <cell r="Q19">
            <v>11.628571428571428</v>
          </cell>
          <cell r="R19">
            <v>8.1999999999999993</v>
          </cell>
          <cell r="S19">
            <v>15.4</v>
          </cell>
          <cell r="T19">
            <v>17.600000000000001</v>
          </cell>
          <cell r="U19">
            <v>11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259.60000000000002</v>
          </cell>
          <cell r="D20">
            <v>210</v>
          </cell>
          <cell r="E20">
            <v>190.7</v>
          </cell>
          <cell r="F20">
            <v>278.89999999999998</v>
          </cell>
          <cell r="G20">
            <v>0</v>
          </cell>
          <cell r="H20" t="e">
            <v>#N/A</v>
          </cell>
          <cell r="I20">
            <v>189.7</v>
          </cell>
          <cell r="J20">
            <v>1</v>
          </cell>
          <cell r="K20">
            <v>90</v>
          </cell>
          <cell r="L20">
            <v>100</v>
          </cell>
          <cell r="O20">
            <v>38.14</v>
          </cell>
          <cell r="Q20">
            <v>12.294179339276349</v>
          </cell>
          <cell r="R20">
            <v>7.3125327739905606</v>
          </cell>
          <cell r="S20">
            <v>41.4</v>
          </cell>
          <cell r="T20">
            <v>41.4</v>
          </cell>
          <cell r="U20">
            <v>39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0</v>
          </cell>
          <cell r="AA20">
            <v>0</v>
          </cell>
          <cell r="AB20" t="e">
            <v>#N/A</v>
          </cell>
          <cell r="AC20">
            <v>0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2488</v>
          </cell>
          <cell r="D21">
            <v>3987</v>
          </cell>
          <cell r="E21">
            <v>3679</v>
          </cell>
          <cell r="F21">
            <v>2734</v>
          </cell>
          <cell r="G21" t="str">
            <v>пуд</v>
          </cell>
          <cell r="H21">
            <v>180</v>
          </cell>
          <cell r="I21">
            <v>3679</v>
          </cell>
          <cell r="J21">
            <v>0</v>
          </cell>
          <cell r="K21">
            <v>1500</v>
          </cell>
          <cell r="L21">
            <v>2000</v>
          </cell>
          <cell r="N21">
            <v>720</v>
          </cell>
          <cell r="O21">
            <v>567.79999999999995</v>
          </cell>
          <cell r="P21">
            <v>480</v>
          </cell>
          <cell r="Q21">
            <v>11.824586121873899</v>
          </cell>
          <cell r="R21">
            <v>4.8150757308911594</v>
          </cell>
          <cell r="S21">
            <v>540</v>
          </cell>
          <cell r="T21">
            <v>597</v>
          </cell>
          <cell r="U21">
            <v>657</v>
          </cell>
          <cell r="V21">
            <v>840</v>
          </cell>
          <cell r="W21">
            <v>70</v>
          </cell>
          <cell r="X21">
            <v>14</v>
          </cell>
          <cell r="Y21">
            <v>12</v>
          </cell>
          <cell r="Z21">
            <v>42</v>
          </cell>
          <cell r="AA21">
            <v>480</v>
          </cell>
          <cell r="AB21" t="str">
            <v>ябмай</v>
          </cell>
          <cell r="AC21">
            <v>40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1741</v>
          </cell>
          <cell r="D22">
            <v>2091</v>
          </cell>
          <cell r="E22">
            <v>1831</v>
          </cell>
          <cell r="F22">
            <v>1952</v>
          </cell>
          <cell r="G22" t="str">
            <v>яб</v>
          </cell>
          <cell r="H22">
            <v>180</v>
          </cell>
          <cell r="I22">
            <v>1881</v>
          </cell>
          <cell r="J22">
            <v>-50</v>
          </cell>
          <cell r="K22">
            <v>480</v>
          </cell>
          <cell r="L22">
            <v>720</v>
          </cell>
          <cell r="N22">
            <v>180</v>
          </cell>
          <cell r="O22">
            <v>282.2</v>
          </cell>
          <cell r="P22">
            <v>240</v>
          </cell>
          <cell r="Q22">
            <v>12.019844082211199</v>
          </cell>
          <cell r="R22">
            <v>6.9170800850460665</v>
          </cell>
          <cell r="S22">
            <v>354.6</v>
          </cell>
          <cell r="T22">
            <v>349.8</v>
          </cell>
          <cell r="U22">
            <v>356</v>
          </cell>
          <cell r="V22">
            <v>420</v>
          </cell>
          <cell r="W22">
            <v>126</v>
          </cell>
          <cell r="X22">
            <v>14</v>
          </cell>
          <cell r="Y22">
            <v>6</v>
          </cell>
          <cell r="Z22">
            <v>42</v>
          </cell>
          <cell r="AA22">
            <v>240</v>
          </cell>
          <cell r="AB22" t="str">
            <v>ябмай</v>
          </cell>
          <cell r="AC22">
            <v>40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2125</v>
          </cell>
          <cell r="D23">
            <v>3260</v>
          </cell>
          <cell r="E23">
            <v>2739</v>
          </cell>
          <cell r="F23">
            <v>2604</v>
          </cell>
          <cell r="G23">
            <v>1</v>
          </cell>
          <cell r="H23">
            <v>180</v>
          </cell>
          <cell r="I23">
            <v>2748</v>
          </cell>
          <cell r="J23">
            <v>-9</v>
          </cell>
          <cell r="K23">
            <v>600</v>
          </cell>
          <cell r="L23">
            <v>1300</v>
          </cell>
          <cell r="N23">
            <v>480</v>
          </cell>
          <cell r="O23">
            <v>403.8</v>
          </cell>
          <cell r="P23">
            <v>360</v>
          </cell>
          <cell r="Q23">
            <v>12.045567112431897</v>
          </cell>
          <cell r="R23">
            <v>6.4487369985141161</v>
          </cell>
          <cell r="S23">
            <v>442.2</v>
          </cell>
          <cell r="T23">
            <v>482</v>
          </cell>
          <cell r="U23">
            <v>437</v>
          </cell>
          <cell r="V23">
            <v>720</v>
          </cell>
          <cell r="W23">
            <v>70</v>
          </cell>
          <cell r="X23">
            <v>14</v>
          </cell>
          <cell r="Y23">
            <v>12</v>
          </cell>
          <cell r="Z23">
            <v>28</v>
          </cell>
          <cell r="AA23">
            <v>360</v>
          </cell>
          <cell r="AB23" t="str">
            <v>ябмай</v>
          </cell>
          <cell r="AC23">
            <v>30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1748</v>
          </cell>
          <cell r="D24">
            <v>2769</v>
          </cell>
          <cell r="E24">
            <v>2213</v>
          </cell>
          <cell r="F24">
            <v>2250</v>
          </cell>
          <cell r="G24">
            <v>1</v>
          </cell>
          <cell r="H24" t="e">
            <v>#N/A</v>
          </cell>
          <cell r="I24">
            <v>2261</v>
          </cell>
          <cell r="J24">
            <v>-48</v>
          </cell>
          <cell r="K24">
            <v>480</v>
          </cell>
          <cell r="L24">
            <v>840</v>
          </cell>
          <cell r="N24">
            <v>720</v>
          </cell>
          <cell r="O24">
            <v>322.60000000000002</v>
          </cell>
          <cell r="P24">
            <v>300</v>
          </cell>
          <cell r="Q24">
            <v>11.996280223186607</v>
          </cell>
          <cell r="R24">
            <v>6.9745815251084933</v>
          </cell>
          <cell r="S24">
            <v>370</v>
          </cell>
          <cell r="T24">
            <v>402.4</v>
          </cell>
          <cell r="U24">
            <v>336</v>
          </cell>
          <cell r="V24">
            <v>600</v>
          </cell>
          <cell r="W24">
            <v>70</v>
          </cell>
          <cell r="X24">
            <v>14</v>
          </cell>
          <cell r="Y24">
            <v>12</v>
          </cell>
          <cell r="Z24">
            <v>28</v>
          </cell>
          <cell r="AA24">
            <v>300</v>
          </cell>
          <cell r="AB24" t="str">
            <v>ябмай</v>
          </cell>
          <cell r="AC24">
            <v>25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1588</v>
          </cell>
          <cell r="D25">
            <v>2244</v>
          </cell>
          <cell r="E25">
            <v>1424</v>
          </cell>
          <cell r="F25">
            <v>2270</v>
          </cell>
          <cell r="G25">
            <v>1</v>
          </cell>
          <cell r="H25" t="e">
            <v>#N/A</v>
          </cell>
          <cell r="I25">
            <v>1550</v>
          </cell>
          <cell r="J25">
            <v>-126</v>
          </cell>
          <cell r="K25">
            <v>900</v>
          </cell>
          <cell r="L25">
            <v>1200</v>
          </cell>
          <cell r="O25">
            <v>284.8</v>
          </cell>
          <cell r="P25">
            <v>500</v>
          </cell>
          <cell r="Q25">
            <v>17.099719101123593</v>
          </cell>
          <cell r="R25">
            <v>7.970505617977528</v>
          </cell>
          <cell r="S25">
            <v>280.60000000000002</v>
          </cell>
          <cell r="T25">
            <v>246</v>
          </cell>
          <cell r="U25">
            <v>468</v>
          </cell>
          <cell r="V25">
            <v>0</v>
          </cell>
          <cell r="W25">
            <v>84</v>
          </cell>
          <cell r="X25">
            <v>12</v>
          </cell>
          <cell r="Y25">
            <v>6</v>
          </cell>
          <cell r="Z25">
            <v>84</v>
          </cell>
          <cell r="AA25">
            <v>500</v>
          </cell>
          <cell r="AB25" t="str">
            <v>жк500</v>
          </cell>
          <cell r="AC25">
            <v>83.333333333333329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490</v>
          </cell>
          <cell r="D26">
            <v>184</v>
          </cell>
          <cell r="E26">
            <v>264</v>
          </cell>
          <cell r="F26">
            <v>407</v>
          </cell>
          <cell r="G26" t="str">
            <v>нов</v>
          </cell>
          <cell r="H26" t="e">
            <v>#N/A</v>
          </cell>
          <cell r="I26">
            <v>264</v>
          </cell>
          <cell r="J26">
            <v>0</v>
          </cell>
          <cell r="K26">
            <v>120</v>
          </cell>
          <cell r="L26">
            <v>120</v>
          </cell>
          <cell r="O26">
            <v>52.8</v>
          </cell>
          <cell r="Q26">
            <v>12.253787878787879</v>
          </cell>
          <cell r="R26">
            <v>7.7083333333333339</v>
          </cell>
          <cell r="S26">
            <v>58.8</v>
          </cell>
          <cell r="T26">
            <v>64.8</v>
          </cell>
          <cell r="U26">
            <v>37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0</v>
          </cell>
          <cell r="AA26">
            <v>0</v>
          </cell>
          <cell r="AB26" t="e">
            <v>#N/A</v>
          </cell>
          <cell r="AC26">
            <v>0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485</v>
          </cell>
          <cell r="D27">
            <v>1020</v>
          </cell>
          <cell r="E27">
            <v>372</v>
          </cell>
          <cell r="F27">
            <v>1127</v>
          </cell>
          <cell r="G27" t="str">
            <v>нов</v>
          </cell>
          <cell r="H27" t="e">
            <v>#N/A</v>
          </cell>
          <cell r="I27">
            <v>374</v>
          </cell>
          <cell r="J27">
            <v>-2</v>
          </cell>
          <cell r="K27">
            <v>360</v>
          </cell>
          <cell r="O27">
            <v>74.400000000000006</v>
          </cell>
          <cell r="Q27">
            <v>19.986559139784944</v>
          </cell>
          <cell r="R27">
            <v>15.14784946236559</v>
          </cell>
          <cell r="S27">
            <v>75.400000000000006</v>
          </cell>
          <cell r="T27">
            <v>80.8</v>
          </cell>
          <cell r="U27">
            <v>81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399</v>
          </cell>
          <cell r="D28">
            <v>115</v>
          </cell>
          <cell r="E28">
            <v>277</v>
          </cell>
          <cell r="F28">
            <v>232</v>
          </cell>
          <cell r="G28" t="str">
            <v>рот0502</v>
          </cell>
          <cell r="H28" t="e">
            <v>#N/A</v>
          </cell>
          <cell r="I28">
            <v>279</v>
          </cell>
          <cell r="J28">
            <v>-2</v>
          </cell>
          <cell r="K28">
            <v>280</v>
          </cell>
          <cell r="L28">
            <v>200</v>
          </cell>
          <cell r="O28">
            <v>55.4</v>
          </cell>
          <cell r="Q28">
            <v>12.851985559566787</v>
          </cell>
          <cell r="R28">
            <v>4.1877256317689531</v>
          </cell>
          <cell r="S28">
            <v>60.6</v>
          </cell>
          <cell r="T28">
            <v>41.4</v>
          </cell>
          <cell r="U28">
            <v>66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0</v>
          </cell>
          <cell r="AA28">
            <v>0</v>
          </cell>
          <cell r="AB28" t="str">
            <v>ябмай</v>
          </cell>
          <cell r="AC28">
            <v>0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0,7 кг. ПОКОМ</v>
          </cell>
          <cell r="B29" t="str">
            <v>шт</v>
          </cell>
          <cell r="C29">
            <v>325</v>
          </cell>
          <cell r="D29">
            <v>1870</v>
          </cell>
          <cell r="E29">
            <v>916</v>
          </cell>
          <cell r="F29">
            <v>1242</v>
          </cell>
          <cell r="G29" t="str">
            <v>4рот</v>
          </cell>
          <cell r="H29" t="e">
            <v>#N/A</v>
          </cell>
          <cell r="I29">
            <v>917</v>
          </cell>
          <cell r="J29">
            <v>-1</v>
          </cell>
          <cell r="K29">
            <v>360</v>
          </cell>
          <cell r="L29">
            <v>480</v>
          </cell>
          <cell r="O29">
            <v>183.2</v>
          </cell>
          <cell r="P29">
            <v>120</v>
          </cell>
          <cell r="Q29">
            <v>12.019650655021834</v>
          </cell>
          <cell r="R29">
            <v>6.7794759825327517</v>
          </cell>
          <cell r="S29">
            <v>137.4</v>
          </cell>
          <cell r="T29">
            <v>209.2</v>
          </cell>
          <cell r="U29">
            <v>204</v>
          </cell>
          <cell r="V29">
            <v>0</v>
          </cell>
          <cell r="W29">
            <v>84</v>
          </cell>
          <cell r="X29">
            <v>12</v>
          </cell>
          <cell r="Y29">
            <v>10</v>
          </cell>
          <cell r="Z29">
            <v>12</v>
          </cell>
          <cell r="AA29">
            <v>120</v>
          </cell>
          <cell r="AB29" t="str">
            <v>ябмай</v>
          </cell>
          <cell r="AC29">
            <v>12</v>
          </cell>
          <cell r="AD29">
            <v>0.7</v>
          </cell>
        </row>
        <row r="30">
          <cell r="A30" t="str">
            <v>Пельмени Бигбули с мясом ТМ Горячая штучка. флоу-пак сфера 0,4 кг. ПОКОМ</v>
          </cell>
          <cell r="B30" t="str">
            <v>шт</v>
          </cell>
          <cell r="C30">
            <v>319</v>
          </cell>
          <cell r="D30">
            <v>204</v>
          </cell>
          <cell r="E30">
            <v>208</v>
          </cell>
          <cell r="F30">
            <v>308</v>
          </cell>
          <cell r="G30" t="str">
            <v>4рот</v>
          </cell>
          <cell r="H30" t="e">
            <v>#N/A</v>
          </cell>
          <cell r="I30">
            <v>204</v>
          </cell>
          <cell r="J30">
            <v>4</v>
          </cell>
          <cell r="K30">
            <v>120</v>
          </cell>
          <cell r="L30">
            <v>120</v>
          </cell>
          <cell r="O30">
            <v>41.6</v>
          </cell>
          <cell r="Q30">
            <v>13.173076923076923</v>
          </cell>
          <cell r="R30">
            <v>7.4038461538461533</v>
          </cell>
          <cell r="S30">
            <v>45.2</v>
          </cell>
          <cell r="T30">
            <v>50.4</v>
          </cell>
          <cell r="U30">
            <v>23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 t="str">
            <v>увел</v>
          </cell>
          <cell r="AC30">
            <v>0</v>
          </cell>
          <cell r="AD30">
            <v>0.4</v>
          </cell>
        </row>
        <row r="31">
          <cell r="A31" t="str">
            <v>Пельмени Бигбули с мясом ТМ Горячая штучка. флоу-пак сфера 0,7 кг ПОКОМ</v>
          </cell>
          <cell r="B31" t="str">
            <v>шт</v>
          </cell>
          <cell r="C31">
            <v>930</v>
          </cell>
          <cell r="D31">
            <v>3306</v>
          </cell>
          <cell r="E31">
            <v>1890</v>
          </cell>
          <cell r="F31">
            <v>2278</v>
          </cell>
          <cell r="G31" t="str">
            <v>4рот</v>
          </cell>
          <cell r="H31" t="e">
            <v>#N/A</v>
          </cell>
          <cell r="I31">
            <v>1906</v>
          </cell>
          <cell r="J31">
            <v>-16</v>
          </cell>
          <cell r="K31">
            <v>120</v>
          </cell>
          <cell r="L31">
            <v>600</v>
          </cell>
          <cell r="N31">
            <v>400</v>
          </cell>
          <cell r="O31">
            <v>210</v>
          </cell>
          <cell r="P31">
            <v>300</v>
          </cell>
          <cell r="Q31">
            <v>15.704761904761904</v>
          </cell>
          <cell r="R31">
            <v>10.847619047619048</v>
          </cell>
          <cell r="S31">
            <v>238</v>
          </cell>
          <cell r="T31">
            <v>280</v>
          </cell>
          <cell r="U31">
            <v>362</v>
          </cell>
          <cell r="V31">
            <v>840</v>
          </cell>
          <cell r="W31">
            <v>84</v>
          </cell>
          <cell r="X31">
            <v>12</v>
          </cell>
          <cell r="Y31">
            <v>10</v>
          </cell>
          <cell r="Z31">
            <v>36</v>
          </cell>
          <cell r="AA31">
            <v>300</v>
          </cell>
          <cell r="AB31" t="str">
            <v>жк300</v>
          </cell>
          <cell r="AC31">
            <v>30</v>
          </cell>
          <cell r="AD31">
            <v>0.7</v>
          </cell>
        </row>
        <row r="32">
          <cell r="A32" t="str">
            <v>Пельмени Бигбули со сливочным маслом ТМ Горячая штучка, флоу-пак сфера 0,7. ПОКОМ</v>
          </cell>
          <cell r="B32" t="str">
            <v>шт</v>
          </cell>
          <cell r="C32">
            <v>613</v>
          </cell>
          <cell r="D32">
            <v>3083</v>
          </cell>
          <cell r="E32">
            <v>1605</v>
          </cell>
          <cell r="F32">
            <v>2003</v>
          </cell>
          <cell r="G32" t="str">
            <v>4рот</v>
          </cell>
          <cell r="H32" t="e">
            <v>#N/A</v>
          </cell>
          <cell r="I32">
            <v>1642</v>
          </cell>
          <cell r="J32">
            <v>-37</v>
          </cell>
          <cell r="K32">
            <v>1000</v>
          </cell>
          <cell r="L32">
            <v>600</v>
          </cell>
          <cell r="O32">
            <v>321</v>
          </cell>
          <cell r="P32">
            <v>500</v>
          </cell>
          <cell r="Q32">
            <v>12.781931464174455</v>
          </cell>
          <cell r="R32">
            <v>6.2398753894081</v>
          </cell>
          <cell r="S32">
            <v>222.6</v>
          </cell>
          <cell r="T32">
            <v>317.39999999999998</v>
          </cell>
          <cell r="U32">
            <v>504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48</v>
          </cell>
          <cell r="AA32">
            <v>500</v>
          </cell>
          <cell r="AB32" t="str">
            <v>жк300</v>
          </cell>
          <cell r="AC32">
            <v>50</v>
          </cell>
          <cell r="AD32">
            <v>0.7</v>
          </cell>
        </row>
        <row r="33">
          <cell r="A33" t="str">
            <v>Пельмени Бульмени мини с мясом и оливковым маслом 0,7 кг ТМ Горячая штучка  ПОКОМ</v>
          </cell>
          <cell r="B33" t="str">
            <v>шт</v>
          </cell>
          <cell r="C33">
            <v>829</v>
          </cell>
          <cell r="D33">
            <v>652</v>
          </cell>
          <cell r="E33">
            <v>649</v>
          </cell>
          <cell r="F33">
            <v>786</v>
          </cell>
          <cell r="G33" t="str">
            <v>нв1304,</v>
          </cell>
          <cell r="H33" t="e">
            <v>#N/A</v>
          </cell>
          <cell r="I33">
            <v>682</v>
          </cell>
          <cell r="J33">
            <v>-33</v>
          </cell>
          <cell r="K33">
            <v>360</v>
          </cell>
          <cell r="L33">
            <v>240</v>
          </cell>
          <cell r="O33">
            <v>129.80000000000001</v>
          </cell>
          <cell r="P33">
            <v>240</v>
          </cell>
          <cell r="Q33">
            <v>12.526964560862865</v>
          </cell>
          <cell r="R33">
            <v>6.0554699537750381</v>
          </cell>
          <cell r="S33">
            <v>151.80000000000001</v>
          </cell>
          <cell r="T33">
            <v>147.4</v>
          </cell>
          <cell r="U33">
            <v>66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24</v>
          </cell>
          <cell r="AA33">
            <v>240</v>
          </cell>
          <cell r="AB33" t="e">
            <v>#N/A</v>
          </cell>
          <cell r="AC33">
            <v>24</v>
          </cell>
          <cell r="AD33">
            <v>0.7</v>
          </cell>
        </row>
        <row r="34">
          <cell r="A34" t="str">
            <v>Пельмени Бульмени Нейробуст с мясом ТМ Горячая штучка ТС Бульмени ГШ сфера флоу-пак 0,6 кг.  ПОКОМ</v>
          </cell>
          <cell r="B34" t="str">
            <v>шт</v>
          </cell>
          <cell r="C34">
            <v>367</v>
          </cell>
          <cell r="D34">
            <v>258</v>
          </cell>
          <cell r="E34">
            <v>160</v>
          </cell>
          <cell r="F34">
            <v>457</v>
          </cell>
          <cell r="G34" t="str">
            <v>нов</v>
          </cell>
          <cell r="H34" t="e">
            <v>#N/A</v>
          </cell>
          <cell r="I34">
            <v>168</v>
          </cell>
          <cell r="J34">
            <v>-8</v>
          </cell>
          <cell r="O34">
            <v>32</v>
          </cell>
          <cell r="Q34">
            <v>14.28125</v>
          </cell>
          <cell r="R34">
            <v>14.28125</v>
          </cell>
          <cell r="S34">
            <v>54.4</v>
          </cell>
          <cell r="T34">
            <v>52</v>
          </cell>
          <cell r="U34">
            <v>26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0.6</v>
          </cell>
        </row>
        <row r="35">
          <cell r="A35" t="str">
            <v>Пельмени Бульмени с говядиной и свининой Наваристые 5кг Горячая штучка ВЕС  ПОКОМ</v>
          </cell>
          <cell r="B35" t="str">
            <v>кг</v>
          </cell>
          <cell r="C35">
            <v>1695</v>
          </cell>
          <cell r="D35">
            <v>4645</v>
          </cell>
          <cell r="E35">
            <v>2565</v>
          </cell>
          <cell r="F35">
            <v>3560</v>
          </cell>
          <cell r="G35">
            <v>0</v>
          </cell>
          <cell r="H35" t="e">
            <v>#N/A</v>
          </cell>
          <cell r="I35">
            <v>2755</v>
          </cell>
          <cell r="J35">
            <v>-190</v>
          </cell>
          <cell r="K35">
            <v>800</v>
          </cell>
          <cell r="L35">
            <v>1100</v>
          </cell>
          <cell r="O35">
            <v>513</v>
          </cell>
          <cell r="P35">
            <v>700</v>
          </cell>
          <cell r="Q35">
            <v>12.007797270955166</v>
          </cell>
          <cell r="R35">
            <v>6.9395711500974659</v>
          </cell>
          <cell r="S35">
            <v>501</v>
          </cell>
          <cell r="T35">
            <v>652</v>
          </cell>
          <cell r="U35">
            <v>455</v>
          </cell>
          <cell r="V35">
            <v>0</v>
          </cell>
          <cell r="W35">
            <v>144</v>
          </cell>
          <cell r="X35">
            <v>12</v>
          </cell>
          <cell r="Y35">
            <v>5</v>
          </cell>
          <cell r="Z35">
            <v>144</v>
          </cell>
          <cell r="AA35">
            <v>700</v>
          </cell>
          <cell r="AB35" t="str">
            <v>жк</v>
          </cell>
          <cell r="AC35">
            <v>140</v>
          </cell>
          <cell r="AD35">
            <v>1</v>
          </cell>
        </row>
        <row r="36">
          <cell r="A36" t="str">
            <v>Пельмени Бульмени с говядиной и свининой СЕВЕРНАЯ КОЛЛЕКЦИЯ 0,7кг ТМ Горячая штучка сфера  ПОКОМ</v>
          </cell>
          <cell r="B36" t="str">
            <v>шт</v>
          </cell>
          <cell r="C36">
            <v>459</v>
          </cell>
          <cell r="D36">
            <v>413</v>
          </cell>
          <cell r="E36">
            <v>414</v>
          </cell>
          <cell r="F36">
            <v>425</v>
          </cell>
          <cell r="G36" t="str">
            <v>перим</v>
          </cell>
          <cell r="H36" t="e">
            <v>#N/A</v>
          </cell>
          <cell r="I36">
            <v>393</v>
          </cell>
          <cell r="J36">
            <v>21</v>
          </cell>
          <cell r="K36">
            <v>800</v>
          </cell>
          <cell r="L36">
            <v>600</v>
          </cell>
          <cell r="O36">
            <v>82.8</v>
          </cell>
          <cell r="P36">
            <v>200</v>
          </cell>
          <cell r="Q36">
            <v>24.456521739130437</v>
          </cell>
          <cell r="R36">
            <v>5.1328502415458939</v>
          </cell>
          <cell r="S36">
            <v>79</v>
          </cell>
          <cell r="T36">
            <v>71.400000000000006</v>
          </cell>
          <cell r="U36">
            <v>146</v>
          </cell>
          <cell r="V36">
            <v>0</v>
          </cell>
          <cell r="W36">
            <v>84</v>
          </cell>
          <cell r="X36">
            <v>12</v>
          </cell>
          <cell r="Y36">
            <v>10</v>
          </cell>
          <cell r="Z36">
            <v>24</v>
          </cell>
          <cell r="AA36">
            <v>200</v>
          </cell>
          <cell r="AB36" t="str">
            <v>Ларин, яб, борд</v>
          </cell>
          <cell r="AC36">
            <v>20</v>
          </cell>
          <cell r="AD36">
            <v>0.7</v>
          </cell>
        </row>
        <row r="37">
          <cell r="A37" t="str">
            <v>Пельмени Бульмени с говядиной и свининой ТМ Горячая штучка. флоу-пак сфера 0,4 кг ПОКОМ</v>
          </cell>
          <cell r="B37" t="str">
            <v>шт</v>
          </cell>
          <cell r="C37">
            <v>1122</v>
          </cell>
          <cell r="D37">
            <v>1418</v>
          </cell>
          <cell r="E37">
            <v>1048</v>
          </cell>
          <cell r="F37">
            <v>1433</v>
          </cell>
          <cell r="G37" t="str">
            <v>бнмарт</v>
          </cell>
          <cell r="H37" t="e">
            <v>#N/A</v>
          </cell>
          <cell r="I37">
            <v>1026</v>
          </cell>
          <cell r="J37">
            <v>22</v>
          </cell>
          <cell r="K37">
            <v>360</v>
          </cell>
          <cell r="L37">
            <v>480</v>
          </cell>
          <cell r="O37">
            <v>209.6</v>
          </cell>
          <cell r="P37">
            <v>240</v>
          </cell>
          <cell r="Q37">
            <v>11.989503816793894</v>
          </cell>
          <cell r="R37">
            <v>6.8368320610687023</v>
          </cell>
          <cell r="S37">
            <v>223.6</v>
          </cell>
          <cell r="T37">
            <v>242.6</v>
          </cell>
          <cell r="U37">
            <v>129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12</v>
          </cell>
          <cell r="AA37">
            <v>240</v>
          </cell>
          <cell r="AB37" t="e">
            <v>#N/A</v>
          </cell>
          <cell r="AC37">
            <v>15</v>
          </cell>
          <cell r="AD37">
            <v>0.4</v>
          </cell>
        </row>
        <row r="38">
          <cell r="A38" t="str">
            <v>Пельмени Бульмени с говядиной и свининой ТМ Горячая штучка. флоу-пак сфера 0,7 кг ПОКОМ</v>
          </cell>
          <cell r="B38" t="str">
            <v>шт</v>
          </cell>
          <cell r="C38">
            <v>2079</v>
          </cell>
          <cell r="D38">
            <v>3094</v>
          </cell>
          <cell r="E38">
            <v>3133</v>
          </cell>
          <cell r="F38">
            <v>1935</v>
          </cell>
          <cell r="G38" t="str">
            <v>бнмай</v>
          </cell>
          <cell r="H38" t="e">
            <v>#N/A</v>
          </cell>
          <cell r="I38">
            <v>3167</v>
          </cell>
          <cell r="J38">
            <v>-34</v>
          </cell>
          <cell r="K38">
            <v>1200</v>
          </cell>
          <cell r="L38">
            <v>1000</v>
          </cell>
          <cell r="N38">
            <v>600</v>
          </cell>
          <cell r="O38">
            <v>386.6</v>
          </cell>
          <cell r="P38">
            <v>500</v>
          </cell>
          <cell r="Q38">
            <v>11.989136057941023</v>
          </cell>
          <cell r="R38">
            <v>5.0051733057423693</v>
          </cell>
          <cell r="S38">
            <v>420.6</v>
          </cell>
          <cell r="T38">
            <v>417.2</v>
          </cell>
          <cell r="U38">
            <v>365</v>
          </cell>
          <cell r="V38">
            <v>1200</v>
          </cell>
          <cell r="W38">
            <v>84</v>
          </cell>
          <cell r="X38">
            <v>12</v>
          </cell>
          <cell r="Y38">
            <v>10</v>
          </cell>
          <cell r="Z38">
            <v>48</v>
          </cell>
          <cell r="AA38">
            <v>500</v>
          </cell>
          <cell r="AB38">
            <v>0</v>
          </cell>
          <cell r="AC38">
            <v>50</v>
          </cell>
          <cell r="AD38">
            <v>0.7</v>
          </cell>
        </row>
        <row r="39">
          <cell r="A39" t="str">
            <v>Пельмени Бульмени со сливочным маслом ТМ Горячая штучка. флоу-пак сфера 0,4 кг. ПОКОМ</v>
          </cell>
          <cell r="B39" t="str">
            <v>шт</v>
          </cell>
          <cell r="C39">
            <v>1405</v>
          </cell>
          <cell r="D39">
            <v>1638</v>
          </cell>
          <cell r="E39">
            <v>1225</v>
          </cell>
          <cell r="F39">
            <v>1746</v>
          </cell>
          <cell r="G39" t="str">
            <v>4рот</v>
          </cell>
          <cell r="H39" t="e">
            <v>#N/A</v>
          </cell>
          <cell r="I39">
            <v>1205</v>
          </cell>
          <cell r="J39">
            <v>20</v>
          </cell>
          <cell r="K39">
            <v>360</v>
          </cell>
          <cell r="L39">
            <v>600</v>
          </cell>
          <cell r="O39">
            <v>245</v>
          </cell>
          <cell r="P39">
            <v>240</v>
          </cell>
          <cell r="Q39">
            <v>12.024489795918367</v>
          </cell>
          <cell r="R39">
            <v>7.1265306122448981</v>
          </cell>
          <cell r="S39">
            <v>277.8</v>
          </cell>
          <cell r="T39">
            <v>287.8</v>
          </cell>
          <cell r="U39">
            <v>183</v>
          </cell>
          <cell r="V39">
            <v>0</v>
          </cell>
          <cell r="W39">
            <v>84</v>
          </cell>
          <cell r="X39">
            <v>12</v>
          </cell>
          <cell r="Y39">
            <v>16</v>
          </cell>
          <cell r="Z39">
            <v>12</v>
          </cell>
          <cell r="AA39">
            <v>240</v>
          </cell>
          <cell r="AB39" t="e">
            <v>#N/A</v>
          </cell>
          <cell r="AC39">
            <v>15</v>
          </cell>
          <cell r="AD39">
            <v>0.4</v>
          </cell>
        </row>
        <row r="40">
          <cell r="A40" t="str">
            <v>Пельмени Бульмени со сливочным маслом ТМ Горячая штучка.флоу-пак сфера 0,7 кг. ПОКОМ</v>
          </cell>
          <cell r="B40" t="str">
            <v>шт</v>
          </cell>
          <cell r="C40">
            <v>3460</v>
          </cell>
          <cell r="D40">
            <v>5516</v>
          </cell>
          <cell r="E40">
            <v>5572</v>
          </cell>
          <cell r="F40">
            <v>3269</v>
          </cell>
          <cell r="G40" t="str">
            <v>4рот</v>
          </cell>
          <cell r="H40" t="e">
            <v>#N/A</v>
          </cell>
          <cell r="I40">
            <v>5623</v>
          </cell>
          <cell r="J40">
            <v>-51</v>
          </cell>
          <cell r="K40">
            <v>1600</v>
          </cell>
          <cell r="L40">
            <v>1400</v>
          </cell>
          <cell r="N40">
            <v>200</v>
          </cell>
          <cell r="O40">
            <v>594.4</v>
          </cell>
          <cell r="P40">
            <v>840</v>
          </cell>
          <cell r="Q40">
            <v>11.959959623149395</v>
          </cell>
          <cell r="R40">
            <v>5.4996635262449534</v>
          </cell>
          <cell r="S40">
            <v>687.2</v>
          </cell>
          <cell r="T40">
            <v>670.2</v>
          </cell>
          <cell r="U40">
            <v>604</v>
          </cell>
          <cell r="V40">
            <v>2600</v>
          </cell>
          <cell r="W40">
            <v>84</v>
          </cell>
          <cell r="X40">
            <v>12</v>
          </cell>
          <cell r="Y40">
            <v>10</v>
          </cell>
          <cell r="Z40">
            <v>84</v>
          </cell>
          <cell r="AA40">
            <v>840</v>
          </cell>
          <cell r="AB40">
            <v>0</v>
          </cell>
          <cell r="AC40">
            <v>84</v>
          </cell>
          <cell r="AD40">
            <v>0.7</v>
          </cell>
        </row>
        <row r="41">
          <cell r="A41" t="str">
            <v>Пельмени Бульмени хрустящие с мясом 0,22 кг ТМ Горячая штучка  ПОКОМ</v>
          </cell>
          <cell r="B41" t="str">
            <v>шт</v>
          </cell>
          <cell r="C41">
            <v>258</v>
          </cell>
          <cell r="D41">
            <v>346</v>
          </cell>
          <cell r="E41">
            <v>183</v>
          </cell>
          <cell r="F41">
            <v>412</v>
          </cell>
          <cell r="G41" t="str">
            <v>нв1304,</v>
          </cell>
          <cell r="H41" t="e">
            <v>#N/A</v>
          </cell>
          <cell r="I41">
            <v>185</v>
          </cell>
          <cell r="J41">
            <v>-2</v>
          </cell>
          <cell r="O41">
            <v>36.6</v>
          </cell>
          <cell r="P41">
            <v>120</v>
          </cell>
          <cell r="Q41">
            <v>14.535519125683059</v>
          </cell>
          <cell r="R41">
            <v>11.256830601092895</v>
          </cell>
          <cell r="S41">
            <v>39.6</v>
          </cell>
          <cell r="T41">
            <v>43.8</v>
          </cell>
          <cell r="U41">
            <v>33</v>
          </cell>
          <cell r="V41">
            <v>0</v>
          </cell>
          <cell r="W41">
            <v>70</v>
          </cell>
          <cell r="X41">
            <v>14</v>
          </cell>
          <cell r="Y41">
            <v>12</v>
          </cell>
          <cell r="Z41">
            <v>14</v>
          </cell>
          <cell r="AA41">
            <v>120</v>
          </cell>
          <cell r="AB41" t="e">
            <v>#N/A</v>
          </cell>
          <cell r="AC41">
            <v>10</v>
          </cell>
          <cell r="AD41">
            <v>0.22</v>
          </cell>
        </row>
        <row r="42">
          <cell r="A42" t="str">
            <v>Пельмени Добросельские со свининой и говядиной ТМ Стародворье флоу-пак клас. форма 0,65 кг.  ПОКОМ</v>
          </cell>
          <cell r="B42" t="str">
            <v>шт</v>
          </cell>
          <cell r="C42">
            <v>551</v>
          </cell>
          <cell r="D42">
            <v>705</v>
          </cell>
          <cell r="E42">
            <v>337</v>
          </cell>
          <cell r="F42">
            <v>891</v>
          </cell>
          <cell r="G42" t="str">
            <v>нов</v>
          </cell>
          <cell r="H42" t="e">
            <v>#N/A</v>
          </cell>
          <cell r="I42">
            <v>355</v>
          </cell>
          <cell r="J42">
            <v>-18</v>
          </cell>
          <cell r="K42">
            <v>360</v>
          </cell>
          <cell r="O42">
            <v>67.400000000000006</v>
          </cell>
          <cell r="Q42">
            <v>18.560830860534121</v>
          </cell>
          <cell r="R42">
            <v>13.219584569732936</v>
          </cell>
          <cell r="S42">
            <v>34.200000000000003</v>
          </cell>
          <cell r="T42">
            <v>121.6</v>
          </cell>
          <cell r="U42">
            <v>29</v>
          </cell>
          <cell r="V42">
            <v>0</v>
          </cell>
          <cell r="W42">
            <v>84</v>
          </cell>
          <cell r="X42">
            <v>12</v>
          </cell>
          <cell r="Y42">
            <v>8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0.65</v>
          </cell>
        </row>
        <row r="43">
          <cell r="A43" t="str">
            <v>Пельмени Зареченские сфера 5 кг.  ПОКОМ</v>
          </cell>
          <cell r="B43" t="str">
            <v>кг</v>
          </cell>
          <cell r="C43">
            <v>105</v>
          </cell>
          <cell r="E43">
            <v>15</v>
          </cell>
          <cell r="F43">
            <v>90</v>
          </cell>
          <cell r="G43">
            <v>0</v>
          </cell>
          <cell r="H43" t="e">
            <v>#N/A</v>
          </cell>
          <cell r="I43">
            <v>15</v>
          </cell>
          <cell r="J43">
            <v>0</v>
          </cell>
          <cell r="O43">
            <v>3</v>
          </cell>
          <cell r="Q43">
            <v>30</v>
          </cell>
          <cell r="R43">
            <v>30</v>
          </cell>
          <cell r="S43">
            <v>6</v>
          </cell>
          <cell r="T43">
            <v>5</v>
          </cell>
          <cell r="U43">
            <v>0</v>
          </cell>
          <cell r="V43">
            <v>0</v>
          </cell>
          <cell r="W43">
            <v>144</v>
          </cell>
          <cell r="X43">
            <v>12</v>
          </cell>
          <cell r="Y43">
            <v>5</v>
          </cell>
          <cell r="Z43">
            <v>0</v>
          </cell>
          <cell r="AA43">
            <v>0</v>
          </cell>
          <cell r="AB43" t="str">
            <v>увел</v>
          </cell>
          <cell r="AC43">
            <v>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251</v>
          </cell>
          <cell r="D44">
            <v>30</v>
          </cell>
          <cell r="E44">
            <v>145</v>
          </cell>
          <cell r="F44">
            <v>116</v>
          </cell>
          <cell r="G44">
            <v>1</v>
          </cell>
          <cell r="H44" t="e">
            <v>#N/A</v>
          </cell>
          <cell r="I44">
            <v>160</v>
          </cell>
          <cell r="J44">
            <v>-15</v>
          </cell>
          <cell r="K44">
            <v>120</v>
          </cell>
          <cell r="O44">
            <v>29</v>
          </cell>
          <cell r="Q44">
            <v>8.137931034482758</v>
          </cell>
          <cell r="R44">
            <v>4</v>
          </cell>
          <cell r="S44">
            <v>44.6</v>
          </cell>
          <cell r="T44">
            <v>46.4</v>
          </cell>
          <cell r="U44">
            <v>54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0</v>
          </cell>
          <cell r="AA44">
            <v>0</v>
          </cell>
          <cell r="AB44" t="str">
            <v>хз</v>
          </cell>
          <cell r="AC44">
            <v>0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-10</v>
          </cell>
          <cell r="E45">
            <v>0</v>
          </cell>
          <cell r="F45">
            <v>-10</v>
          </cell>
          <cell r="G45">
            <v>1</v>
          </cell>
          <cell r="H45" t="e">
            <v>#N/A</v>
          </cell>
          <cell r="I45">
            <v>8</v>
          </cell>
          <cell r="J45">
            <v>-8</v>
          </cell>
          <cell r="O45">
            <v>0</v>
          </cell>
          <cell r="Q45" t="e">
            <v>#DIV/0!</v>
          </cell>
          <cell r="R45" t="e">
            <v>#DIV/0!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0</v>
          </cell>
          <cell r="AA45">
            <v>0</v>
          </cell>
          <cell r="AB45" t="str">
            <v>хз</v>
          </cell>
          <cell r="AC45">
            <v>0</v>
          </cell>
          <cell r="AD45">
            <v>0.7</v>
          </cell>
        </row>
        <row r="46">
          <cell r="A46" t="str">
            <v>Пельмени Мясные с говядиной ТМ Стародворье сфера флоу-пак 1 кг  ПОКОМ</v>
          </cell>
          <cell r="B46" t="str">
            <v>шт</v>
          </cell>
          <cell r="C46">
            <v>1165</v>
          </cell>
          <cell r="D46">
            <v>475</v>
          </cell>
          <cell r="E46">
            <v>617</v>
          </cell>
          <cell r="F46">
            <v>956</v>
          </cell>
          <cell r="G46" t="str">
            <v>нов</v>
          </cell>
          <cell r="H46" t="e">
            <v>#N/A</v>
          </cell>
          <cell r="I46">
            <v>658</v>
          </cell>
          <cell r="J46">
            <v>-41</v>
          </cell>
          <cell r="K46">
            <v>120</v>
          </cell>
          <cell r="L46">
            <v>300</v>
          </cell>
          <cell r="O46">
            <v>123.4</v>
          </cell>
          <cell r="P46">
            <v>100</v>
          </cell>
          <cell r="Q46">
            <v>11.961102106969205</v>
          </cell>
          <cell r="R46">
            <v>7.7471636952998377</v>
          </cell>
          <cell r="S46">
            <v>135.80000000000001</v>
          </cell>
          <cell r="T46">
            <v>140.4</v>
          </cell>
          <cell r="U46">
            <v>99</v>
          </cell>
          <cell r="V46">
            <v>0</v>
          </cell>
          <cell r="W46">
            <v>84</v>
          </cell>
          <cell r="X46">
            <v>12</v>
          </cell>
          <cell r="Y46">
            <v>5</v>
          </cell>
          <cell r="Z46">
            <v>24</v>
          </cell>
          <cell r="AA46">
            <v>100</v>
          </cell>
          <cell r="AB46" t="str">
            <v>Паша*1,25</v>
          </cell>
          <cell r="AC46">
            <v>20</v>
          </cell>
          <cell r="AD46">
            <v>1</v>
          </cell>
        </row>
        <row r="47">
          <cell r="A47" t="str">
            <v>Пельмени Мясорубские с рубленой грудинкой ТМ Стародворье флоупак  0,7 кг. ПОКОМ</v>
          </cell>
          <cell r="B47" t="str">
            <v>шт</v>
          </cell>
          <cell r="C47">
            <v>28</v>
          </cell>
          <cell r="D47">
            <v>1</v>
          </cell>
          <cell r="E47">
            <v>5</v>
          </cell>
          <cell r="F47">
            <v>23</v>
          </cell>
          <cell r="G47" t="str">
            <v>выв2108</v>
          </cell>
          <cell r="H47" t="e">
            <v>#N/A</v>
          </cell>
          <cell r="I47">
            <v>6</v>
          </cell>
          <cell r="J47">
            <v>-1</v>
          </cell>
          <cell r="O47">
            <v>1</v>
          </cell>
          <cell r="Q47">
            <v>23</v>
          </cell>
          <cell r="R47">
            <v>23</v>
          </cell>
          <cell r="S47">
            <v>0</v>
          </cell>
          <cell r="T47">
            <v>0.2</v>
          </cell>
          <cell r="U47">
            <v>1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 t="str">
            <v>выв2108</v>
          </cell>
          <cell r="AC47">
            <v>0</v>
          </cell>
          <cell r="AD47">
            <v>0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675</v>
          </cell>
          <cell r="D48">
            <v>317</v>
          </cell>
          <cell r="E48">
            <v>417</v>
          </cell>
          <cell r="F48">
            <v>552</v>
          </cell>
          <cell r="G48" t="str">
            <v>ак</v>
          </cell>
          <cell r="H48">
            <v>180</v>
          </cell>
          <cell r="I48">
            <v>444</v>
          </cell>
          <cell r="J48">
            <v>-27</v>
          </cell>
          <cell r="K48">
            <v>180</v>
          </cell>
          <cell r="L48">
            <v>180</v>
          </cell>
          <cell r="O48">
            <v>83.4</v>
          </cell>
          <cell r="P48">
            <v>100</v>
          </cell>
          <cell r="Q48">
            <v>12.134292565947241</v>
          </cell>
          <cell r="R48">
            <v>6.6187050359712227</v>
          </cell>
          <cell r="S48">
            <v>118.8</v>
          </cell>
          <cell r="T48">
            <v>99</v>
          </cell>
          <cell r="U48">
            <v>71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12</v>
          </cell>
          <cell r="AA48">
            <v>100</v>
          </cell>
          <cell r="AB48" t="str">
            <v>бонус</v>
          </cell>
          <cell r="AC48">
            <v>12.5</v>
          </cell>
          <cell r="AD48">
            <v>0.9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220</v>
          </cell>
          <cell r="D49">
            <v>445</v>
          </cell>
          <cell r="E49">
            <v>230</v>
          </cell>
          <cell r="F49">
            <v>415</v>
          </cell>
          <cell r="G49">
            <v>1</v>
          </cell>
          <cell r="H49">
            <v>90</v>
          </cell>
          <cell r="I49">
            <v>250</v>
          </cell>
          <cell r="J49">
            <v>-20</v>
          </cell>
          <cell r="L49">
            <v>120</v>
          </cell>
          <cell r="O49">
            <v>46</v>
          </cell>
          <cell r="Q49">
            <v>11.630434782608695</v>
          </cell>
          <cell r="R49">
            <v>9.0217391304347831</v>
          </cell>
          <cell r="S49">
            <v>55</v>
          </cell>
          <cell r="T49">
            <v>66</v>
          </cell>
          <cell r="U49">
            <v>40</v>
          </cell>
          <cell r="V49">
            <v>0</v>
          </cell>
          <cell r="W49">
            <v>144</v>
          </cell>
          <cell r="X49">
            <v>12</v>
          </cell>
          <cell r="Y49">
            <v>5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695</v>
          </cell>
          <cell r="D50">
            <v>1584</v>
          </cell>
          <cell r="E50">
            <v>702</v>
          </cell>
          <cell r="F50">
            <v>1553</v>
          </cell>
          <cell r="G50">
            <v>1</v>
          </cell>
          <cell r="H50">
            <v>120</v>
          </cell>
          <cell r="I50">
            <v>714</v>
          </cell>
          <cell r="J50">
            <v>-12</v>
          </cell>
          <cell r="K50">
            <v>800</v>
          </cell>
          <cell r="L50">
            <v>600</v>
          </cell>
          <cell r="O50">
            <v>140.4</v>
          </cell>
          <cell r="P50">
            <v>180</v>
          </cell>
          <cell r="Q50">
            <v>22.314814814814813</v>
          </cell>
          <cell r="R50">
            <v>11.061253561253562</v>
          </cell>
          <cell r="S50">
            <v>132.6</v>
          </cell>
          <cell r="T50">
            <v>127.8</v>
          </cell>
          <cell r="U50">
            <v>204</v>
          </cell>
          <cell r="V50">
            <v>0</v>
          </cell>
          <cell r="W50">
            <v>84</v>
          </cell>
          <cell r="X50">
            <v>12</v>
          </cell>
          <cell r="Y50">
            <v>5</v>
          </cell>
          <cell r="Z50">
            <v>36</v>
          </cell>
          <cell r="AA50">
            <v>180</v>
          </cell>
          <cell r="AB50" t="str">
            <v>жк300</v>
          </cell>
          <cell r="AC50">
            <v>36</v>
          </cell>
          <cell r="AD50">
            <v>1</v>
          </cell>
        </row>
        <row r="51">
          <cell r="A51" t="str">
            <v>Пельмени Сочные сфера 0,8 кг ТМ Стародворье  ПОКОМ</v>
          </cell>
          <cell r="B51" t="str">
            <v>шт</v>
          </cell>
          <cell r="C51">
            <v>205</v>
          </cell>
          <cell r="D51">
            <v>108</v>
          </cell>
          <cell r="E51">
            <v>89</v>
          </cell>
          <cell r="F51">
            <v>216</v>
          </cell>
          <cell r="G51">
            <v>1</v>
          </cell>
          <cell r="H51" t="e">
            <v>#N/A</v>
          </cell>
          <cell r="I51">
            <v>97</v>
          </cell>
          <cell r="J51">
            <v>-8</v>
          </cell>
          <cell r="O51">
            <v>17.8</v>
          </cell>
          <cell r="Q51">
            <v>12.134831460674157</v>
          </cell>
          <cell r="R51">
            <v>12.134831460674157</v>
          </cell>
          <cell r="S51">
            <v>31.4</v>
          </cell>
          <cell r="T51">
            <v>21.8</v>
          </cell>
          <cell r="U51">
            <v>14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0</v>
          </cell>
          <cell r="AA51">
            <v>0</v>
          </cell>
          <cell r="AB51" t="str">
            <v>увел</v>
          </cell>
          <cell r="AC51">
            <v>0</v>
          </cell>
          <cell r="AD51">
            <v>0.8</v>
          </cell>
        </row>
        <row r="52">
          <cell r="A52" t="str">
            <v>Пирожки с мясом 3,7кг ВЕС ТМ Зареченские  ПОКОМ</v>
          </cell>
          <cell r="B52" t="str">
            <v>кг</v>
          </cell>
          <cell r="C52">
            <v>144.29900000000001</v>
          </cell>
          <cell r="D52">
            <v>118.4</v>
          </cell>
          <cell r="E52">
            <v>77.7</v>
          </cell>
          <cell r="F52">
            <v>177.59899999999999</v>
          </cell>
          <cell r="G52" t="str">
            <v>рот</v>
          </cell>
          <cell r="H52" t="e">
            <v>#N/A</v>
          </cell>
          <cell r="I52">
            <v>85.1</v>
          </cell>
          <cell r="J52">
            <v>-7.3999999999999915</v>
          </cell>
          <cell r="O52">
            <v>15.540000000000001</v>
          </cell>
          <cell r="Q52">
            <v>11.428507078507078</v>
          </cell>
          <cell r="R52">
            <v>11.428507078507078</v>
          </cell>
          <cell r="S52">
            <v>25.9</v>
          </cell>
          <cell r="T52">
            <v>22.2</v>
          </cell>
          <cell r="U52">
            <v>51.8</v>
          </cell>
          <cell r="V52">
            <v>0</v>
          </cell>
          <cell r="W52">
            <v>126</v>
          </cell>
          <cell r="X52">
            <v>14</v>
          </cell>
          <cell r="Y52">
            <v>3.7</v>
          </cell>
          <cell r="Z52">
            <v>0</v>
          </cell>
          <cell r="AA52">
            <v>0</v>
          </cell>
          <cell r="AB52" t="e">
            <v>#N/A</v>
          </cell>
          <cell r="AC52">
            <v>0</v>
          </cell>
          <cell r="AD52">
            <v>1</v>
          </cell>
        </row>
        <row r="53">
          <cell r="A53" t="str">
            <v>Сочный мегачебурек ТМ Зареченские ВЕС ПОКОМ</v>
          </cell>
          <cell r="B53" t="str">
            <v>кг</v>
          </cell>
          <cell r="C53">
            <v>123.44</v>
          </cell>
          <cell r="D53">
            <v>163.52000000000001</v>
          </cell>
          <cell r="E53">
            <v>127.68</v>
          </cell>
          <cell r="F53">
            <v>157.04</v>
          </cell>
          <cell r="G53">
            <v>0</v>
          </cell>
          <cell r="H53" t="e">
            <v>#N/A</v>
          </cell>
          <cell r="I53">
            <v>132.38</v>
          </cell>
          <cell r="J53">
            <v>-4.6999999999999886</v>
          </cell>
          <cell r="K53">
            <v>60</v>
          </cell>
          <cell r="L53">
            <v>90</v>
          </cell>
          <cell r="O53">
            <v>25.536000000000001</v>
          </cell>
          <cell r="Q53">
            <v>12.023809523809522</v>
          </cell>
          <cell r="R53">
            <v>6.1497493734335835</v>
          </cell>
          <cell r="S53">
            <v>23.744</v>
          </cell>
          <cell r="T53">
            <v>25.088000000000001</v>
          </cell>
          <cell r="U53">
            <v>13.44</v>
          </cell>
          <cell r="V53">
            <v>0</v>
          </cell>
          <cell r="W53">
            <v>126</v>
          </cell>
          <cell r="X53">
            <v>14</v>
          </cell>
          <cell r="Y53">
            <v>2.2400000000000002</v>
          </cell>
          <cell r="Z53">
            <v>0</v>
          </cell>
          <cell r="AA53">
            <v>0</v>
          </cell>
          <cell r="AB53" t="e">
            <v>#N/A</v>
          </cell>
          <cell r="AC53">
            <v>0</v>
          </cell>
          <cell r="AD53">
            <v>1</v>
          </cell>
        </row>
        <row r="54">
          <cell r="A54" t="str">
            <v>Хот-догстер ТМ Горячая штучка ТС Хот-Догстер флоу-пак 0,09 кг. ПОКОМ</v>
          </cell>
          <cell r="B54" t="str">
            <v>шт</v>
          </cell>
          <cell r="C54">
            <v>269</v>
          </cell>
          <cell r="D54">
            <v>1263</v>
          </cell>
          <cell r="E54">
            <v>164</v>
          </cell>
          <cell r="F54">
            <v>1368</v>
          </cell>
          <cell r="G54" t="str">
            <v>нов1</v>
          </cell>
          <cell r="H54" t="e">
            <v>#N/A</v>
          </cell>
          <cell r="I54">
            <v>146</v>
          </cell>
          <cell r="J54">
            <v>18</v>
          </cell>
          <cell r="O54">
            <v>32.799999999999997</v>
          </cell>
          <cell r="Q54">
            <v>41.707317073170735</v>
          </cell>
          <cell r="R54">
            <v>41.707317073170735</v>
          </cell>
          <cell r="S54">
            <v>47</v>
          </cell>
          <cell r="T54">
            <v>49.6</v>
          </cell>
          <cell r="U54">
            <v>44</v>
          </cell>
          <cell r="V54">
            <v>0</v>
          </cell>
          <cell r="W54">
            <v>126</v>
          </cell>
          <cell r="X54">
            <v>14</v>
          </cell>
          <cell r="Y54">
            <v>30</v>
          </cell>
          <cell r="Z54">
            <v>0</v>
          </cell>
          <cell r="AA54">
            <v>0</v>
          </cell>
          <cell r="AB54" t="str">
            <v>яблоко</v>
          </cell>
          <cell r="AC54">
            <v>0</v>
          </cell>
          <cell r="AD54">
            <v>0.09</v>
          </cell>
        </row>
        <row r="55">
          <cell r="A55" t="str">
            <v>Хотстеры с сыром 0,25кг ТМ Горячая штучка  ПОКОМ</v>
          </cell>
          <cell r="B55" t="str">
            <v>шт</v>
          </cell>
          <cell r="C55">
            <v>763</v>
          </cell>
          <cell r="D55">
            <v>541</v>
          </cell>
          <cell r="E55">
            <v>545</v>
          </cell>
          <cell r="F55">
            <v>738</v>
          </cell>
          <cell r="G55" t="str">
            <v>нов</v>
          </cell>
          <cell r="H55" t="e">
            <v>#N/A</v>
          </cell>
          <cell r="I55">
            <v>560</v>
          </cell>
          <cell r="J55">
            <v>-15</v>
          </cell>
          <cell r="K55">
            <v>180</v>
          </cell>
          <cell r="L55">
            <v>360</v>
          </cell>
          <cell r="O55">
            <v>109</v>
          </cell>
          <cell r="Q55">
            <v>11.724770642201834</v>
          </cell>
          <cell r="R55">
            <v>6.7706422018348622</v>
          </cell>
          <cell r="S55">
            <v>126.4</v>
          </cell>
          <cell r="T55">
            <v>133.4</v>
          </cell>
          <cell r="U55">
            <v>87</v>
          </cell>
          <cell r="V55">
            <v>0</v>
          </cell>
          <cell r="W55">
            <v>70</v>
          </cell>
          <cell r="X55">
            <v>14</v>
          </cell>
          <cell r="Y55">
            <v>12</v>
          </cell>
          <cell r="Z55">
            <v>0</v>
          </cell>
          <cell r="AA55">
            <v>0</v>
          </cell>
          <cell r="AB55" t="e">
            <v>#N/A</v>
          </cell>
          <cell r="AC55">
            <v>0</v>
          </cell>
          <cell r="AD55">
            <v>0.25</v>
          </cell>
        </row>
        <row r="56">
          <cell r="A56" t="str">
            <v>Хотстеры ТМ Горячая штучка ТС Хотстеры 0,25 кг зам  ПОКОМ</v>
          </cell>
          <cell r="B56" t="str">
            <v>шт</v>
          </cell>
          <cell r="C56">
            <v>1757</v>
          </cell>
          <cell r="D56">
            <v>3142</v>
          </cell>
          <cell r="E56">
            <v>2346</v>
          </cell>
          <cell r="F56">
            <v>2476</v>
          </cell>
          <cell r="G56" t="str">
            <v>пуд,яб</v>
          </cell>
          <cell r="H56">
            <v>180</v>
          </cell>
          <cell r="I56">
            <v>2380</v>
          </cell>
          <cell r="J56">
            <v>-34</v>
          </cell>
          <cell r="K56">
            <v>360</v>
          </cell>
          <cell r="L56">
            <v>1000</v>
          </cell>
          <cell r="N56">
            <v>480</v>
          </cell>
          <cell r="O56">
            <v>349.2</v>
          </cell>
          <cell r="P56">
            <v>360</v>
          </cell>
          <cell r="Q56">
            <v>12.016036655211913</v>
          </cell>
          <cell r="R56">
            <v>7.0904925544100807</v>
          </cell>
          <cell r="S56">
            <v>397.2</v>
          </cell>
          <cell r="T56">
            <v>436.6</v>
          </cell>
          <cell r="U56">
            <v>401</v>
          </cell>
          <cell r="V56">
            <v>600</v>
          </cell>
          <cell r="W56">
            <v>70</v>
          </cell>
          <cell r="X56">
            <v>14</v>
          </cell>
          <cell r="Y56">
            <v>12</v>
          </cell>
          <cell r="Z56">
            <v>28</v>
          </cell>
          <cell r="AA56">
            <v>360</v>
          </cell>
          <cell r="AB56">
            <v>0</v>
          </cell>
          <cell r="AC56">
            <v>30</v>
          </cell>
          <cell r="AD56">
            <v>0.25</v>
          </cell>
        </row>
        <row r="57">
          <cell r="A57" t="str">
            <v>Хрустящие крылышки острые к пиву ТМ Горячая штучка 0,3кг зам  ПОКОМ</v>
          </cell>
          <cell r="B57" t="str">
            <v>шт</v>
          </cell>
          <cell r="C57">
            <v>567</v>
          </cell>
          <cell r="D57">
            <v>730</v>
          </cell>
          <cell r="E57">
            <v>632</v>
          </cell>
          <cell r="F57">
            <v>648</v>
          </cell>
          <cell r="G57">
            <v>1</v>
          </cell>
          <cell r="H57">
            <v>180</v>
          </cell>
          <cell r="I57">
            <v>642</v>
          </cell>
          <cell r="J57">
            <v>-10</v>
          </cell>
          <cell r="K57">
            <v>360</v>
          </cell>
          <cell r="L57">
            <v>380</v>
          </cell>
          <cell r="O57">
            <v>126.4</v>
          </cell>
          <cell r="P57">
            <v>120</v>
          </cell>
          <cell r="Q57">
            <v>11.930379746835442</v>
          </cell>
          <cell r="R57">
            <v>5.1265822784810124</v>
          </cell>
          <cell r="S57">
            <v>124.2</v>
          </cell>
          <cell r="T57">
            <v>135.19999999999999</v>
          </cell>
          <cell r="U57">
            <v>167</v>
          </cell>
          <cell r="V57">
            <v>0</v>
          </cell>
          <cell r="W57">
            <v>70</v>
          </cell>
          <cell r="X57">
            <v>14</v>
          </cell>
          <cell r="Y57">
            <v>12</v>
          </cell>
          <cell r="Z57">
            <v>14</v>
          </cell>
          <cell r="AA57">
            <v>120</v>
          </cell>
          <cell r="AB57">
            <v>0</v>
          </cell>
          <cell r="AC57">
            <v>10</v>
          </cell>
          <cell r="AD57">
            <v>0.3</v>
          </cell>
        </row>
        <row r="58">
          <cell r="A58" t="str">
            <v>Хрустящие крылышки ТМ Горячая штучка 0,3 кг зам  ПОКОМ</v>
          </cell>
          <cell r="B58" t="str">
            <v>шт</v>
          </cell>
          <cell r="C58">
            <v>893</v>
          </cell>
          <cell r="D58">
            <v>539</v>
          </cell>
          <cell r="E58">
            <v>700</v>
          </cell>
          <cell r="F58">
            <v>714</v>
          </cell>
          <cell r="G58">
            <v>1</v>
          </cell>
          <cell r="H58">
            <v>180</v>
          </cell>
          <cell r="I58">
            <v>704</v>
          </cell>
          <cell r="J58">
            <v>-4</v>
          </cell>
          <cell r="K58">
            <v>360</v>
          </cell>
          <cell r="L58">
            <v>480</v>
          </cell>
          <cell r="O58">
            <v>140</v>
          </cell>
          <cell r="P58">
            <v>120</v>
          </cell>
          <cell r="Q58">
            <v>11.957142857142857</v>
          </cell>
          <cell r="R58">
            <v>5.0999999999999996</v>
          </cell>
          <cell r="S58">
            <v>133.6</v>
          </cell>
          <cell r="T58">
            <v>140.4</v>
          </cell>
          <cell r="U58">
            <v>191</v>
          </cell>
          <cell r="V58">
            <v>0</v>
          </cell>
          <cell r="W58">
            <v>70</v>
          </cell>
          <cell r="X58">
            <v>14</v>
          </cell>
          <cell r="Y58">
            <v>12</v>
          </cell>
          <cell r="Z58">
            <v>14</v>
          </cell>
          <cell r="AA58">
            <v>120</v>
          </cell>
          <cell r="AB58">
            <v>0</v>
          </cell>
          <cell r="AC58">
            <v>10</v>
          </cell>
          <cell r="AD58">
            <v>0.3</v>
          </cell>
        </row>
        <row r="59">
          <cell r="A59" t="str">
            <v>Чебупели Курочка гриль ТМ Горячая штучка, 0,3 кг зам  ПОКОМ</v>
          </cell>
          <cell r="B59" t="str">
            <v>шт</v>
          </cell>
          <cell r="C59">
            <v>534</v>
          </cell>
          <cell r="D59">
            <v>219</v>
          </cell>
          <cell r="E59">
            <v>270</v>
          </cell>
          <cell r="F59">
            <v>468</v>
          </cell>
          <cell r="G59">
            <v>1</v>
          </cell>
          <cell r="H59">
            <v>180</v>
          </cell>
          <cell r="I59">
            <v>268</v>
          </cell>
          <cell r="J59">
            <v>2</v>
          </cell>
          <cell r="L59">
            <v>140</v>
          </cell>
          <cell r="O59">
            <v>54</v>
          </cell>
          <cell r="Q59">
            <v>11.25925925925926</v>
          </cell>
          <cell r="R59">
            <v>8.6666666666666661</v>
          </cell>
          <cell r="S59">
            <v>64.2</v>
          </cell>
          <cell r="T59">
            <v>72.2</v>
          </cell>
          <cell r="U59">
            <v>86</v>
          </cell>
          <cell r="V59">
            <v>0</v>
          </cell>
          <cell r="W59">
            <v>70</v>
          </cell>
          <cell r="X59">
            <v>14</v>
          </cell>
          <cell r="Y59">
            <v>14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0.3</v>
          </cell>
        </row>
        <row r="60">
          <cell r="A60" t="str">
            <v>Чебупицца курочка по-итальянски Горячая штучка 0,25 кг зам  ПОКОМ</v>
          </cell>
          <cell r="B60" t="str">
            <v>шт</v>
          </cell>
          <cell r="C60">
            <v>2152</v>
          </cell>
          <cell r="D60">
            <v>3651</v>
          </cell>
          <cell r="E60">
            <v>3231</v>
          </cell>
          <cell r="F60">
            <v>2498</v>
          </cell>
          <cell r="G60">
            <v>1</v>
          </cell>
          <cell r="H60">
            <v>180</v>
          </cell>
          <cell r="I60">
            <v>3328</v>
          </cell>
          <cell r="J60">
            <v>-97</v>
          </cell>
          <cell r="K60">
            <v>720</v>
          </cell>
          <cell r="L60">
            <v>1200</v>
          </cell>
          <cell r="N60">
            <v>840</v>
          </cell>
          <cell r="O60">
            <v>406.2</v>
          </cell>
          <cell r="P60">
            <v>480</v>
          </cell>
          <cell r="Q60">
            <v>12.05809945839488</v>
          </cell>
          <cell r="R60">
            <v>6.1496799606105368</v>
          </cell>
          <cell r="S60">
            <v>437.4</v>
          </cell>
          <cell r="T60">
            <v>464.6</v>
          </cell>
          <cell r="U60">
            <v>362</v>
          </cell>
          <cell r="V60">
            <v>1200</v>
          </cell>
          <cell r="W60">
            <v>70</v>
          </cell>
          <cell r="X60">
            <v>14</v>
          </cell>
          <cell r="Y60">
            <v>12</v>
          </cell>
          <cell r="Z60">
            <v>42</v>
          </cell>
          <cell r="AA60">
            <v>480</v>
          </cell>
          <cell r="AB60">
            <v>0</v>
          </cell>
          <cell r="AC60">
            <v>40</v>
          </cell>
          <cell r="AD60">
            <v>0.25</v>
          </cell>
        </row>
        <row r="61">
          <cell r="A61" t="str">
            <v>Чебупицца Маргарита 0,2кг ТМ Горячая штучка ТС Foodgital  ПОКОМ</v>
          </cell>
          <cell r="B61" t="str">
            <v>шт</v>
          </cell>
          <cell r="C61">
            <v>419</v>
          </cell>
          <cell r="D61">
            <v>439</v>
          </cell>
          <cell r="E61">
            <v>357</v>
          </cell>
          <cell r="F61">
            <v>487</v>
          </cell>
          <cell r="G61">
            <v>0</v>
          </cell>
          <cell r="H61">
            <v>0</v>
          </cell>
          <cell r="I61">
            <v>385</v>
          </cell>
          <cell r="J61">
            <v>-28</v>
          </cell>
          <cell r="K61">
            <v>160</v>
          </cell>
          <cell r="L61">
            <v>160</v>
          </cell>
          <cell r="O61">
            <v>71.400000000000006</v>
          </cell>
          <cell r="P61">
            <v>80</v>
          </cell>
          <cell r="Q61">
            <v>12.422969187675069</v>
          </cell>
          <cell r="R61">
            <v>6.8207282913165264</v>
          </cell>
          <cell r="S61">
            <v>86.8</v>
          </cell>
          <cell r="T61">
            <v>87.6</v>
          </cell>
          <cell r="U61">
            <v>59</v>
          </cell>
          <cell r="V61">
            <v>0</v>
          </cell>
          <cell r="W61">
            <v>140</v>
          </cell>
          <cell r="X61">
            <v>14</v>
          </cell>
          <cell r="Y61">
            <v>6</v>
          </cell>
          <cell r="Z61">
            <v>14</v>
          </cell>
          <cell r="AA61">
            <v>80</v>
          </cell>
          <cell r="AB61">
            <v>0</v>
          </cell>
          <cell r="AC61">
            <v>13.333333333333334</v>
          </cell>
          <cell r="AD61">
            <v>0.2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4637</v>
          </cell>
          <cell r="D62">
            <v>5871</v>
          </cell>
          <cell r="E62">
            <v>5409</v>
          </cell>
          <cell r="F62">
            <v>5020</v>
          </cell>
          <cell r="G62">
            <v>1</v>
          </cell>
          <cell r="H62">
            <v>180</v>
          </cell>
          <cell r="I62">
            <v>5478</v>
          </cell>
          <cell r="J62">
            <v>-69</v>
          </cell>
          <cell r="K62">
            <v>1200</v>
          </cell>
          <cell r="L62">
            <v>2500</v>
          </cell>
          <cell r="N62">
            <v>360</v>
          </cell>
          <cell r="O62">
            <v>793.8</v>
          </cell>
          <cell r="P62">
            <v>800</v>
          </cell>
          <cell r="Q62">
            <v>11.99294532627866</v>
          </cell>
          <cell r="R62">
            <v>6.3240110859158483</v>
          </cell>
          <cell r="S62">
            <v>934.8</v>
          </cell>
          <cell r="T62">
            <v>955.8</v>
          </cell>
          <cell r="U62">
            <v>950</v>
          </cell>
          <cell r="V62">
            <v>1440</v>
          </cell>
          <cell r="W62">
            <v>70</v>
          </cell>
          <cell r="X62">
            <v>14</v>
          </cell>
          <cell r="Y62">
            <v>12</v>
          </cell>
          <cell r="Z62">
            <v>70</v>
          </cell>
          <cell r="AA62">
            <v>800</v>
          </cell>
          <cell r="AB62">
            <v>0</v>
          </cell>
          <cell r="AC62">
            <v>66.666666666666671</v>
          </cell>
          <cell r="AD62">
            <v>0.25</v>
          </cell>
        </row>
        <row r="63">
          <cell r="A63" t="str">
            <v>Чебупицца со вкусом 4 сыра 0,2кг ТМ Горячая штучка ТС Foodgital  ПОКОМ</v>
          </cell>
          <cell r="B63" t="str">
            <v>шт</v>
          </cell>
          <cell r="C63">
            <v>425</v>
          </cell>
          <cell r="D63">
            <v>271</v>
          </cell>
          <cell r="E63">
            <v>306</v>
          </cell>
          <cell r="F63">
            <v>377</v>
          </cell>
          <cell r="G63">
            <v>0</v>
          </cell>
          <cell r="H63">
            <v>0</v>
          </cell>
          <cell r="I63">
            <v>331</v>
          </cell>
          <cell r="J63">
            <v>-25</v>
          </cell>
          <cell r="K63">
            <v>160</v>
          </cell>
          <cell r="L63">
            <v>160</v>
          </cell>
          <cell r="O63">
            <v>61.2</v>
          </cell>
          <cell r="P63">
            <v>80</v>
          </cell>
          <cell r="Q63">
            <v>12.696078431372548</v>
          </cell>
          <cell r="R63">
            <v>6.1601307189542478</v>
          </cell>
          <cell r="S63">
            <v>69.400000000000006</v>
          </cell>
          <cell r="T63">
            <v>65.599999999999994</v>
          </cell>
          <cell r="U63">
            <v>43</v>
          </cell>
          <cell r="V63">
            <v>0</v>
          </cell>
          <cell r="W63">
            <v>140</v>
          </cell>
          <cell r="X63">
            <v>14</v>
          </cell>
          <cell r="Y63">
            <v>6</v>
          </cell>
          <cell r="Z63">
            <v>14</v>
          </cell>
          <cell r="AA63">
            <v>80</v>
          </cell>
          <cell r="AB63">
            <v>0</v>
          </cell>
          <cell r="AC63">
            <v>13.333333333333334</v>
          </cell>
          <cell r="AD63">
            <v>0.2</v>
          </cell>
        </row>
        <row r="64">
          <cell r="A64" t="str">
            <v>Чебуреки Мясные вес 2,7 кг ТМ Зареченские ВЕС ПОКОМ</v>
          </cell>
          <cell r="B64" t="str">
            <v>кг</v>
          </cell>
          <cell r="C64">
            <v>27.4</v>
          </cell>
          <cell r="E64">
            <v>0</v>
          </cell>
          <cell r="F64">
            <v>27.4</v>
          </cell>
          <cell r="G64">
            <v>1</v>
          </cell>
          <cell r="H64" t="e">
            <v>#N/A</v>
          </cell>
          <cell r="I64">
            <v>0</v>
          </cell>
          <cell r="J64">
            <v>0</v>
          </cell>
          <cell r="O64">
            <v>0</v>
          </cell>
          <cell r="Q64" t="e">
            <v>#DIV/0!</v>
          </cell>
          <cell r="R64" t="e">
            <v>#DIV/0!</v>
          </cell>
          <cell r="S64">
            <v>1.08</v>
          </cell>
          <cell r="T64">
            <v>1.54</v>
          </cell>
          <cell r="U64">
            <v>5.4</v>
          </cell>
          <cell r="V64">
            <v>0</v>
          </cell>
          <cell r="W64">
            <v>126</v>
          </cell>
          <cell r="X64">
            <v>14</v>
          </cell>
          <cell r="Y64">
            <v>2.7</v>
          </cell>
          <cell r="Z64">
            <v>0</v>
          </cell>
          <cell r="AA64">
            <v>0</v>
          </cell>
          <cell r="AB64" t="str">
            <v>увел</v>
          </cell>
          <cell r="AC64">
            <v>0</v>
          </cell>
          <cell r="AD64">
            <v>1</v>
          </cell>
        </row>
        <row r="65">
          <cell r="A65" t="str">
            <v>Чебуреки сочные ВЕС ТМ Зареченские  ПОКОМ</v>
          </cell>
          <cell r="B65" t="str">
            <v>кг</v>
          </cell>
          <cell r="C65">
            <v>1842</v>
          </cell>
          <cell r="D65">
            <v>1930</v>
          </cell>
          <cell r="E65">
            <v>1584</v>
          </cell>
          <cell r="F65">
            <v>2078</v>
          </cell>
          <cell r="G65">
            <v>1</v>
          </cell>
          <cell r="H65" t="e">
            <v>#N/A</v>
          </cell>
          <cell r="I65">
            <v>1670.48</v>
          </cell>
          <cell r="J65">
            <v>-86.480000000000018</v>
          </cell>
          <cell r="K65">
            <v>600</v>
          </cell>
          <cell r="L65">
            <v>700</v>
          </cell>
          <cell r="O65">
            <v>316.8</v>
          </cell>
          <cell r="P65">
            <v>180</v>
          </cell>
          <cell r="Q65">
            <v>11.231060606060606</v>
          </cell>
          <cell r="R65">
            <v>6.5593434343434343</v>
          </cell>
          <cell r="S65">
            <v>355.2</v>
          </cell>
          <cell r="T65">
            <v>355.4</v>
          </cell>
          <cell r="U65">
            <v>70</v>
          </cell>
          <cell r="V65">
            <v>0</v>
          </cell>
          <cell r="W65">
            <v>84</v>
          </cell>
          <cell r="X65">
            <v>12</v>
          </cell>
          <cell r="Y65">
            <v>5</v>
          </cell>
          <cell r="Z65">
            <v>36</v>
          </cell>
          <cell r="AA65">
            <v>180</v>
          </cell>
          <cell r="AB65" t="str">
            <v>оконч</v>
          </cell>
          <cell r="AC65">
            <v>36</v>
          </cell>
          <cell r="AD6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02.10.2025 - 08.10.2025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</v>
          </cell>
          <cell r="F7">
            <v>496.15600000000001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6.66</v>
          </cell>
          <cell r="F8">
            <v>655.476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19.66</v>
          </cell>
          <cell r="F9">
            <v>2225.9520000000002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529</v>
          </cell>
          <cell r="F10">
            <v>2776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F11">
            <v>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1051</v>
          </cell>
          <cell r="F12">
            <v>5643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1000</v>
          </cell>
          <cell r="F13">
            <v>5394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96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15</v>
          </cell>
          <cell r="F15">
            <v>436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14</v>
          </cell>
          <cell r="F16">
            <v>514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149</v>
          </cell>
          <cell r="F17">
            <v>1872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F18">
            <v>130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7</v>
          </cell>
          <cell r="F19">
            <v>140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8</v>
          </cell>
          <cell r="F20">
            <v>175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2</v>
          </cell>
          <cell r="F21">
            <v>571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12.500999999999999</v>
          </cell>
          <cell r="F22">
            <v>651.75699999999995</v>
          </cell>
        </row>
        <row r="23">
          <cell r="A23" t="str">
            <v xml:space="preserve"> 201  Ветчина Нежная ТМ Особый рецепт, (2,5кг), ПОКОМ</v>
          </cell>
          <cell r="D23">
            <v>72.05</v>
          </cell>
          <cell r="F23">
            <v>5233.4849999999997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10.103999999999999</v>
          </cell>
          <cell r="F24">
            <v>334.476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2053.011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18.190999999999999</v>
          </cell>
          <cell r="F26">
            <v>644.93399999999997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9.3889999999999993</v>
          </cell>
          <cell r="F27">
            <v>192.97200000000001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6.6609999999999996</v>
          </cell>
          <cell r="F28">
            <v>550.74099999999999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8.09</v>
          </cell>
          <cell r="F29">
            <v>459.09199999999998</v>
          </cell>
        </row>
        <row r="30">
          <cell r="A30" t="str">
            <v xml:space="preserve"> 247  Сардельки Нежные, ВЕС.  ПОКОМ</v>
          </cell>
          <cell r="F30">
            <v>119.14100000000001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1.3</v>
          </cell>
          <cell r="F31">
            <v>160.32599999999999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11.862</v>
          </cell>
          <cell r="F32">
            <v>1780.9580000000001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129.65299999999999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15.5</v>
          </cell>
          <cell r="F34">
            <v>152.5</v>
          </cell>
        </row>
        <row r="35">
          <cell r="A35" t="str">
            <v xml:space="preserve"> 263  Шпикачки Стародворские, ВЕС.  ПОКОМ</v>
          </cell>
          <cell r="D35">
            <v>3.9</v>
          </cell>
          <cell r="F35">
            <v>897.48800000000006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12</v>
          </cell>
          <cell r="F36">
            <v>15.2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12</v>
          </cell>
          <cell r="F38">
            <v>22.8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14</v>
          </cell>
          <cell r="F39">
            <v>1404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595</v>
          </cell>
          <cell r="F40">
            <v>4034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2241</v>
          </cell>
          <cell r="F41">
            <v>5490</v>
          </cell>
        </row>
        <row r="42">
          <cell r="A42" t="str">
            <v xml:space="preserve"> 278  Сосиски Сочинки с сочным окороком, МГС 0.4кг,   ПОКОМ</v>
          </cell>
          <cell r="D42">
            <v>1</v>
          </cell>
          <cell r="F42">
            <v>1</v>
          </cell>
        </row>
        <row r="43">
          <cell r="A43" t="str">
            <v xml:space="preserve"> 283  Сосиски Сочинки, ВЕС, ТМ Стародворье ПОКОМ</v>
          </cell>
          <cell r="D43">
            <v>20.960999999999999</v>
          </cell>
          <cell r="F43">
            <v>1607.8030000000001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15</v>
          </cell>
          <cell r="F44">
            <v>1121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21</v>
          </cell>
          <cell r="F45">
            <v>1344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8.3000000000000007</v>
          </cell>
          <cell r="F46">
            <v>324.79899999999998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31</v>
          </cell>
          <cell r="F47">
            <v>958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44</v>
          </cell>
          <cell r="F48">
            <v>2065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2.8</v>
          </cell>
          <cell r="F49">
            <v>151.99100000000001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11.82</v>
          </cell>
          <cell r="F50">
            <v>795.13099999999997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19</v>
          </cell>
          <cell r="F51">
            <v>1460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38</v>
          </cell>
          <cell r="F52">
            <v>2467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28</v>
          </cell>
          <cell r="F53">
            <v>1272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14.4</v>
          </cell>
          <cell r="F54">
            <v>1223.6420000000001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5</v>
          </cell>
          <cell r="F55">
            <v>651.82899999999995</v>
          </cell>
        </row>
        <row r="56">
          <cell r="A56" t="str">
            <v xml:space="preserve"> 316  Колбаса Нежная ТМ Зареченские ВЕС  ПОКОМ</v>
          </cell>
          <cell r="F56">
            <v>43.1</v>
          </cell>
        </row>
        <row r="57">
          <cell r="A57" t="str">
            <v xml:space="preserve"> 318  Сосиски Датские ТМ Зареченские, ВЕС  ПОКОМ</v>
          </cell>
          <cell r="D57">
            <v>31.3</v>
          </cell>
          <cell r="F57">
            <v>4232.9750000000004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36</v>
          </cell>
          <cell r="F58">
            <v>2656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1750</v>
          </cell>
          <cell r="F59">
            <v>5914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27</v>
          </cell>
          <cell r="F60">
            <v>2044</v>
          </cell>
        </row>
        <row r="61">
          <cell r="A61" t="str">
            <v xml:space="preserve"> 328  Сардельки Сочинки Стародворье ТМ  0,4 кг ПОКОМ</v>
          </cell>
          <cell r="D61">
            <v>4</v>
          </cell>
          <cell r="F61">
            <v>382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5</v>
          </cell>
          <cell r="F62">
            <v>344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11.9</v>
          </cell>
          <cell r="F63">
            <v>931.07299999999998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7</v>
          </cell>
          <cell r="F64">
            <v>733</v>
          </cell>
        </row>
        <row r="65">
          <cell r="A65" t="str">
            <v xml:space="preserve"> 335  Колбаса Сливушка ТМ Вязанка. ВЕС.  ПОКОМ </v>
          </cell>
          <cell r="D65">
            <v>6.63</v>
          </cell>
          <cell r="F65">
            <v>1188.55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506</v>
          </cell>
          <cell r="F66">
            <v>3783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42</v>
          </cell>
          <cell r="F67">
            <v>2852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9.92</v>
          </cell>
          <cell r="F68">
            <v>576.11500000000001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7.52</v>
          </cell>
          <cell r="F69">
            <v>258.44400000000002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22.341000000000001</v>
          </cell>
          <cell r="F70">
            <v>1998.982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5.0199999999999996</v>
          </cell>
          <cell r="F71">
            <v>331.02699999999999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2</v>
          </cell>
          <cell r="F72">
            <v>145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4</v>
          </cell>
          <cell r="F73">
            <v>486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12</v>
          </cell>
          <cell r="F74">
            <v>664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264.26799999999997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6</v>
          </cell>
          <cell r="F76">
            <v>619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6</v>
          </cell>
          <cell r="F77">
            <v>942</v>
          </cell>
        </row>
        <row r="78">
          <cell r="A78" t="str">
            <v xml:space="preserve"> 382  Сосиски Сочинки по-баварски с сыром ТМ Стародворье  0,84 кг ПОКОМ</v>
          </cell>
          <cell r="F78">
            <v>1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34</v>
          </cell>
          <cell r="F79">
            <v>786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43</v>
          </cell>
          <cell r="F80">
            <v>1003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31</v>
          </cell>
          <cell r="F81">
            <v>723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2</v>
          </cell>
          <cell r="F82">
            <v>308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993</v>
          </cell>
          <cell r="F83">
            <v>7220</v>
          </cell>
        </row>
        <row r="84">
          <cell r="A84" t="str">
            <v xml:space="preserve"> 412  Сосиски Баварские ТМ Стародворье 0,35 кг ПОКОМ</v>
          </cell>
          <cell r="D84">
            <v>2321</v>
          </cell>
          <cell r="F84">
            <v>14976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F85">
            <v>1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2</v>
          </cell>
          <cell r="F86">
            <v>699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F87">
            <v>229.57400000000001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1</v>
          </cell>
          <cell r="F88">
            <v>290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F89">
            <v>80.093999999999994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6</v>
          </cell>
          <cell r="F90">
            <v>737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</v>
          </cell>
          <cell r="F91">
            <v>460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5.03</v>
          </cell>
          <cell r="F92">
            <v>546.79200000000003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145.05099999999999</v>
          </cell>
          <cell r="F93">
            <v>4765.7690000000002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185.05</v>
          </cell>
          <cell r="F94">
            <v>5356.2039999999997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72.100999999999999</v>
          </cell>
          <cell r="F95">
            <v>8105.2309999999998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F96">
            <v>228.047</v>
          </cell>
        </row>
        <row r="97">
          <cell r="A97" t="str">
            <v xml:space="preserve"> 467  Колбаса Филейная 0,5кг ТМ Особый рецепт  ПОКОМ</v>
          </cell>
          <cell r="F97">
            <v>200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56.6</v>
          </cell>
        </row>
        <row r="99">
          <cell r="A99" t="str">
            <v xml:space="preserve"> 479  Шпикачки Зареченские ВЕС ТМ Зареченские  ПОКОМ</v>
          </cell>
          <cell r="D99">
            <v>1.3</v>
          </cell>
          <cell r="F99">
            <v>13.4</v>
          </cell>
        </row>
        <row r="100">
          <cell r="A100" t="str">
            <v xml:space="preserve"> 495  Колбаса Сочинка по-европейски с сочной грудинкой 0,3кг ТМ Стародворье  ПОКОМ</v>
          </cell>
          <cell r="D100">
            <v>518</v>
          </cell>
          <cell r="F100">
            <v>2096</v>
          </cell>
        </row>
        <row r="101">
          <cell r="A101" t="str">
            <v xml:space="preserve"> 496  Колбаса Сочинка по-фински с сочным окроком 0,3кг ТМ Стародворье  ПОКОМ</v>
          </cell>
          <cell r="D101">
            <v>4</v>
          </cell>
          <cell r="F101">
            <v>771</v>
          </cell>
        </row>
        <row r="102">
          <cell r="A102" t="str">
            <v xml:space="preserve"> 497  Колбаса Сочинка зернистая с сочной грудинкой 0,3кг ТМ Стародворье  ПОКОМ</v>
          </cell>
          <cell r="D102">
            <v>215</v>
          </cell>
          <cell r="F102">
            <v>1261</v>
          </cell>
        </row>
        <row r="103">
          <cell r="A103" t="str">
            <v xml:space="preserve"> 498  Колбаса Сочинка рубленая с сочным окороком 0,3кг ТМ Стародворье  ПОКОМ</v>
          </cell>
          <cell r="D103">
            <v>8</v>
          </cell>
          <cell r="F103">
            <v>737</v>
          </cell>
        </row>
        <row r="104">
          <cell r="A104" t="str">
            <v xml:space="preserve"> 505  Ветчина Стародворская ТМ Стародворье брикет 0,33 кг.  ПОКОМ</v>
          </cell>
          <cell r="D104">
            <v>150</v>
          </cell>
          <cell r="F104">
            <v>150</v>
          </cell>
        </row>
        <row r="105">
          <cell r="A105" t="str">
            <v xml:space="preserve"> 515  Колбаса Сервелат Мясорубский Делюкс 0,3кг ТМ Стародворье  ПОКОМ</v>
          </cell>
          <cell r="F105">
            <v>9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2</v>
          </cell>
          <cell r="F106">
            <v>411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D107">
            <v>3</v>
          </cell>
          <cell r="F107">
            <v>997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D108">
            <v>3</v>
          </cell>
          <cell r="F108">
            <v>365</v>
          </cell>
        </row>
        <row r="109">
          <cell r="A109" t="str">
            <v xml:space="preserve"> 523  Колбаса Сальчичон нарезка 0,07кг ТМ Стародворье  ПОКОМ </v>
          </cell>
          <cell r="D109">
            <v>2</v>
          </cell>
          <cell r="F109">
            <v>1083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D110">
            <v>5</v>
          </cell>
          <cell r="F110">
            <v>1145</v>
          </cell>
        </row>
        <row r="111">
          <cell r="A111" t="str">
            <v xml:space="preserve"> 525  Колбаса Фуэт нарезка 0,07кг ТМ Стародворье  ПОКОМ</v>
          </cell>
          <cell r="D111">
            <v>5</v>
          </cell>
          <cell r="F111">
            <v>509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D112">
            <v>1</v>
          </cell>
          <cell r="F112">
            <v>338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F113">
            <v>1</v>
          </cell>
        </row>
        <row r="114">
          <cell r="A114" t="str">
            <v>0139 Продукт По-Российски Классический с зам. молочного жира мдж 50% ТМ Коровино  ВЕС  ОСТАНКИНО</v>
          </cell>
          <cell r="D114">
            <v>24.2</v>
          </cell>
          <cell r="F114">
            <v>24.2</v>
          </cell>
        </row>
        <row r="115">
          <cell r="A115" t="str">
            <v>0447 Сыр Голландский 45% Нарезка 125г ТМ Папа может ОСТАНКИНО</v>
          </cell>
          <cell r="D115">
            <v>20</v>
          </cell>
          <cell r="F115">
            <v>20</v>
          </cell>
        </row>
        <row r="116">
          <cell r="A116" t="str">
            <v>0454 Сыр Российский Особый 50%, Нарезка 125г тф ТМ Папа Может  ОСТАНКИНО</v>
          </cell>
          <cell r="D116">
            <v>51</v>
          </cell>
          <cell r="F116">
            <v>51</v>
          </cell>
        </row>
        <row r="117">
          <cell r="A117" t="str">
            <v>3215 ВЕТЧ.МЯСНАЯ Папа может п/о 0.4кг 8шт.    ОСТАНКИНО</v>
          </cell>
          <cell r="D117">
            <v>744</v>
          </cell>
          <cell r="F117">
            <v>750</v>
          </cell>
        </row>
        <row r="118">
          <cell r="A118" t="str">
            <v>3684 ПРЕСИЖН с/к в/у 1/250 8шт.   ОСТАНКИНО</v>
          </cell>
          <cell r="D118">
            <v>96</v>
          </cell>
          <cell r="F118">
            <v>97</v>
          </cell>
        </row>
        <row r="119">
          <cell r="A119" t="str">
            <v>4063 МЯСНАЯ Папа может вар п/о_Л   ОСТАНКИНО</v>
          </cell>
          <cell r="D119">
            <v>1303.7</v>
          </cell>
          <cell r="F119">
            <v>1305</v>
          </cell>
        </row>
        <row r="120">
          <cell r="A120" t="str">
            <v>4117 ЭКСТРА Папа может с/к в/у_Л   ОСТАНКИНО</v>
          </cell>
          <cell r="D120">
            <v>42.2</v>
          </cell>
          <cell r="F120">
            <v>42.2</v>
          </cell>
        </row>
        <row r="121">
          <cell r="A121" t="str">
            <v>4163 Сыр Боккончини копченый 40% 100 гр.  ОСТАНКИНО</v>
          </cell>
          <cell r="D121">
            <v>119</v>
          </cell>
          <cell r="F121">
            <v>119</v>
          </cell>
        </row>
        <row r="122">
          <cell r="A122" t="str">
            <v>4170 Сыр Скаморца свежий 40% 100 гр.  ОСТАНКИНО</v>
          </cell>
          <cell r="D122">
            <v>51</v>
          </cell>
          <cell r="F122">
            <v>51</v>
          </cell>
        </row>
        <row r="123">
          <cell r="A123" t="str">
            <v>4187 Сыр Чечил свежий 45% 100г/6шт ТМ Папа Может  ОСТАНКИНО</v>
          </cell>
          <cell r="D123">
            <v>246</v>
          </cell>
          <cell r="F123">
            <v>247</v>
          </cell>
        </row>
        <row r="124">
          <cell r="A124" t="str">
            <v>4194 Сыр Чечил копченый 43% 100г/6шт ТМ Папа Может  ОСТАНКИНО</v>
          </cell>
          <cell r="D124">
            <v>186</v>
          </cell>
          <cell r="F124">
            <v>186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93.7</v>
          </cell>
          <cell r="F125">
            <v>93.7</v>
          </cell>
        </row>
        <row r="126">
          <cell r="A126" t="str">
            <v>4574 Мясная со шпиком Папа может вар п/о ОСТАНКИНО</v>
          </cell>
          <cell r="D126">
            <v>1.4</v>
          </cell>
          <cell r="F126">
            <v>1.4</v>
          </cell>
        </row>
        <row r="127">
          <cell r="A127" t="str">
            <v>4813 ФИЛЕЙНАЯ Папа может вар п/о_Л   ОСТАНКИНО</v>
          </cell>
          <cell r="D127">
            <v>486.2</v>
          </cell>
          <cell r="F127">
            <v>486.2</v>
          </cell>
        </row>
        <row r="128">
          <cell r="A128" t="str">
            <v>4819 Сыр "Пармезан" 40% кусок 180 гр  ОСТАНКИНО</v>
          </cell>
          <cell r="D128">
            <v>93</v>
          </cell>
          <cell r="F128">
            <v>96</v>
          </cell>
        </row>
        <row r="129">
          <cell r="A129" t="str">
            <v>4903 Сыр Перлини 40% 100гр (8шт)  ОСТАНКИНО</v>
          </cell>
          <cell r="D129">
            <v>81</v>
          </cell>
          <cell r="F129">
            <v>81</v>
          </cell>
        </row>
        <row r="130">
          <cell r="A130" t="str">
            <v>4910 Сыр Перлини копченый 40% 100гр (8шт)  ОСТАНКИНО</v>
          </cell>
          <cell r="D130">
            <v>44</v>
          </cell>
          <cell r="F130">
            <v>44</v>
          </cell>
        </row>
        <row r="131">
          <cell r="A131" t="str">
            <v>4927 Сыр Перлини со вкусом Васаби 40% 100гр (8шт)  ОСТАНКИНО</v>
          </cell>
          <cell r="D131">
            <v>35</v>
          </cell>
          <cell r="F131">
            <v>35</v>
          </cell>
        </row>
        <row r="132">
          <cell r="A132" t="str">
            <v>4993 САЛЯМИ ИТАЛЬЯНСКАЯ с/к в/у 1/250*8_120c ОСТАНКИНО</v>
          </cell>
          <cell r="D132">
            <v>445</v>
          </cell>
          <cell r="F132">
            <v>445</v>
          </cell>
        </row>
        <row r="133">
          <cell r="A133" t="str">
            <v>5204 Сыр полутвердый "Российский", ВЕС брус, с массовой долей жира 50%  ОСТАНКИНО</v>
          </cell>
          <cell r="D133">
            <v>102.6</v>
          </cell>
          <cell r="F133">
            <v>102.6</v>
          </cell>
        </row>
        <row r="134">
          <cell r="A134" t="str">
            <v>5235 Сыр полутвердый "Голландский" 45%, брус ВЕС  ОСТАНКИНО</v>
          </cell>
          <cell r="D134">
            <v>50.6</v>
          </cell>
          <cell r="F134">
            <v>50.6</v>
          </cell>
        </row>
        <row r="135">
          <cell r="A135" t="str">
            <v>5242 Сыр полутвердый "Гауда", 45%, ВЕС брус из блока 1/5  ОСТАНКИНО</v>
          </cell>
          <cell r="D135">
            <v>18.5</v>
          </cell>
          <cell r="F135">
            <v>21.771999999999998</v>
          </cell>
        </row>
        <row r="136">
          <cell r="A136" t="str">
            <v>5246 ДОКТОРСКАЯ ПРЕМИУМ вар б/о мгс_30с ОСТАНКИНО</v>
          </cell>
          <cell r="D136">
            <v>95.4</v>
          </cell>
          <cell r="F136">
            <v>95.4</v>
          </cell>
        </row>
        <row r="137">
          <cell r="A137" t="str">
            <v>5247 РУССКАЯ ПРЕМИУМ вар б/о мгс_30с ОСТАНКИНО</v>
          </cell>
          <cell r="D137">
            <v>60.5</v>
          </cell>
          <cell r="F137">
            <v>60.5</v>
          </cell>
        </row>
        <row r="138">
          <cell r="A138" t="str">
            <v>5483 ЭКСТРА Папа может с/к в/у 1/250 8шт.   ОСТАНКИНО</v>
          </cell>
          <cell r="D138">
            <v>861</v>
          </cell>
          <cell r="F138">
            <v>861</v>
          </cell>
        </row>
        <row r="139">
          <cell r="A139" t="str">
            <v>5544 Сервелат Финский в/к в/у_45с НОВАЯ ОСТАНКИНО</v>
          </cell>
          <cell r="D139">
            <v>917.2</v>
          </cell>
          <cell r="F139">
            <v>917.83799999999997</v>
          </cell>
        </row>
        <row r="140">
          <cell r="A140" t="str">
            <v>5679 САЛЯМИ ИТАЛЬЯНСКАЯ с/к в/у 1/150_60с ОСТАНКИНО</v>
          </cell>
          <cell r="D140">
            <v>351</v>
          </cell>
          <cell r="F140">
            <v>356</v>
          </cell>
        </row>
        <row r="141">
          <cell r="A141" t="str">
            <v>5682 САЛЯМИ МЕЛКОЗЕРНЕНАЯ с/к в/у 1/120_60с   ОСТАНКИНО</v>
          </cell>
          <cell r="D141">
            <v>2072</v>
          </cell>
          <cell r="F141">
            <v>2074</v>
          </cell>
        </row>
        <row r="142">
          <cell r="A142" t="str">
            <v>5706 АРОМАТНАЯ Папа может с/к в/у 1/250 8шт.  ОСТАНКИНО</v>
          </cell>
          <cell r="D142">
            <v>761</v>
          </cell>
          <cell r="F142">
            <v>763</v>
          </cell>
        </row>
        <row r="143">
          <cell r="A143" t="str">
            <v>5708 ПОСОЛЬСКАЯ Папа может с/к в/у ОСТАНКИНО</v>
          </cell>
          <cell r="D143">
            <v>34</v>
          </cell>
          <cell r="F143">
            <v>34</v>
          </cell>
        </row>
        <row r="144">
          <cell r="A144" t="str">
            <v>5851 ЭКСТРА Папа может вар п/о   ОСТАНКИНО</v>
          </cell>
          <cell r="D144">
            <v>218.9</v>
          </cell>
          <cell r="F144">
            <v>218.9</v>
          </cell>
        </row>
        <row r="145">
          <cell r="A145" t="str">
            <v>5931 ОХОТНИЧЬЯ Папа может с/к в/у 1/220 8шт.   ОСТАНКИНО</v>
          </cell>
          <cell r="D145">
            <v>1409</v>
          </cell>
          <cell r="F145">
            <v>1410</v>
          </cell>
        </row>
        <row r="146">
          <cell r="A146" t="str">
            <v>5992 ВРЕМЯ ОКРОШКИ Папа может вар п/о 0.4кг   ОСТАНКИНО</v>
          </cell>
          <cell r="D146">
            <v>1193</v>
          </cell>
          <cell r="F146">
            <v>1193</v>
          </cell>
        </row>
        <row r="147">
          <cell r="A147" t="str">
            <v>6004 РАГУ СВИНОЕ 1кг 8шт.зам_120с ОСТАНКИНО</v>
          </cell>
          <cell r="D147">
            <v>112</v>
          </cell>
          <cell r="F147">
            <v>112</v>
          </cell>
        </row>
        <row r="148">
          <cell r="A148" t="str">
            <v>6220 ГОВЯЖЬЯ Папа может вар п/о  ОСТАНКИНО</v>
          </cell>
          <cell r="D148">
            <v>16.600000000000001</v>
          </cell>
          <cell r="F148">
            <v>16.600000000000001</v>
          </cell>
        </row>
        <row r="149">
          <cell r="A149" t="str">
            <v>6221 НЕАПОЛИТАНСКИЙ ДУЭТ с/к с/н мгс 1/90  ОСТАНКИНО</v>
          </cell>
          <cell r="D149">
            <v>623</v>
          </cell>
          <cell r="F149">
            <v>624</v>
          </cell>
        </row>
        <row r="150">
          <cell r="A150" t="str">
            <v>6228 МЯСНОЕ АССОРТИ к/з с/н мгс 1/90 10шт.  ОСТАНКИНО</v>
          </cell>
          <cell r="D150">
            <v>444</v>
          </cell>
          <cell r="F150">
            <v>444</v>
          </cell>
        </row>
        <row r="151">
          <cell r="A151" t="str">
            <v>6247 ДОМАШНЯЯ Папа может вар п/о 0,4кг 8шт.  ОСТАНКИНО</v>
          </cell>
          <cell r="D151">
            <v>139</v>
          </cell>
          <cell r="F151">
            <v>139</v>
          </cell>
        </row>
        <row r="152">
          <cell r="A152" t="str">
            <v>6268 ГОВЯЖЬЯ Папа может вар п/о 0,4кг 8 шт.  ОСТАНКИНО</v>
          </cell>
          <cell r="D152">
            <v>786</v>
          </cell>
          <cell r="F152">
            <v>792</v>
          </cell>
        </row>
        <row r="153">
          <cell r="A153" t="str">
            <v>6279 КОРЕЙКА ПО-ОСТ.к/в в/с с/н в/у 1/150_45с  ОСТАНКИНО</v>
          </cell>
          <cell r="D153">
            <v>659</v>
          </cell>
          <cell r="F153">
            <v>667</v>
          </cell>
        </row>
        <row r="154">
          <cell r="A154" t="str">
            <v>6303 МЯСНЫЕ Папа может сос п/о мгс 1.5*3  ОСТАНКИНО</v>
          </cell>
          <cell r="D154">
            <v>366.6</v>
          </cell>
          <cell r="F154">
            <v>366.6</v>
          </cell>
        </row>
        <row r="155">
          <cell r="A155" t="str">
            <v>6324 ДОКТОРСКАЯ ГОСТ вар п/о 0.4кг 8шт.  ОСТАНКИНО</v>
          </cell>
          <cell r="D155">
            <v>54</v>
          </cell>
          <cell r="F155">
            <v>54</v>
          </cell>
        </row>
        <row r="156">
          <cell r="A156" t="str">
            <v>6325 ДОКТОРСКАЯ ПРЕМИУМ вар п/о 0.4кг 8шт.  ОСТАНКИНО</v>
          </cell>
          <cell r="D156">
            <v>1296</v>
          </cell>
          <cell r="F156">
            <v>1296</v>
          </cell>
        </row>
        <row r="157">
          <cell r="A157" t="str">
            <v>6333 МЯСНАЯ Папа может вар п/о 0.4кг 8шт.  ОСТАНКИНО</v>
          </cell>
          <cell r="D157">
            <v>3905</v>
          </cell>
          <cell r="F157">
            <v>3906</v>
          </cell>
        </row>
        <row r="158">
          <cell r="A158" t="str">
            <v>6340 ДОМАШНИЙ РЕЦЕПТ Коровино 0.5кг 8шт.  ОСТАНКИНО</v>
          </cell>
          <cell r="D158">
            <v>236</v>
          </cell>
          <cell r="F158">
            <v>236</v>
          </cell>
        </row>
        <row r="159">
          <cell r="A159" t="str">
            <v>6353 ЭКСТРА Папа может вар п/о 0.4кг 8шт.  ОСТАНКИНО</v>
          </cell>
          <cell r="D159">
            <v>1315</v>
          </cell>
          <cell r="F159">
            <v>1315</v>
          </cell>
        </row>
        <row r="160">
          <cell r="A160" t="str">
            <v>6392 ФИЛЕЙНАЯ Папа может вар п/о 0.4кг. ОСТАНКИНО</v>
          </cell>
          <cell r="D160">
            <v>3291</v>
          </cell>
          <cell r="F160">
            <v>3297</v>
          </cell>
        </row>
        <row r="161">
          <cell r="A161" t="str">
            <v>6413 МОЛОЧНЫЕ Коровино сос п/о мгс 1кг 6шт.  ОСТАНКИНО</v>
          </cell>
          <cell r="D161">
            <v>2</v>
          </cell>
          <cell r="F161">
            <v>2</v>
          </cell>
        </row>
        <row r="162">
          <cell r="A162" t="str">
            <v>6448 СВИНИНА МАДЕРА с/к с/н в/у 1/100 10шт.   ОСТАНКИНО</v>
          </cell>
          <cell r="D162">
            <v>130</v>
          </cell>
          <cell r="F162">
            <v>130</v>
          </cell>
        </row>
        <row r="163">
          <cell r="A163" t="str">
            <v>6453 ЭКСТРА Папа может с/к с/н в/у 1/100 14шт.   ОСТАНКИНО</v>
          </cell>
          <cell r="D163">
            <v>2084</v>
          </cell>
          <cell r="F163">
            <v>2086</v>
          </cell>
        </row>
        <row r="164">
          <cell r="A164" t="str">
            <v>6454 АРОМАТНАЯ с/к с/н в/у 1/100 10шт.  ОСТАНКИНО</v>
          </cell>
          <cell r="D164">
            <v>1638</v>
          </cell>
          <cell r="F164">
            <v>1640</v>
          </cell>
        </row>
        <row r="165">
          <cell r="A165" t="str">
            <v>6459 СЕРВЕЛАТ ШВЕЙЦАРСК. в/к с/н в/у 1/100*10  ОСТАНКИНО</v>
          </cell>
          <cell r="D165">
            <v>982</v>
          </cell>
          <cell r="F165">
            <v>1003</v>
          </cell>
        </row>
        <row r="166">
          <cell r="A166" t="str">
            <v>6470 ВЕТЧ.МРАМОРНАЯ в/у_45с  ОСТАНКИНО</v>
          </cell>
          <cell r="D166">
            <v>33</v>
          </cell>
          <cell r="F166">
            <v>33</v>
          </cell>
        </row>
        <row r="167">
          <cell r="A167" t="str">
            <v>6495 ВЕТЧ.МРАМОРНАЯ в/у срез 0.3кг 6шт_45с  ОСТАНКИНО</v>
          </cell>
          <cell r="D167">
            <v>443</v>
          </cell>
          <cell r="F167">
            <v>448</v>
          </cell>
        </row>
        <row r="168">
          <cell r="A168" t="str">
            <v>6527 ШПИКАЧКИ СОЧНЫЕ ПМ сар б/о мгс 1*3 45с ОСТАНКИНО</v>
          </cell>
          <cell r="D168">
            <v>338.8</v>
          </cell>
          <cell r="F168">
            <v>339.80700000000002</v>
          </cell>
        </row>
        <row r="169">
          <cell r="A169" t="str">
            <v>6528 ШПИКАЧКИ СОЧНЫЕ ПМ сар б/о мгс 0.4кг 45с  ОСТАНКИНО</v>
          </cell>
          <cell r="D169">
            <v>55</v>
          </cell>
          <cell r="F169">
            <v>59</v>
          </cell>
        </row>
        <row r="170">
          <cell r="A170" t="str">
            <v>6586 МРАМОРНАЯ И БАЛЫКОВАЯ в/к с/н мгс 1/90 ОСТАНКИНО</v>
          </cell>
          <cell r="D170">
            <v>90</v>
          </cell>
          <cell r="F170">
            <v>90</v>
          </cell>
        </row>
        <row r="171">
          <cell r="A171" t="str">
            <v>6609 С ГОВЯДИНОЙ ПМ сар б/о мгс 0.4кг_45с ОСТАНКИНО</v>
          </cell>
          <cell r="D171">
            <v>53</v>
          </cell>
          <cell r="F171">
            <v>53</v>
          </cell>
        </row>
        <row r="172">
          <cell r="A172" t="str">
            <v>6616 МОЛОЧНЫЕ КЛАССИЧЕСКИЕ сос п/о в/у 0.3кг  ОСТАНКИНО</v>
          </cell>
          <cell r="D172">
            <v>2032</v>
          </cell>
          <cell r="F172">
            <v>2048</v>
          </cell>
        </row>
        <row r="173">
          <cell r="A173" t="str">
            <v>6697 СЕРВЕЛАТ ФИНСКИЙ ПМ в/к в/у 0,35кг 8шт.  ОСТАНКИНО</v>
          </cell>
          <cell r="D173">
            <v>4688</v>
          </cell>
          <cell r="F173">
            <v>4709</v>
          </cell>
        </row>
        <row r="174">
          <cell r="A174" t="str">
            <v>6713 СОЧНЫЙ ГРИЛЬ ПМ сос п/о мгс 0.41кг 8шт.  ОСТАНКИНО</v>
          </cell>
          <cell r="D174">
            <v>1264</v>
          </cell>
          <cell r="F174">
            <v>1282</v>
          </cell>
        </row>
        <row r="175">
          <cell r="A175" t="str">
            <v>6724 МОЛОЧНЫЕ ПМ сос п/о мгс 0.41кг 10шт.  ОСТАНКИНО</v>
          </cell>
          <cell r="D175">
            <v>632</v>
          </cell>
          <cell r="F175">
            <v>633</v>
          </cell>
        </row>
        <row r="176">
          <cell r="A176" t="str">
            <v>6765 РУБЛЕНЫЕ сос ц/о мгс 0.36кг 6шт.  ОСТАНКИНО</v>
          </cell>
          <cell r="D176">
            <v>410</v>
          </cell>
          <cell r="F176">
            <v>410</v>
          </cell>
        </row>
        <row r="177">
          <cell r="A177" t="str">
            <v>6785 ВЕНСКАЯ САЛЯМИ п/к в/у 0.33кг 8шт.  ОСТАНКИНО</v>
          </cell>
          <cell r="D177">
            <v>149</v>
          </cell>
          <cell r="F177">
            <v>149</v>
          </cell>
        </row>
        <row r="178">
          <cell r="A178" t="str">
            <v>6787 СЕРВЕЛАТ КРЕМЛЕВСКИЙ в/к в/у 0,33кг 8шт.  ОСТАНКИНО</v>
          </cell>
          <cell r="D178">
            <v>184</v>
          </cell>
          <cell r="F178">
            <v>189</v>
          </cell>
        </row>
        <row r="179">
          <cell r="A179" t="str">
            <v>6793 БАЛЫКОВАЯ в/к в/у 0,33кг 8шт.  ОСТАНКИНО</v>
          </cell>
          <cell r="D179">
            <v>328</v>
          </cell>
          <cell r="F179">
            <v>328</v>
          </cell>
        </row>
        <row r="180">
          <cell r="A180" t="str">
            <v>6829 МОЛОЧНЫЕ КЛАССИЧЕСКИЕ сос п/о мгс 2*4_С  ОСТАНКИНО</v>
          </cell>
          <cell r="D180">
            <v>602.79999999999995</v>
          </cell>
          <cell r="F180">
            <v>602.79999999999995</v>
          </cell>
        </row>
        <row r="181">
          <cell r="A181" t="str">
            <v>6837 ФИЛЕЙНЫЕ Папа Может сос ц/о мгс 0.4кг  ОСТАНКИНО</v>
          </cell>
          <cell r="D181">
            <v>1047</v>
          </cell>
          <cell r="F181">
            <v>1059</v>
          </cell>
        </row>
        <row r="182">
          <cell r="A182" t="str">
            <v>6842 ДЫМОВИЦА ИЗ ОКОРОКА к/в мл/к в/у 0,3кг  ОСТАНКИНО</v>
          </cell>
          <cell r="D182">
            <v>267</v>
          </cell>
          <cell r="F182">
            <v>267</v>
          </cell>
        </row>
        <row r="183">
          <cell r="A183" t="str">
            <v>6861 ДОМАШНИЙ РЕЦЕПТ Коровино вар п/о  ОСТАНКИНО</v>
          </cell>
          <cell r="D183">
            <v>873.86300000000006</v>
          </cell>
          <cell r="F183">
            <v>873.86300000000006</v>
          </cell>
        </row>
        <row r="184">
          <cell r="A184" t="str">
            <v>6866 ВЕТЧ.НЕЖНАЯ Коровино п/о_Маяк  ОСТАНКИНО</v>
          </cell>
          <cell r="D184">
            <v>244.8</v>
          </cell>
          <cell r="F184">
            <v>244.8</v>
          </cell>
        </row>
        <row r="185">
          <cell r="A185" t="str">
            <v>7001 КЛАССИЧЕСКИЕ Папа может сар б/о мгс 1*3  ОСТАНКИНО</v>
          </cell>
          <cell r="D185">
            <v>283.7</v>
          </cell>
          <cell r="F185">
            <v>283.7</v>
          </cell>
        </row>
        <row r="186">
          <cell r="A186" t="str">
            <v>7040 С ИНДЕЙКОЙ ПМ сос ц/о в/у 1/270 8шт.  ОСТАНКИНО</v>
          </cell>
          <cell r="D186">
            <v>166</v>
          </cell>
          <cell r="F186">
            <v>166</v>
          </cell>
        </row>
        <row r="187">
          <cell r="A187" t="str">
            <v>7059 ШПИКАЧКИ СОЧНЫЕ С БЕК. п/о мгс 0.3кг_60с  ОСТАНКИНО</v>
          </cell>
          <cell r="D187">
            <v>295</v>
          </cell>
          <cell r="F187">
            <v>296</v>
          </cell>
        </row>
        <row r="188">
          <cell r="A188" t="str">
            <v>7064 СОЧНЫЕ ПМ сос п/о в/у 1/350 8 шт_50с ОСТАНКИНО</v>
          </cell>
          <cell r="D188">
            <v>1</v>
          </cell>
          <cell r="F188">
            <v>1</v>
          </cell>
        </row>
        <row r="189">
          <cell r="A189" t="str">
            <v>7066 СОЧНЫЕ ПМ сос п/о мгс 0.41кг 10шт_50с  ОСТАНКИНО</v>
          </cell>
          <cell r="D189">
            <v>7260</v>
          </cell>
          <cell r="F189">
            <v>7287</v>
          </cell>
        </row>
        <row r="190">
          <cell r="A190" t="str">
            <v>7070 СОЧНЫЕ ПМ сос п/о мгс 1.5*4_А_50с  ОСТАНКИНО</v>
          </cell>
          <cell r="D190">
            <v>2827.2</v>
          </cell>
          <cell r="F190">
            <v>2827.2</v>
          </cell>
        </row>
        <row r="191">
          <cell r="A191" t="str">
            <v>7073 МОЛОЧ.ПРЕМИУМ ПМ сос п/о в/у 1/350_50с  ОСТАНКИНО</v>
          </cell>
          <cell r="D191">
            <v>1557</v>
          </cell>
          <cell r="F191">
            <v>1557</v>
          </cell>
        </row>
        <row r="192">
          <cell r="A192" t="str">
            <v>7074 МОЛОЧ.ПРЕМИУМ ПМ сос п/о мгс 0.6кг_50с  ОСТАНКИНО</v>
          </cell>
          <cell r="D192">
            <v>43</v>
          </cell>
          <cell r="F192">
            <v>43</v>
          </cell>
        </row>
        <row r="193">
          <cell r="A193" t="str">
            <v>7075 МОЛОЧ.ПРЕМИУМ ПМ сос п/о мгс 1.5*4_О_50с  ОСТАНКИНО</v>
          </cell>
          <cell r="D193">
            <v>71.599999999999994</v>
          </cell>
          <cell r="F193">
            <v>71.599999999999994</v>
          </cell>
        </row>
        <row r="194">
          <cell r="A194" t="str">
            <v>7077 МЯСНЫЕ С ГОВЯД.ПМ сос п/о мгс 0.4кг_50с  ОСТАНКИНО</v>
          </cell>
          <cell r="D194">
            <v>1960</v>
          </cell>
          <cell r="F194">
            <v>1968</v>
          </cell>
        </row>
        <row r="195">
          <cell r="A195" t="str">
            <v>7080 СЛИВОЧНЫЕ ПМ сос п/о мгс 0.41кг 10шт. 50с  ОСТАНКИНО</v>
          </cell>
          <cell r="D195">
            <v>3130</v>
          </cell>
          <cell r="F195">
            <v>3135</v>
          </cell>
        </row>
        <row r="196">
          <cell r="A196" t="str">
            <v>7082 СЛИВОЧНЫЕ ПМ сос п/о мгс 1.5*4_50с  ОСТАНКИНО</v>
          </cell>
          <cell r="D196">
            <v>141.1</v>
          </cell>
          <cell r="F196">
            <v>144.24100000000001</v>
          </cell>
        </row>
        <row r="197">
          <cell r="A197" t="str">
            <v>7087 ШПИК С ЧЕСНОК.И ПЕРЦЕМ к/в в/у 0.3кг_50с  ОСТАНКИНО</v>
          </cell>
          <cell r="D197">
            <v>257</v>
          </cell>
          <cell r="F197">
            <v>257</v>
          </cell>
        </row>
        <row r="198">
          <cell r="A198" t="str">
            <v>7090 СВИНИНА ПО-ДОМ. к/в мл/к в/у 0.3кг_50с  ОСТАНКИНО</v>
          </cell>
          <cell r="D198">
            <v>671</v>
          </cell>
          <cell r="F198">
            <v>675</v>
          </cell>
        </row>
        <row r="199">
          <cell r="A199" t="str">
            <v>7092 БЕКОН Папа может с/к с/н в/у 1/140_50с  ОСТАНКИНО</v>
          </cell>
          <cell r="D199">
            <v>883</v>
          </cell>
          <cell r="F199">
            <v>883</v>
          </cell>
        </row>
        <row r="200">
          <cell r="A200" t="str">
            <v>7106 ТОСКАНО с/к с/н мгс 1/90 12шт.  ОСТАНКИНО</v>
          </cell>
          <cell r="D200">
            <v>20</v>
          </cell>
          <cell r="F200">
            <v>20</v>
          </cell>
        </row>
        <row r="201">
          <cell r="A201" t="str">
            <v>7107 САН-РЕМО с/в с/н мгс 1/90 12шт.  ОСТАНКИНО</v>
          </cell>
          <cell r="D201">
            <v>64</v>
          </cell>
          <cell r="F201">
            <v>64</v>
          </cell>
        </row>
        <row r="202">
          <cell r="A202" t="str">
            <v>7147 САЛЬЧИЧОН Останкино с/к в/у 1/220 8шт.  ОСТАНКИНО</v>
          </cell>
          <cell r="D202">
            <v>16</v>
          </cell>
          <cell r="F202">
            <v>16</v>
          </cell>
        </row>
        <row r="203">
          <cell r="A203" t="str">
            <v>7149 БАЛЫКОВАЯ Коровино п/к в/у 0.84кг_50с  ОСТАНКИНО</v>
          </cell>
          <cell r="D203">
            <v>53</v>
          </cell>
          <cell r="F203">
            <v>53</v>
          </cell>
        </row>
        <row r="204">
          <cell r="A204" t="str">
            <v>7154 СЕРВЕЛАТ ЗЕРНИСТЫЙ ПМ в/к в/у 0.35кг_50с  ОСТАНКИНО</v>
          </cell>
          <cell r="D204">
            <v>2871</v>
          </cell>
          <cell r="F204">
            <v>2882</v>
          </cell>
        </row>
        <row r="205">
          <cell r="A205" t="str">
            <v>7157 СЕРВЕЛАТ ЗЕРНИСНЫЙ ПМ в/к в/у_50с  ОСТАНКИНО</v>
          </cell>
          <cell r="D205">
            <v>64.8</v>
          </cell>
          <cell r="F205">
            <v>64.8</v>
          </cell>
        </row>
        <row r="206">
          <cell r="A206" t="str">
            <v>7166 СЕРВЕЛТ ОХОТНИЧИЙ ПМ в/к в/у_50с  ОСТАНКИНО</v>
          </cell>
          <cell r="D206">
            <v>380.1</v>
          </cell>
          <cell r="F206">
            <v>380.1</v>
          </cell>
        </row>
        <row r="207">
          <cell r="A207" t="str">
            <v>7169 СЕРВЕЛАТ ОХОТНИЧИЙ ПМ в/к в/у 0.35кг_50с  ОСТАНКИНО</v>
          </cell>
          <cell r="D207">
            <v>3460</v>
          </cell>
          <cell r="F207">
            <v>3466</v>
          </cell>
        </row>
        <row r="208">
          <cell r="A208" t="str">
            <v>7187 ГРУДИНКА ПРЕМИУМ к/в мл/к в/у 0,3кг_50с ОСТАНКИНО</v>
          </cell>
          <cell r="D208">
            <v>949</v>
          </cell>
          <cell r="F208">
            <v>955</v>
          </cell>
        </row>
        <row r="209">
          <cell r="A209" t="str">
            <v>7227 САЛЯМИ ФИНСКАЯ Папа может с/к в/у 1/180  ОСТАНКИНО</v>
          </cell>
          <cell r="D209">
            <v>13</v>
          </cell>
          <cell r="F209">
            <v>16</v>
          </cell>
        </row>
        <row r="210">
          <cell r="A210" t="str">
            <v>7231 КЛАССИЧЕСКАЯ ПМ вар п/о 0,3кг 8шт_209к ОСТАНКИНО</v>
          </cell>
          <cell r="D210">
            <v>1489</v>
          </cell>
          <cell r="F210">
            <v>1490</v>
          </cell>
        </row>
        <row r="211">
          <cell r="A211" t="str">
            <v>7232 БОЯNСКАЯ ПМ п/к в/у 0,28кг 8шт_209к ОСТАНКИНО</v>
          </cell>
          <cell r="D211">
            <v>1558</v>
          </cell>
          <cell r="F211">
            <v>1561</v>
          </cell>
        </row>
        <row r="212">
          <cell r="A212" t="str">
            <v>7235 ВЕТЧ.КЛАССИЧЕСКАЯ ПМ п/о 0,35кг 8шт_209к ОСТАНКИНО</v>
          </cell>
          <cell r="D212">
            <v>59</v>
          </cell>
          <cell r="F212">
            <v>59</v>
          </cell>
        </row>
        <row r="213">
          <cell r="A213" t="str">
            <v>7236 СЕРВЕЛАТ КАРЕЛЬСКИЙ в/к в/у 0,28кг_209к ОСТАНКИНО</v>
          </cell>
          <cell r="D213">
            <v>3664</v>
          </cell>
          <cell r="F213">
            <v>3675</v>
          </cell>
        </row>
        <row r="214">
          <cell r="A214" t="str">
            <v>7241 САЛЯМИ Папа может п/к в/у 0,28кг_209к ОСТАНКИНО</v>
          </cell>
          <cell r="D214">
            <v>932</v>
          </cell>
          <cell r="F214">
            <v>941</v>
          </cell>
        </row>
        <row r="215">
          <cell r="A215" t="str">
            <v>7245 ВЕТЧ.ФИЛЕЙНАЯ ПМ п/о 0,4кг 8шт ОСТАНКИНО</v>
          </cell>
          <cell r="D215">
            <v>49</v>
          </cell>
          <cell r="F215">
            <v>49</v>
          </cell>
        </row>
        <row r="216">
          <cell r="A216" t="str">
            <v>7252 СЕРВЕЛАТ ФИНСКИЙ ПМ в/к с/н мгс 1/100*12  ОСТАНКИНО</v>
          </cell>
          <cell r="D216">
            <v>2</v>
          </cell>
          <cell r="F216">
            <v>2</v>
          </cell>
        </row>
        <row r="217">
          <cell r="A217" t="str">
            <v>7271 МЯСНЫЕ С ГОВЯДИНОЙ ПМ сос п/о мгс 1.5*4 ВЕС  ОСТАНКИНО</v>
          </cell>
          <cell r="D217">
            <v>161.80000000000001</v>
          </cell>
          <cell r="F217">
            <v>163.37700000000001</v>
          </cell>
        </row>
        <row r="218">
          <cell r="A218" t="str">
            <v>7284 ДЛЯ ДЕТЕЙ сос п/о мгс 0,33кг 6шт  ОСТАНКИНО</v>
          </cell>
          <cell r="D218">
            <v>117</v>
          </cell>
          <cell r="F218">
            <v>119</v>
          </cell>
        </row>
        <row r="219">
          <cell r="A219" t="str">
            <v>7332 БОЯРСКАЯ ПМ п/к в/у 0.28кг_СНГ  ОСТАНКИНО</v>
          </cell>
          <cell r="D219">
            <v>94</v>
          </cell>
          <cell r="F219">
            <v>94</v>
          </cell>
        </row>
        <row r="220">
          <cell r="A220" t="str">
            <v>7333 СЕРВЕЛАТ ОХОТНИЧИЙ ПМ в/к в/у 0.28кг_СНГ  ОСТАНКИНО</v>
          </cell>
          <cell r="D220">
            <v>71</v>
          </cell>
          <cell r="F220">
            <v>71</v>
          </cell>
        </row>
        <row r="221">
          <cell r="A221" t="str">
            <v>8377 Творожный Сыр 60% Сливочный  СТМ "ПапаМожет" - 140гр  ОСТАНКИНО</v>
          </cell>
          <cell r="D221">
            <v>225</v>
          </cell>
          <cell r="F221">
            <v>225</v>
          </cell>
        </row>
        <row r="222">
          <cell r="A222" t="str">
            <v>8391 Сыр творожный с зеленью 60% Папа может 140 гр.  ОСТАНКИНО</v>
          </cell>
          <cell r="D222">
            <v>95</v>
          </cell>
          <cell r="F222">
            <v>95</v>
          </cell>
        </row>
        <row r="223">
          <cell r="A223" t="str">
            <v>8398 Сыр ПАПА МОЖЕТ "Тильзитер" 45% 180 г  ОСТАНКИНО</v>
          </cell>
          <cell r="D223">
            <v>370</v>
          </cell>
          <cell r="F223">
            <v>371</v>
          </cell>
        </row>
        <row r="224">
          <cell r="A224" t="str">
            <v>8411 Сыр ПАПА МОЖЕТ "Гауда Голд" 45% 180 г  ОСТАНКИНО</v>
          </cell>
          <cell r="D224">
            <v>305</v>
          </cell>
          <cell r="F224">
            <v>305</v>
          </cell>
        </row>
        <row r="225">
          <cell r="A225" t="str">
            <v>8435 Сыр ПАПА МОЖЕТ "Российский традиционный" 45% 180 г  ОСТАНКИНО</v>
          </cell>
          <cell r="D225">
            <v>962</v>
          </cell>
          <cell r="F225">
            <v>964</v>
          </cell>
        </row>
        <row r="226">
          <cell r="A226" t="str">
            <v>8438 Плавленый Сыр 45% "С ветчиной" СТМ "ПапаМожет" 180гр  ОСТАНКИНО</v>
          </cell>
          <cell r="D226">
            <v>27</v>
          </cell>
          <cell r="F226">
            <v>27</v>
          </cell>
        </row>
        <row r="227">
          <cell r="A227" t="str">
            <v>8445 Плавленый Сыр 45% "С грибами" СТМ "ПапаМожет 180гр  ОСТАНКИНО</v>
          </cell>
          <cell r="D227">
            <v>23</v>
          </cell>
          <cell r="F227">
            <v>23</v>
          </cell>
        </row>
        <row r="228">
          <cell r="A228" t="str">
            <v>8452 Сыр колбасный копченый Папа Может 400 гр  ОСТАНКИНО</v>
          </cell>
          <cell r="D228">
            <v>11</v>
          </cell>
          <cell r="F228">
            <v>11</v>
          </cell>
        </row>
        <row r="229">
          <cell r="A229" t="str">
            <v>8459 Сыр ПАПА МОЖЕТ "Голландский традиционный" 45% 180 г  ОСТАНКИНО</v>
          </cell>
          <cell r="D229">
            <v>880</v>
          </cell>
          <cell r="F229">
            <v>880</v>
          </cell>
        </row>
        <row r="230">
          <cell r="A230" t="str">
            <v>8476 Продукт колбасный с сыром копченый Коровино 400 гр  ОСТАНКИНО</v>
          </cell>
          <cell r="D230">
            <v>7</v>
          </cell>
          <cell r="F230">
            <v>7</v>
          </cell>
        </row>
        <row r="231">
          <cell r="A231" t="str">
            <v>8674 Плавленый сыр "Шоколадный" 30% 180 гр ТМ "ПАПА МОЖЕТ"  ОСТАНКИНО</v>
          </cell>
          <cell r="D231">
            <v>24</v>
          </cell>
          <cell r="F231">
            <v>24</v>
          </cell>
        </row>
        <row r="232">
          <cell r="A232" t="str">
            <v>8681 Сыр плавленый Сливочный ж 45 % 180г ТМ Папа Может (16шт) ОСТАНКИНО</v>
          </cell>
          <cell r="D232">
            <v>61</v>
          </cell>
          <cell r="F232">
            <v>61</v>
          </cell>
        </row>
        <row r="233">
          <cell r="A233" t="str">
            <v>8831 Сыр ПАПА МОЖЕТ "Министерский" 180гр, 45 %  ОСТАНКИНО</v>
          </cell>
          <cell r="D233">
            <v>78</v>
          </cell>
          <cell r="F233">
            <v>78</v>
          </cell>
        </row>
        <row r="234">
          <cell r="A234" t="str">
            <v>8855 Сыр ПАПА МОЖЕТ "Папин завтрак" 180гр, 45 %  ОСТАНКИНО</v>
          </cell>
          <cell r="D234">
            <v>76</v>
          </cell>
          <cell r="F234">
            <v>76</v>
          </cell>
        </row>
        <row r="235">
          <cell r="A235" t="str">
            <v>Балык говяжий с/к "Эликатессе" 0,10 кг.шт. нарезка (лоток с ср.защ.атм.)  СПК</v>
          </cell>
          <cell r="D235">
            <v>125</v>
          </cell>
          <cell r="F235">
            <v>126</v>
          </cell>
        </row>
        <row r="236">
          <cell r="A236" t="str">
            <v>Балык свиной с/к "Эликатессе" 0,10 кг.шт. нарезка (лоток с ср.защ.атм.)  СПК</v>
          </cell>
          <cell r="D236">
            <v>149</v>
          </cell>
          <cell r="F236">
            <v>150</v>
          </cell>
        </row>
        <row r="237">
          <cell r="A237" t="str">
            <v>Балыковая с/к 200 гр. срез "Эликатессе" термоформ.пак.  СПК</v>
          </cell>
          <cell r="D237">
            <v>139</v>
          </cell>
          <cell r="F237">
            <v>139</v>
          </cell>
        </row>
        <row r="238">
          <cell r="A238" t="str">
            <v>БОНУС МОЛОЧНЫЕ КЛАССИЧЕСКИЕ сос п/о в/у 0.3кг (6084)  ОСТАНКИНО</v>
          </cell>
          <cell r="D238">
            <v>68</v>
          </cell>
          <cell r="F238">
            <v>68</v>
          </cell>
        </row>
        <row r="239">
          <cell r="A239" t="str">
            <v>БОНУС МОЛОЧНЫЕ КЛАССИЧЕСКИЕ сос п/о мгс 2*4_С (4980)  ОСТАНКИНО</v>
          </cell>
          <cell r="D239">
            <v>22</v>
          </cell>
          <cell r="F239">
            <v>22</v>
          </cell>
        </row>
        <row r="240">
          <cell r="A240" t="str">
            <v>БОНУС СОЧНЫЕ Папа может сос п/о мгс 1.5*4 (6954)  ОСТАНКИНО</v>
          </cell>
          <cell r="D240">
            <v>233.5</v>
          </cell>
          <cell r="F240">
            <v>235</v>
          </cell>
        </row>
        <row r="241">
          <cell r="A241" t="str">
            <v>БОНУС СОЧНЫЕ сос п/о мгс 0.41кг_UZ (6087)  ОСТАНКИНО</v>
          </cell>
          <cell r="D241">
            <v>230</v>
          </cell>
          <cell r="F241">
            <v>230</v>
          </cell>
        </row>
        <row r="242">
          <cell r="A242" t="str">
            <v>БОНУС_307 Колбаса Сервелат Мясорубский с мелкорубленным окороком 0,35 кг срез ТМ Стародворье   Поком</v>
          </cell>
          <cell r="F242">
            <v>1</v>
          </cell>
        </row>
        <row r="243">
          <cell r="A243" t="str">
            <v>Бутербродная вареная 0,47 кг шт.  СПК</v>
          </cell>
          <cell r="D243">
            <v>4</v>
          </cell>
          <cell r="F243">
            <v>4</v>
          </cell>
        </row>
        <row r="244">
          <cell r="A244" t="str">
            <v>Вацлавская п/к (черева) 390 гр.шт. термоус.пак  СПК</v>
          </cell>
          <cell r="D244">
            <v>22</v>
          </cell>
          <cell r="F244">
            <v>22</v>
          </cell>
        </row>
        <row r="245">
          <cell r="A245" t="str">
            <v>Ветчина Альтаирская Столовая (для ХОРЕКА)  СПК</v>
          </cell>
          <cell r="F245">
            <v>2.4300000000000002</v>
          </cell>
        </row>
        <row r="246">
          <cell r="A246" t="str">
            <v>Готовые бельмеши сочные с мясом ТМ Горячая штучка 0,3кг зам  ПОКОМ</v>
          </cell>
          <cell r="D246">
            <v>6</v>
          </cell>
          <cell r="F246">
            <v>274</v>
          </cell>
        </row>
        <row r="247">
          <cell r="A247" t="str">
            <v>Готовые чебупели острые с мясом 0,24кг ТМ Горячая штучка  ПОКОМ</v>
          </cell>
          <cell r="D247">
            <v>8</v>
          </cell>
          <cell r="F247">
            <v>476</v>
          </cell>
        </row>
        <row r="248">
          <cell r="A248" t="str">
            <v>Готовые чебупели острые с мясом Горячая штучка 0,3 кг зам  ПОКОМ</v>
          </cell>
          <cell r="F248">
            <v>1</v>
          </cell>
        </row>
        <row r="249">
          <cell r="A249" t="str">
            <v>Готовые чебупели с ветчиной и сыром Горячая штучка 0,3кг зам  ПОКОМ</v>
          </cell>
          <cell r="D249">
            <v>1</v>
          </cell>
          <cell r="F249">
            <v>1</v>
          </cell>
        </row>
        <row r="250">
          <cell r="A250" t="str">
            <v>Готовые чебупели с ветчиной и сыром ТМ Горячая штучка флоу-пак 0,24 кг.  ПОКОМ</v>
          </cell>
          <cell r="D250">
            <v>754</v>
          </cell>
          <cell r="F250">
            <v>2534</v>
          </cell>
        </row>
        <row r="251">
          <cell r="A251" t="str">
            <v>Готовые чебупели сочные с мясом ТМ Горячая штучка  0,3кг зам  ПОКОМ</v>
          </cell>
          <cell r="F251">
            <v>1</v>
          </cell>
        </row>
        <row r="252">
          <cell r="A252" t="str">
            <v>Готовые чебупели сочные с мясом ТМ Горячая штучка флоу-пак 0,24 кг  ПОКОМ</v>
          </cell>
          <cell r="D252">
            <v>394</v>
          </cell>
          <cell r="F252">
            <v>1991</v>
          </cell>
        </row>
        <row r="253">
          <cell r="A253" t="str">
            <v>Готовые чебуреки с мясом ТМ Горячая штучка 0,09 кг флоу-пак ПОКОМ</v>
          </cell>
          <cell r="D253">
            <v>2</v>
          </cell>
          <cell r="F253">
            <v>333</v>
          </cell>
        </row>
        <row r="254">
          <cell r="A254" t="str">
            <v>Готовые чебуреки Сочный мегачебурек.Готовые жареные.ВЕС  ПОКОМ</v>
          </cell>
          <cell r="D254">
            <v>10</v>
          </cell>
          <cell r="F254">
            <v>10</v>
          </cell>
        </row>
        <row r="255">
          <cell r="A255" t="str">
            <v>Грудинка Деревенская в аджике к/в 150 гр.шт. нарезка (лоток с ср.защ.атм.)  СПК</v>
          </cell>
          <cell r="D255">
            <v>9</v>
          </cell>
          <cell r="F255">
            <v>12</v>
          </cell>
        </row>
        <row r="256">
          <cell r="A256" t="str">
            <v>Гуцульская с/к "КолбасГрад" 160 гр.шт. термоус. пак  СПК</v>
          </cell>
          <cell r="D256">
            <v>73</v>
          </cell>
          <cell r="F256">
            <v>76</v>
          </cell>
        </row>
        <row r="257">
          <cell r="A257" t="str">
            <v>Дельгаро с/в "Эликатессе" 140 гр.шт.  СПК</v>
          </cell>
          <cell r="D257">
            <v>56</v>
          </cell>
          <cell r="F257">
            <v>56</v>
          </cell>
        </row>
        <row r="258">
          <cell r="A258" t="str">
            <v>Деревенская с чесночком и сальцем п/к (черева) 390 гр.шт. термоус. пак.  СПК</v>
          </cell>
          <cell r="D258">
            <v>177</v>
          </cell>
          <cell r="F258">
            <v>180</v>
          </cell>
        </row>
        <row r="259">
          <cell r="A259" t="str">
            <v>Для праздника с/к "Просто выгодно" 260 гр.шт.  СПК</v>
          </cell>
          <cell r="D259">
            <v>2</v>
          </cell>
          <cell r="F259">
            <v>2</v>
          </cell>
        </row>
        <row r="260">
          <cell r="A260" t="str">
            <v>Докторская вареная в/с 0,47 кг шт.  СПК</v>
          </cell>
          <cell r="D260">
            <v>10</v>
          </cell>
          <cell r="F260">
            <v>14</v>
          </cell>
        </row>
        <row r="261">
          <cell r="A261" t="str">
            <v>Докторская вареная термоус.пак. "Высокий вкус"  СПК</v>
          </cell>
          <cell r="D261">
            <v>32</v>
          </cell>
          <cell r="F261">
            <v>36.136000000000003</v>
          </cell>
        </row>
        <row r="262">
          <cell r="A262" t="str">
            <v>Европоддон (невозвратный)</v>
          </cell>
          <cell r="F262">
            <v>171</v>
          </cell>
        </row>
        <row r="263">
          <cell r="A263" t="str">
            <v>ЖАР-ладушки с клубникой и вишней ТМ Стародворье 0,2 кг ПОКОМ</v>
          </cell>
          <cell r="D263">
            <v>1</v>
          </cell>
          <cell r="F263">
            <v>15</v>
          </cell>
        </row>
        <row r="264">
          <cell r="A264" t="str">
            <v>ЖАР-ладушки с мясом 0,2кг ТМ Стародворье  ПОКОМ</v>
          </cell>
          <cell r="D264">
            <v>9</v>
          </cell>
          <cell r="F264">
            <v>352</v>
          </cell>
        </row>
        <row r="265">
          <cell r="A265" t="str">
            <v>ЖАР-ладушки с яблоком и грушей ТМ Стародворье 0,2 кг. ПОКОМ</v>
          </cell>
          <cell r="D265">
            <v>1</v>
          </cell>
          <cell r="F265">
            <v>9</v>
          </cell>
        </row>
        <row r="266">
          <cell r="A266" t="str">
            <v>Жареные вареники с картофелем и беконом Добросельские 0,2 кг. ТМ Стародворье  ПОКОМ</v>
          </cell>
          <cell r="D266">
            <v>8</v>
          </cell>
          <cell r="F266">
            <v>394</v>
          </cell>
        </row>
        <row r="267">
          <cell r="A267" t="str">
            <v>К798 Сыч/Прод Коровино Российский 50% 200г НОВАЯ СЗМЖ  ОСТАНКИНО</v>
          </cell>
          <cell r="D267">
            <v>1643</v>
          </cell>
          <cell r="F267">
            <v>1643</v>
          </cell>
        </row>
        <row r="268">
          <cell r="A268" t="str">
            <v>К801 Сыч/Прод Коровино Тильзитер 50% 200г НОВАЯ СЗМЖ  ОСТАНКИНО</v>
          </cell>
          <cell r="D268">
            <v>1988</v>
          </cell>
          <cell r="F268">
            <v>1988</v>
          </cell>
        </row>
        <row r="269">
          <cell r="A269" t="str">
            <v>К811 Сыч/Прод Коровино Российский Оригин 50% ВЕС НОВАЯ (5 кг)  ОСТАНКИНО</v>
          </cell>
          <cell r="D269">
            <v>193.8</v>
          </cell>
          <cell r="F269">
            <v>193.8</v>
          </cell>
        </row>
        <row r="270">
          <cell r="A270" t="str">
            <v>К825 Сыч/Прод Коровино Тильзитер Оригин 50% ВЕС НОВАЯ (5 кг брус) СЗМЖ  ОСТАНКИНО</v>
          </cell>
          <cell r="D270">
            <v>88.7</v>
          </cell>
          <cell r="F270">
            <v>88.7</v>
          </cell>
        </row>
        <row r="271">
          <cell r="A271" t="str">
            <v>Карбонад Юбилейный термоус.пак.  СПК</v>
          </cell>
          <cell r="D271">
            <v>17.600000000000001</v>
          </cell>
          <cell r="F271">
            <v>22.3</v>
          </cell>
        </row>
        <row r="272">
          <cell r="A272" t="str">
            <v>Классическая вареная 400 гр.шт.  СПК</v>
          </cell>
          <cell r="D272">
            <v>5</v>
          </cell>
          <cell r="F272">
            <v>5</v>
          </cell>
        </row>
        <row r="273">
          <cell r="A273" t="str">
            <v>Классическая с/к 80 гр.шт.нар. (лоток с ср.защ.атм.)  СПК</v>
          </cell>
          <cell r="D273">
            <v>188</v>
          </cell>
          <cell r="F273">
            <v>188</v>
          </cell>
        </row>
        <row r="274">
          <cell r="A274" t="str">
            <v>Колбаски Мяснули оригинальные с/к 50 гр.шт. (в ср.защ.атм.)  СПК</v>
          </cell>
          <cell r="D274">
            <v>71</v>
          </cell>
          <cell r="F274">
            <v>71</v>
          </cell>
        </row>
        <row r="275">
          <cell r="A275" t="str">
            <v>Колбаски ПодПивасики оригинальные с/к 0,10 кг.шт. термофор.пак.  СПК</v>
          </cell>
          <cell r="D275">
            <v>658</v>
          </cell>
          <cell r="F275">
            <v>661</v>
          </cell>
        </row>
        <row r="276">
          <cell r="A276" t="str">
            <v>Колбаски ПодПивасики острые с/к 0,10 кг.шт. термофор.пак.  СПК</v>
          </cell>
          <cell r="D276">
            <v>545</v>
          </cell>
          <cell r="F276">
            <v>548</v>
          </cell>
        </row>
        <row r="277">
          <cell r="A277" t="str">
            <v>Колбаски ПодПивасики с сыром с/к 100 гр.шт. (в ср.защ.атм.)  СПК</v>
          </cell>
          <cell r="D277">
            <v>123</v>
          </cell>
          <cell r="F277">
            <v>126</v>
          </cell>
        </row>
        <row r="278">
          <cell r="A278" t="str">
            <v>Круггетсы с сырным соусом ТМ Горячая штучка ТС Круггетсы флоу-пак 0,2 кг  ПОКОМ</v>
          </cell>
          <cell r="D278">
            <v>16</v>
          </cell>
          <cell r="F278">
            <v>685</v>
          </cell>
        </row>
        <row r="279">
          <cell r="A279" t="str">
            <v>Круггетсы сочные ТМ Горячая штучка ТС Круггетсы флоу-пак 0,2 кг.  ПОКОМ</v>
          </cell>
          <cell r="D279">
            <v>295</v>
          </cell>
          <cell r="F279">
            <v>1140</v>
          </cell>
        </row>
        <row r="280">
          <cell r="A280" t="str">
            <v>Ла Фаворте с/в "Эликатессе" 140 гр.шт.  СПК</v>
          </cell>
          <cell r="D280">
            <v>98</v>
          </cell>
          <cell r="F280">
            <v>98</v>
          </cell>
        </row>
        <row r="281">
          <cell r="A281" t="str">
            <v>Ливерная Печеночная 250 гр.шт.  СПК</v>
          </cell>
          <cell r="D281">
            <v>28</v>
          </cell>
          <cell r="F281">
            <v>28</v>
          </cell>
        </row>
        <row r="282">
          <cell r="A282" t="str">
            <v>Любительская вареная термоус.пак. "Высокий вкус"  СПК</v>
          </cell>
          <cell r="D282">
            <v>78.8</v>
          </cell>
          <cell r="F282">
            <v>80.573999999999998</v>
          </cell>
        </row>
        <row r="283">
          <cell r="A283" t="str">
            <v>Мини-сосиски в тесте 3,7кг ВЕС заморож. ТМ Зареченские  ПОКОМ</v>
          </cell>
          <cell r="F283">
            <v>206.511</v>
          </cell>
        </row>
        <row r="284">
          <cell r="A284" t="str">
            <v>Мини-чебуречки с мясом ВЕС 5,5кг ТМ Зареченские  ПОКОМ</v>
          </cell>
          <cell r="F284">
            <v>60</v>
          </cell>
        </row>
        <row r="285">
          <cell r="A285" t="str">
            <v>Мини-шарики с курочкой и сыром ТМ Зареченские ВЕС  ПОКОМ</v>
          </cell>
          <cell r="D285">
            <v>3</v>
          </cell>
          <cell r="F285">
            <v>185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744</v>
          </cell>
          <cell r="F286">
            <v>3429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207</v>
          </cell>
          <cell r="F287">
            <v>1804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498</v>
          </cell>
          <cell r="F288">
            <v>2467</v>
          </cell>
        </row>
        <row r="289">
          <cell r="A289" t="str">
            <v>Наггетсы с куриным филе и сыром ТМ Вязанка 0,25 кг ПОКОМ</v>
          </cell>
          <cell r="D289">
            <v>749</v>
          </cell>
          <cell r="F289">
            <v>2533</v>
          </cell>
        </row>
        <row r="290">
          <cell r="A290" t="str">
            <v>Наггетсы Хрустящие 0,3кг ТМ Зареченские  ПОКОМ</v>
          </cell>
          <cell r="F290">
            <v>3</v>
          </cell>
        </row>
        <row r="291">
          <cell r="A291" t="str">
            <v>Наггетсы Хрустящие ТМ Зареченские. ВЕС ПОКОМ</v>
          </cell>
          <cell r="D291">
            <v>24</v>
          </cell>
          <cell r="F291">
            <v>2295</v>
          </cell>
        </row>
        <row r="292">
          <cell r="A292" t="str">
            <v>Наггетсы Хрустящие ТМ Стародворье с сочной курочкой 0,23 кг  ПОКОМ</v>
          </cell>
          <cell r="D292">
            <v>3</v>
          </cell>
          <cell r="F292">
            <v>230</v>
          </cell>
        </row>
        <row r="293">
          <cell r="A293" t="str">
            <v>Оригинальная с перцем с/к  СПК</v>
          </cell>
          <cell r="D293">
            <v>146.35</v>
          </cell>
          <cell r="F293">
            <v>146.35</v>
          </cell>
        </row>
        <row r="294">
          <cell r="A294" t="str">
            <v>Паштет печеночный 140 гр.шт.  СПК</v>
          </cell>
          <cell r="D294">
            <v>67</v>
          </cell>
          <cell r="F294">
            <v>67</v>
          </cell>
        </row>
        <row r="295">
          <cell r="A295" t="str">
            <v>Пекерсы с индейкой в сливочном соусе ТМ Горячая штучка 0,25 кг зам  ПОКОМ</v>
          </cell>
          <cell r="D295">
            <v>4</v>
          </cell>
          <cell r="F295">
            <v>442</v>
          </cell>
        </row>
        <row r="296">
          <cell r="A296" t="str">
            <v>Пельмени Grandmeni с говядиной и свининой 0,7кг ТМ Горячая штучка  ПОКОМ</v>
          </cell>
          <cell r="D296">
            <v>2</v>
          </cell>
          <cell r="F296">
            <v>258</v>
          </cell>
        </row>
        <row r="297">
          <cell r="A297" t="str">
            <v>Пельмени Бигбули #МЕГАВКУСИЩЕ с сочной грудинкой ТМ Горячая штучка 0,7 кг. ПОКОМ</v>
          </cell>
          <cell r="D297">
            <v>18</v>
          </cell>
          <cell r="F297">
            <v>1023</v>
          </cell>
        </row>
        <row r="298">
          <cell r="A298" t="str">
            <v>Пельмени Бигбули с мясом ТМ Горячая штучка. флоу-пак сфера 0,4 кг. ПОКОМ</v>
          </cell>
          <cell r="D298">
            <v>4</v>
          </cell>
          <cell r="F298">
            <v>194</v>
          </cell>
        </row>
        <row r="299">
          <cell r="A299" t="str">
            <v>Пельмени Бигбули с мясом ТМ Горячая штучка. флоу-пак сфера 0,7 кг ПОКОМ</v>
          </cell>
          <cell r="D299">
            <v>423</v>
          </cell>
          <cell r="F299">
            <v>1813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F300">
            <v>3</v>
          </cell>
        </row>
        <row r="301">
          <cell r="A301" t="str">
            <v>Пельмени Бигбули со сливочным маслом ТМ Горячая штучка, флоу-пак сфера 0,7. ПОКОМ</v>
          </cell>
          <cell r="D301">
            <v>24</v>
          </cell>
          <cell r="F301">
            <v>1973</v>
          </cell>
        </row>
        <row r="302">
          <cell r="A302" t="str">
            <v>Пельмени Бульмени мини с мясом и оливковым маслом 0,7 кг ТМ Горячая штучка  ПОКОМ</v>
          </cell>
          <cell r="D302">
            <v>9</v>
          </cell>
          <cell r="F302">
            <v>478</v>
          </cell>
        </row>
        <row r="303">
          <cell r="A303" t="str">
            <v>Пельмени Бульмени Нейробуст с мясом ТМ Горячая штучка ТС Бульмени ГШ сфера флоу-пак 0,6 кг.  ПОКОМ</v>
          </cell>
          <cell r="D303">
            <v>1</v>
          </cell>
          <cell r="F303">
            <v>138</v>
          </cell>
        </row>
        <row r="304">
          <cell r="A304" t="str">
            <v>Пельмени Бульмени по-сибирски с говядиной и свининой ТМ Горячая штучка 0,8 кг ПОКОМ</v>
          </cell>
          <cell r="F304">
            <v>8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D305">
            <v>20</v>
          </cell>
          <cell r="F305">
            <v>2401</v>
          </cell>
        </row>
        <row r="306">
          <cell r="A306" t="str">
            <v>Пельмени Бульмени с говядиной и свининой СЕВЕРНАЯ КОЛЛЕКЦИЯ 0,7кг ТМ Горячая штучка сфера  ПОКОМ</v>
          </cell>
          <cell r="D306">
            <v>3</v>
          </cell>
          <cell r="F306">
            <v>902</v>
          </cell>
        </row>
        <row r="307">
          <cell r="A307" t="str">
            <v>Пельмени Бульмени с говядиной и свининой ТМ Горячая штучка. флоу-пак сфера 0,4 кг ПОКОМ</v>
          </cell>
          <cell r="D307">
            <v>21</v>
          </cell>
          <cell r="F307">
            <v>897</v>
          </cell>
        </row>
        <row r="308">
          <cell r="A308" t="str">
            <v>Пельмени Бульмени с говядиной и свининой ТМ Горячая штучка. флоу-пак сфера 0,7 кг ПОКОМ</v>
          </cell>
          <cell r="D308">
            <v>633</v>
          </cell>
          <cell r="F308">
            <v>2756</v>
          </cell>
        </row>
        <row r="309">
          <cell r="A309" t="str">
            <v>Пельмени Бульмени со сливочным маслом ТМ Горячая штучка. флоу-пак сфера 0,4 кг. ПОКОМ</v>
          </cell>
          <cell r="D309">
            <v>22</v>
          </cell>
          <cell r="F309">
            <v>1216</v>
          </cell>
        </row>
        <row r="310">
          <cell r="A310" t="str">
            <v>Пельмени Бульмени со сливочным маслом ТМ Горячая штучка.флоу-пак сфера 0,7 кг. ПОКОМ</v>
          </cell>
          <cell r="D310">
            <v>243</v>
          </cell>
          <cell r="F310">
            <v>2821</v>
          </cell>
        </row>
        <row r="311">
          <cell r="A311" t="str">
            <v>Пельмени Бульмени хрустящие с мясом 0,22 кг ТМ Горячая штучка  ПОКОМ</v>
          </cell>
          <cell r="D311">
            <v>3</v>
          </cell>
          <cell r="F311">
            <v>155</v>
          </cell>
        </row>
        <row r="312">
          <cell r="A312" t="str">
            <v>Пельмени Добросельские со свининой и говядиной ТМ Стародворье флоу-пак клас. форма 0,65 кг.  ПОКОМ</v>
          </cell>
          <cell r="D312">
            <v>4</v>
          </cell>
          <cell r="F312">
            <v>162</v>
          </cell>
        </row>
        <row r="313">
          <cell r="A313" t="str">
            <v>Пельмени Зареченские сфера 5 кг.  ПОКОМ</v>
          </cell>
          <cell r="F313">
            <v>5</v>
          </cell>
        </row>
        <row r="314">
          <cell r="A314" t="str">
            <v>Пельмени Медвежьи ушки с фермерскими сливками 0,7кг  ПОКОМ</v>
          </cell>
          <cell r="F314">
            <v>116</v>
          </cell>
        </row>
        <row r="315">
          <cell r="A315" t="str">
            <v>Пельмени Мясные с говядиной ТМ Стародворье сфера флоу-пак 1 кг  ПОКОМ</v>
          </cell>
          <cell r="D315">
            <v>15</v>
          </cell>
          <cell r="F315">
            <v>755</v>
          </cell>
        </row>
        <row r="316">
          <cell r="A316" t="str">
            <v>Пельмени Мясорубские с рубленой грудинкой ТМ Стародворье флоупак  0,7 кг. ПОКОМ</v>
          </cell>
          <cell r="F316">
            <v>2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D317">
            <v>15</v>
          </cell>
          <cell r="F317">
            <v>475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F318">
            <v>235</v>
          </cell>
        </row>
        <row r="319">
          <cell r="A319" t="str">
            <v>Пельмени Со свининой и говядиной ТМ Особый рецепт Любимая ложка 1,0 кг  ПОКОМ</v>
          </cell>
          <cell r="D319">
            <v>10</v>
          </cell>
          <cell r="F319">
            <v>1227</v>
          </cell>
        </row>
        <row r="320">
          <cell r="A320" t="str">
            <v>Пельмени Сочные сфера 0,8 кг ТМ Стародворье  ПОКОМ</v>
          </cell>
          <cell r="D320">
            <v>2</v>
          </cell>
          <cell r="F320">
            <v>79</v>
          </cell>
        </row>
        <row r="321">
          <cell r="A321" t="str">
            <v>Пирожки с мясом 3,7кг ВЕС ТМ Зареченские  ПОКОМ</v>
          </cell>
          <cell r="D321">
            <v>3.7</v>
          </cell>
          <cell r="F321">
            <v>129.52000000000001</v>
          </cell>
        </row>
        <row r="322">
          <cell r="A322" t="str">
            <v>Ричеза с/к 230 гр.шт.  СПК</v>
          </cell>
          <cell r="D322">
            <v>77</v>
          </cell>
          <cell r="F322">
            <v>80</v>
          </cell>
        </row>
        <row r="323">
          <cell r="A323" t="str">
            <v>Сальчетти с/к 230 гр.шт.  СПК</v>
          </cell>
          <cell r="D323">
            <v>132</v>
          </cell>
          <cell r="F323">
            <v>135</v>
          </cell>
        </row>
        <row r="324">
          <cell r="A324" t="str">
            <v>Салями с перчиком с/к "КолбасГрад" 160 гр.шт. термоус. пак.  СПК</v>
          </cell>
          <cell r="D324">
            <v>75</v>
          </cell>
          <cell r="F324">
            <v>75</v>
          </cell>
        </row>
        <row r="325">
          <cell r="A325" t="str">
            <v>Салями с/к 100 гр.шт.нар. (лоток с ср.защ.атм.)  СПК</v>
          </cell>
          <cell r="D325">
            <v>116</v>
          </cell>
          <cell r="F325">
            <v>116</v>
          </cell>
        </row>
        <row r="326">
          <cell r="A326" t="str">
            <v>Салями Трюфель с/в "Эликатессе" 0,16 кг.шт.  СПК</v>
          </cell>
          <cell r="D326">
            <v>125</v>
          </cell>
          <cell r="F326">
            <v>125</v>
          </cell>
        </row>
        <row r="327">
          <cell r="A327" t="str">
            <v>Сардельки "Докторские" (черева) ( в ср.защ.атм.) 1.0 кг. "Высокий вкус"  СПК</v>
          </cell>
          <cell r="D327">
            <v>72.7</v>
          </cell>
          <cell r="F327">
            <v>74.674000000000007</v>
          </cell>
        </row>
        <row r="328">
          <cell r="A328" t="str">
            <v>Сардельки из говядины (черева) (в ср.защ.атм.) "Высокий вкус"  СПК</v>
          </cell>
          <cell r="D328">
            <v>15</v>
          </cell>
          <cell r="F328">
            <v>15.826000000000001</v>
          </cell>
        </row>
        <row r="329">
          <cell r="A329" t="str">
            <v>Сардельки Необыкновенные (черева) 400 гр.шт. (лоток с ср.защ.атм.)  СПК</v>
          </cell>
          <cell r="D329">
            <v>25</v>
          </cell>
          <cell r="F329">
            <v>25</v>
          </cell>
        </row>
        <row r="330">
          <cell r="A330" t="str">
            <v>Семейная с чесночком вареная (СПК+СКМ)  СПК</v>
          </cell>
          <cell r="D330">
            <v>419</v>
          </cell>
          <cell r="F330">
            <v>428.67399999999998</v>
          </cell>
        </row>
        <row r="331">
          <cell r="A331" t="str">
            <v>Семейная с чесночком Экстра вареная  СПК</v>
          </cell>
          <cell r="D331">
            <v>2</v>
          </cell>
          <cell r="F331">
            <v>2</v>
          </cell>
        </row>
        <row r="332">
          <cell r="A332" t="str">
            <v>Сервелат Европейский в/к, в/с 0,38 кг.шт.термофор.пак  СПК</v>
          </cell>
          <cell r="D332">
            <v>2</v>
          </cell>
          <cell r="F332">
            <v>2</v>
          </cell>
        </row>
        <row r="333">
          <cell r="A333" t="str">
            <v>Сервелат мелкозернистый в/к 0,5 кг.шт. термоус.пак. "Высокий вкус"  СПК</v>
          </cell>
          <cell r="D333">
            <v>22</v>
          </cell>
          <cell r="F333">
            <v>22</v>
          </cell>
        </row>
        <row r="334">
          <cell r="A334" t="str">
            <v>Сервелат Финский в/к 0,38 кг.шт. термофор.пак.  СПК</v>
          </cell>
          <cell r="D334">
            <v>12</v>
          </cell>
          <cell r="F334">
            <v>12</v>
          </cell>
        </row>
        <row r="335">
          <cell r="A335" t="str">
            <v>Сервелат Фирменный в/к 0,10 кг.шт. нарезка (лоток с ср.защ.атм.)  СПК</v>
          </cell>
          <cell r="D335">
            <v>153</v>
          </cell>
          <cell r="F335">
            <v>153</v>
          </cell>
        </row>
        <row r="336">
          <cell r="A336" t="str">
            <v>Сервелат Фирменный в/к 250 гр.шт. термоформ.пак.  СПК</v>
          </cell>
          <cell r="D336">
            <v>1</v>
          </cell>
          <cell r="F336">
            <v>1</v>
          </cell>
        </row>
        <row r="337">
          <cell r="A337" t="str">
            <v>Сибирская особая с/к 0,10 кг.шт. нарезка (лоток с ср.защ.атм.)  СПК</v>
          </cell>
          <cell r="D337">
            <v>117</v>
          </cell>
          <cell r="F337">
            <v>124</v>
          </cell>
        </row>
        <row r="338">
          <cell r="A338" t="str">
            <v>Сибирская особая с/к 0,235 кг шт.  СПК</v>
          </cell>
          <cell r="D338">
            <v>120</v>
          </cell>
          <cell r="F338">
            <v>120</v>
          </cell>
        </row>
        <row r="339">
          <cell r="A339" t="str">
            <v>Сосиски "Баварские" 0,36 кг.шт. вак.упак.  СПК</v>
          </cell>
          <cell r="D339">
            <v>5</v>
          </cell>
          <cell r="F339">
            <v>5</v>
          </cell>
        </row>
        <row r="340">
          <cell r="A340" t="str">
            <v>Сосиски "Молочные" 0,36 кг.шт. вак.упак.  СПК</v>
          </cell>
          <cell r="D340">
            <v>14</v>
          </cell>
          <cell r="F340">
            <v>14</v>
          </cell>
        </row>
        <row r="341">
          <cell r="A341" t="str">
            <v>Сосиски Баварские особые "Сибирский стандарт" (в ср.защ.атм.)  СПК</v>
          </cell>
          <cell r="D341">
            <v>1</v>
          </cell>
          <cell r="F341">
            <v>1</v>
          </cell>
        </row>
        <row r="342">
          <cell r="A342" t="str">
            <v>Сосиски Классические (в ср.защ.атм.) СПК</v>
          </cell>
          <cell r="D342">
            <v>12</v>
          </cell>
          <cell r="F342">
            <v>12</v>
          </cell>
        </row>
        <row r="343">
          <cell r="A343" t="str">
            <v>Сосиски Мусульманские "Просто выгодно" (в ср.защ.атм.)  СПК</v>
          </cell>
          <cell r="D343">
            <v>17</v>
          </cell>
          <cell r="F343">
            <v>18.082000000000001</v>
          </cell>
        </row>
        <row r="344">
          <cell r="A344" t="str">
            <v>Сосиски Хот-дог подкопченные (лоток с ср.защ.атм.)  СПК</v>
          </cell>
          <cell r="D344">
            <v>9</v>
          </cell>
          <cell r="F344">
            <v>10</v>
          </cell>
        </row>
        <row r="345">
          <cell r="A345" t="str">
            <v>Сочный мегачебурек ТМ Зареченские ВЕС ПОКОМ</v>
          </cell>
          <cell r="F345">
            <v>117.04</v>
          </cell>
        </row>
        <row r="346">
          <cell r="A346" t="str">
            <v>Торо Неро с/в "Эликатессе" 140 гр.шт.  СПК</v>
          </cell>
          <cell r="D346">
            <v>55</v>
          </cell>
          <cell r="F346">
            <v>55</v>
          </cell>
        </row>
        <row r="347">
          <cell r="A347" t="str">
            <v>Утренняя вареная ВЕС СПК</v>
          </cell>
          <cell r="D347">
            <v>4.5</v>
          </cell>
          <cell r="F347">
            <v>4.5</v>
          </cell>
        </row>
        <row r="348">
          <cell r="A348" t="str">
            <v>Уши свиные копченые к пиву 0,15кг нар. д/ф шт.  СПК</v>
          </cell>
          <cell r="D348">
            <v>37</v>
          </cell>
          <cell r="F348">
            <v>37</v>
          </cell>
        </row>
        <row r="349">
          <cell r="A349" t="str">
            <v>Фестивальная пора с/к 100 гр.шт.нар. (лоток с ср.защ.атм.)  СПК</v>
          </cell>
          <cell r="D349">
            <v>80</v>
          </cell>
          <cell r="F349">
            <v>80</v>
          </cell>
        </row>
        <row r="350">
          <cell r="A350" t="str">
            <v>Фестивальная пора с/к 235 гр.шт.  СПК</v>
          </cell>
          <cell r="D350">
            <v>360</v>
          </cell>
          <cell r="F350">
            <v>360</v>
          </cell>
        </row>
        <row r="351">
          <cell r="A351" t="str">
            <v>Фестивальная пора с/к термоус.пак  СПК</v>
          </cell>
          <cell r="D351">
            <v>25.1</v>
          </cell>
          <cell r="F351">
            <v>25.1</v>
          </cell>
        </row>
        <row r="352">
          <cell r="A352" t="str">
            <v>Фирменная с/к 200 гр. срез "Эликатессе" термоформ.пак.  СПК</v>
          </cell>
          <cell r="D352">
            <v>145</v>
          </cell>
          <cell r="F352">
            <v>145</v>
          </cell>
        </row>
        <row r="353">
          <cell r="A353" t="str">
            <v>Фуэт с/в "Эликатессе" 160 гр.шт.  СПК</v>
          </cell>
          <cell r="D353">
            <v>134</v>
          </cell>
          <cell r="F353">
            <v>134</v>
          </cell>
        </row>
        <row r="354">
          <cell r="A354" t="str">
            <v>Хот-догстер ТМ Горячая штучка ТС Хот-Догстер флоу-пак 0,09 кг. ПОКОМ</v>
          </cell>
          <cell r="D354">
            <v>18</v>
          </cell>
          <cell r="F354">
            <v>238</v>
          </cell>
        </row>
        <row r="355">
          <cell r="A355" t="str">
            <v>Хотстеры с сыром 0,25кг ТМ Горячая штучка  ПОКОМ</v>
          </cell>
          <cell r="D355">
            <v>18</v>
          </cell>
          <cell r="F355">
            <v>604</v>
          </cell>
        </row>
        <row r="356">
          <cell r="A356" t="str">
            <v>Хотстеры ТМ Горячая штучка ТС Хотстеры 0,25 кг зам  ПОКОМ</v>
          </cell>
          <cell r="D356">
            <v>517</v>
          </cell>
          <cell r="F356">
            <v>2619</v>
          </cell>
        </row>
        <row r="357">
          <cell r="A357" t="str">
            <v>Хрустящие крылышки острые к пиву ТМ Горячая штучка 0,3кг зам  ПОКОМ</v>
          </cell>
          <cell r="D357">
            <v>20</v>
          </cell>
          <cell r="F357">
            <v>672</v>
          </cell>
        </row>
        <row r="358">
          <cell r="A358" t="str">
            <v>Хрустящие крылышки ТМ Горячая штучка 0,3 кг зам  ПОКОМ</v>
          </cell>
          <cell r="D358">
            <v>6</v>
          </cell>
          <cell r="F358">
            <v>754</v>
          </cell>
        </row>
        <row r="359">
          <cell r="A359" t="str">
            <v>Чебупели Курочка гриль ТМ Горячая штучка, 0,3 кг зам  ПОКОМ</v>
          </cell>
          <cell r="D359">
            <v>2</v>
          </cell>
          <cell r="F359">
            <v>315</v>
          </cell>
        </row>
        <row r="360">
          <cell r="A360" t="str">
            <v>Чебупицца курочка по-итальянски Горячая штучка 0,25 кг зам  ПОКОМ</v>
          </cell>
          <cell r="D360">
            <v>884</v>
          </cell>
          <cell r="F360">
            <v>3102</v>
          </cell>
        </row>
        <row r="361">
          <cell r="A361" t="str">
            <v>Чебупицца Маргарита 0,2кг ТМ Горячая штучка ТС Foodgital  ПОКОМ</v>
          </cell>
          <cell r="D361">
            <v>5</v>
          </cell>
          <cell r="F361">
            <v>356</v>
          </cell>
        </row>
        <row r="362">
          <cell r="A362" t="str">
            <v>Чебупицца Пепперони ТМ Горячая штучка ТС Чебупицца 0.25кг зам  ПОКОМ</v>
          </cell>
          <cell r="D362">
            <v>408</v>
          </cell>
          <cell r="F362">
            <v>4229</v>
          </cell>
        </row>
        <row r="363">
          <cell r="A363" t="str">
            <v>Чебупицца со вкусом 4 сыра 0,2кг ТМ Горячая штучка ТС Foodgital  ПОКОМ</v>
          </cell>
          <cell r="D363">
            <v>4</v>
          </cell>
          <cell r="F363">
            <v>283</v>
          </cell>
        </row>
        <row r="364">
          <cell r="A364" t="str">
            <v>Чебуреки Мясные вес 2,7 кг ТМ Зареченские ВЕС ПОКОМ</v>
          </cell>
          <cell r="F364">
            <v>5.4</v>
          </cell>
        </row>
        <row r="365">
          <cell r="A365" t="str">
            <v>Чебуреки сочные ВЕС ТМ Зареченские  ПОКОМ</v>
          </cell>
          <cell r="D365">
            <v>22</v>
          </cell>
          <cell r="F365">
            <v>992</v>
          </cell>
        </row>
        <row r="366">
          <cell r="A366" t="str">
            <v>Шпикачки Русские (черева) (в ср.защ.атм.) "Высокий вкус"  СПК</v>
          </cell>
          <cell r="D366">
            <v>31.9</v>
          </cell>
          <cell r="F366">
            <v>31.9</v>
          </cell>
        </row>
        <row r="367">
          <cell r="A367" t="str">
            <v>Эликапреза с/в "Эликатессе" 85 гр.шт. нарезка (лоток с ср.защ.атм.)  СПК</v>
          </cell>
          <cell r="D367">
            <v>29</v>
          </cell>
          <cell r="F367">
            <v>29</v>
          </cell>
        </row>
        <row r="368">
          <cell r="A368" t="str">
            <v>Юбилейная с/к 0,235 кг.шт.  СПК</v>
          </cell>
          <cell r="D368">
            <v>482</v>
          </cell>
          <cell r="F368">
            <v>482</v>
          </cell>
        </row>
        <row r="369">
          <cell r="A369" t="str">
            <v>Итого</v>
          </cell>
          <cell r="D369">
            <v>113604.825</v>
          </cell>
          <cell r="F369">
            <v>298948.87300000002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10.10.2025 - 10.10.2025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89.552000000000007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79.021000000000001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472.01299999999998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464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1040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731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248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49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133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123.086</v>
          </cell>
        </row>
        <row r="22">
          <cell r="A22" t="str">
            <v xml:space="preserve"> 201  Ветчина Нежная ТМ Особый рецепт, (2,5кг), ПОКОМ</v>
          </cell>
          <cell r="D22">
            <v>995.6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30.942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314.11200000000002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93.584000000000003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29.867999999999999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128.20599999999999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85.998000000000005</v>
          </cell>
        </row>
        <row r="29">
          <cell r="A29" t="str">
            <v xml:space="preserve"> 247  Сардельки Нежные, ВЕС.  ПОКОМ</v>
          </cell>
          <cell r="D29">
            <v>12.268000000000001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31.452999999999999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283.21899999999999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8.5890000000000004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16.100000000000001</v>
          </cell>
        </row>
        <row r="34">
          <cell r="A34" t="str">
            <v xml:space="preserve"> 263  Шпикачки Стародворские, ВЕС.  ПОКОМ</v>
          </cell>
          <cell r="D34">
            <v>185.99799999999999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2.746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1.82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231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527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710</v>
          </cell>
        </row>
        <row r="40">
          <cell r="A40" t="str">
            <v xml:space="preserve"> 283  Сосиски Сочинки, ВЕС, ТМ Стародворье ПОКОМ</v>
          </cell>
          <cell r="D40">
            <v>281.262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156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135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45.073999999999998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108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523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28.574999999999999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150.84299999999999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215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460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181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148.79900000000001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123.405</v>
          </cell>
        </row>
        <row r="53">
          <cell r="A53" t="str">
            <v xml:space="preserve"> 316  Колбаса Нежная ТМ Зареченские ВЕС  ПОКОМ</v>
          </cell>
          <cell r="D53">
            <v>7.5250000000000004</v>
          </cell>
        </row>
        <row r="54">
          <cell r="A54" t="str">
            <v xml:space="preserve"> 318  Сосиски Датские ТМ Зареченские, ВЕС  ПОКОМ</v>
          </cell>
          <cell r="D54">
            <v>842.50599999999997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429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708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364</v>
          </cell>
        </row>
        <row r="58">
          <cell r="A58" t="str">
            <v xml:space="preserve"> 328  Сардельки Сочинки Стародворье ТМ  0,4 кг ПОКОМ</v>
          </cell>
          <cell r="D58">
            <v>29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31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193.37299999999999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99</v>
          </cell>
        </row>
        <row r="62">
          <cell r="A62" t="str">
            <v xml:space="preserve"> 335  Колбаса Сливушка ТМ Вязанка. ВЕС.  ПОКОМ </v>
          </cell>
          <cell r="D62">
            <v>162.244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531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440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119.91800000000001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46.676000000000002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352.09800000000001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35.137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15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86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134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11.776999999999999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98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158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136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53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87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93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864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2566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80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45.307000000000002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37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12.996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80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61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107.327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932.83500000000004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994.02599999999995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1167.336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31.34</v>
          </cell>
        </row>
        <row r="92">
          <cell r="A92" t="str">
            <v xml:space="preserve"> 467  Колбаса Филейная 0,5кг ТМ Особый рецепт  ПОКОМ</v>
          </cell>
          <cell r="D92">
            <v>34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6.0380000000000003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222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83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142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110</v>
          </cell>
        </row>
        <row r="98">
          <cell r="A98" t="str">
            <v xml:space="preserve"> 515  Колбаса Сервелат Мясорубский Делюкс 0,3кг ТМ Стародворье  ПОКОМ</v>
          </cell>
          <cell r="D98">
            <v>2</v>
          </cell>
        </row>
        <row r="99">
          <cell r="A99" t="str">
            <v xml:space="preserve"> 519  Грудинка 0,12 кг нарезка ТМ Стародворье  ПОКОМ</v>
          </cell>
          <cell r="D99">
            <v>50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151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44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119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172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61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34</v>
          </cell>
        </row>
        <row r="106">
          <cell r="A106" t="str">
            <v xml:space="preserve"> 527  Окорок Прошутто выдержанный нарезка 0,055кг ТМ Стародворье  ПОКОМ</v>
          </cell>
          <cell r="D106">
            <v>-1</v>
          </cell>
        </row>
        <row r="107">
          <cell r="A107" t="str">
            <v>3215 ВЕТЧ.МЯСНАЯ Папа может п/о 0.4кг 8шт.    ОСТАНКИНО</v>
          </cell>
          <cell r="D107">
            <v>121</v>
          </cell>
        </row>
        <row r="108">
          <cell r="A108" t="str">
            <v>3684 ПРЕСИЖН с/к в/у 1/250 8шт.   ОСТАНКИНО</v>
          </cell>
          <cell r="D108">
            <v>28</v>
          </cell>
        </row>
        <row r="109">
          <cell r="A109" t="str">
            <v>4063 МЯСНАЯ Папа может вар п/о_Л   ОСТАНКИНО</v>
          </cell>
          <cell r="D109">
            <v>278.41699999999997</v>
          </cell>
        </row>
        <row r="110">
          <cell r="A110" t="str">
            <v>4117 ЭКСТРА Папа может с/к в/у_Л   ОСТАНКИНО</v>
          </cell>
          <cell r="D110">
            <v>5.524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27.042999999999999</v>
          </cell>
        </row>
        <row r="112">
          <cell r="A112" t="str">
            <v>4813 ФИЛЕЙНАЯ Папа может вар п/о_Л   ОСТАНКИНО</v>
          </cell>
          <cell r="D112">
            <v>125.06699999999999</v>
          </cell>
        </row>
        <row r="113">
          <cell r="A113" t="str">
            <v>4993 САЛЯМИ ИТАЛЬЯНСКАЯ с/к в/у 1/250*8_120c ОСТАНКИНО</v>
          </cell>
          <cell r="D113">
            <v>65</v>
          </cell>
        </row>
        <row r="114">
          <cell r="A114" t="str">
            <v>5246 ДОКТОРСКАЯ ПРЕМИУМ вар б/о мгс_30с ОСТАНКИНО</v>
          </cell>
          <cell r="D114">
            <v>30.646000000000001</v>
          </cell>
        </row>
        <row r="115">
          <cell r="A115" t="str">
            <v>5247 РУССКАЯ ПРЕМИУМ вар б/о мгс_30с ОСТАНКИНО</v>
          </cell>
          <cell r="D115">
            <v>2.9820000000000002</v>
          </cell>
        </row>
        <row r="116">
          <cell r="A116" t="str">
            <v>5483 ЭКСТРА Папа может с/к в/у 1/250 8шт.   ОСТАНКИНО</v>
          </cell>
          <cell r="D116">
            <v>185</v>
          </cell>
        </row>
        <row r="117">
          <cell r="A117" t="str">
            <v>5544 Сервелат Финский в/к в/у_45с НОВАЯ ОСТАНКИНО</v>
          </cell>
          <cell r="D117">
            <v>269.34100000000001</v>
          </cell>
        </row>
        <row r="118">
          <cell r="A118" t="str">
            <v>5679 САЛЯМИ ИТАЛЬЯНСКАЯ с/к в/у 1/150_60с ОСТАНКИНО</v>
          </cell>
          <cell r="D118">
            <v>45</v>
          </cell>
        </row>
        <row r="119">
          <cell r="A119" t="str">
            <v>5682 САЛЯМИ МЕЛКОЗЕРНЕНАЯ с/к в/у 1/120_60с   ОСТАНКИНО</v>
          </cell>
          <cell r="D119">
            <v>497</v>
          </cell>
        </row>
        <row r="120">
          <cell r="A120" t="str">
            <v>5706 АРОМАТНАЯ Папа может с/к в/у 1/250 8шт.  ОСТАНКИНО</v>
          </cell>
          <cell r="D120">
            <v>-10</v>
          </cell>
        </row>
        <row r="121">
          <cell r="A121" t="str">
            <v>5708 ПОСОЛЬСКАЯ Папа может с/к в/у ОСТАНКИНО</v>
          </cell>
          <cell r="D121">
            <v>7.0490000000000004</v>
          </cell>
        </row>
        <row r="122">
          <cell r="A122" t="str">
            <v>5851 ЭКСТРА Папа может вар п/о   ОСТАНКИНО</v>
          </cell>
          <cell r="D122">
            <v>41.554000000000002</v>
          </cell>
        </row>
        <row r="123">
          <cell r="A123" t="str">
            <v>5931 ОХОТНИЧЬЯ Папа может с/к в/у 1/220 8шт.   ОСТАНКИНО</v>
          </cell>
          <cell r="D123">
            <v>285</v>
          </cell>
        </row>
        <row r="124">
          <cell r="A124" t="str">
            <v>5992 ВРЕМЯ ОКРОШКИ Папа может вар п/о 0.4кг   ОСТАНКИНО</v>
          </cell>
          <cell r="D124">
            <v>274</v>
          </cell>
        </row>
        <row r="125">
          <cell r="A125" t="str">
            <v>6004 РАГУ СВИНОЕ 1кг 8шт.зам_120с ОСТАНКИНО</v>
          </cell>
          <cell r="D125">
            <v>8</v>
          </cell>
        </row>
        <row r="126">
          <cell r="A126" t="str">
            <v>6220 ГОВЯЖЬЯ Папа может вар п/о  ОСТАНКИНО</v>
          </cell>
          <cell r="D126">
            <v>1.3460000000000001</v>
          </cell>
        </row>
        <row r="127">
          <cell r="A127" t="str">
            <v>6221 НЕАПОЛИТАНСКИЙ ДУЭТ с/к с/н мгс 1/90  ОСТАНКИНО</v>
          </cell>
          <cell r="D127">
            <v>115</v>
          </cell>
        </row>
        <row r="128">
          <cell r="A128" t="str">
            <v>6228 МЯСНОЕ АССОРТИ к/з с/н мгс 1/90 10шт.  ОСТАНКИНО</v>
          </cell>
          <cell r="D128">
            <v>59</v>
          </cell>
        </row>
        <row r="129">
          <cell r="A129" t="str">
            <v>6247 ДОМАШНЯЯ Папа может вар п/о 0,4кг 8шт.  ОСТАНКИНО</v>
          </cell>
          <cell r="D129">
            <v>22</v>
          </cell>
        </row>
        <row r="130">
          <cell r="A130" t="str">
            <v>6268 ГОВЯЖЬЯ Папа может вар п/о 0,4кг 8 шт.  ОСТАНКИНО</v>
          </cell>
          <cell r="D130">
            <v>157</v>
          </cell>
        </row>
        <row r="131">
          <cell r="A131" t="str">
            <v>6279 КОРЕЙКА ПО-ОСТ.к/в в/с с/н в/у 1/150_45с  ОСТАНКИНО</v>
          </cell>
          <cell r="D131">
            <v>105</v>
          </cell>
        </row>
        <row r="132">
          <cell r="A132" t="str">
            <v>6303 МЯСНЫЕ Папа может сос п/о мгс 1.5*3  ОСТАНКИНО</v>
          </cell>
          <cell r="D132">
            <v>112.986</v>
          </cell>
        </row>
        <row r="133">
          <cell r="A133" t="str">
            <v>6324 ДОКТОРСКАЯ ГОСТ вар п/о 0.4кг 8шт.  ОСТАНКИНО</v>
          </cell>
          <cell r="D133">
            <v>8</v>
          </cell>
        </row>
        <row r="134">
          <cell r="A134" t="str">
            <v>6325 ДОКТОРСКАЯ ПРЕМИУМ вар п/о 0.4кг 8шт.  ОСТАНКИНО</v>
          </cell>
          <cell r="D134">
            <v>397</v>
          </cell>
        </row>
        <row r="135">
          <cell r="A135" t="str">
            <v>6333 МЯСНАЯ Папа может вар п/о 0.4кг 8шт.  ОСТАНКИНО</v>
          </cell>
          <cell r="D135">
            <v>789</v>
          </cell>
        </row>
        <row r="136">
          <cell r="A136" t="str">
            <v>6340 ДОМАШНИЙ РЕЦЕПТ Коровино 0.5кг 8шт.  ОСТАНКИНО</v>
          </cell>
          <cell r="D136">
            <v>31</v>
          </cell>
        </row>
        <row r="137">
          <cell r="A137" t="str">
            <v>6353 ЭКСТРА Папа может вар п/о 0.4кг 8шт.  ОСТАНКИНО</v>
          </cell>
          <cell r="D137">
            <v>289</v>
          </cell>
        </row>
        <row r="138">
          <cell r="A138" t="str">
            <v>6392 ФИЛЕЙНАЯ Папа может вар п/о 0.4кг. ОСТАНКИНО</v>
          </cell>
          <cell r="D138">
            <v>740</v>
          </cell>
        </row>
        <row r="139">
          <cell r="A139" t="str">
            <v>6448 СВИНИНА МАДЕРА с/к с/н в/у 1/100 10шт.   ОСТАНКИНО</v>
          </cell>
          <cell r="D139">
            <v>25</v>
          </cell>
        </row>
        <row r="140">
          <cell r="A140" t="str">
            <v>6453 ЭКСТРА Папа может с/к с/н в/у 1/100 14шт.   ОСТАНКИНО</v>
          </cell>
          <cell r="D140">
            <v>340</v>
          </cell>
        </row>
        <row r="141">
          <cell r="A141" t="str">
            <v>6454 АРОМАТНАЯ с/к с/н в/у 1/100 10шт.  ОСТАНКИНО</v>
          </cell>
          <cell r="D141">
            <v>309</v>
          </cell>
        </row>
        <row r="142">
          <cell r="A142" t="str">
            <v>6459 СЕРВЕЛАТ ШВЕЙЦАРСК. в/к с/н в/у 1/100*10  ОСТАНКИНО</v>
          </cell>
          <cell r="D142">
            <v>199</v>
          </cell>
        </row>
        <row r="143">
          <cell r="A143" t="str">
            <v>6470 ВЕТЧ.МРАМОРНАЯ в/у_45с  ОСТАНКИНО</v>
          </cell>
          <cell r="D143">
            <v>21.341999999999999</v>
          </cell>
        </row>
        <row r="144">
          <cell r="A144" t="str">
            <v>6495 ВЕТЧ.МРАМОРНАЯ в/у срез 0.3кг 6шт_45с  ОСТАНКИНО</v>
          </cell>
          <cell r="D144">
            <v>96</v>
          </cell>
        </row>
        <row r="145">
          <cell r="A145" t="str">
            <v>6527 ШПИКАЧКИ СОЧНЫЕ ПМ сар б/о мгс 1*3 45с ОСТАНКИНО</v>
          </cell>
          <cell r="D145">
            <v>66.417000000000002</v>
          </cell>
        </row>
        <row r="146">
          <cell r="A146" t="str">
            <v>6528 ШПИКАЧКИ СОЧНЫЕ ПМ сар б/о мгс 0.4кг 45с  ОСТАНКИНО</v>
          </cell>
        </row>
        <row r="147">
          <cell r="A147" t="str">
            <v>6609 С ГОВЯДИНОЙ ПМ сар б/о мгс 0.4кг_45с ОСТАНКИНО</v>
          </cell>
          <cell r="D147">
            <v>7</v>
          </cell>
        </row>
        <row r="148">
          <cell r="A148" t="str">
            <v>6616 МОЛОЧНЫЕ КЛАССИЧЕСКИЕ сос п/о в/у 0.3кг  ОСТАНКИНО</v>
          </cell>
          <cell r="D148">
            <v>482</v>
          </cell>
        </row>
        <row r="149">
          <cell r="A149" t="str">
            <v>6697 СЕРВЕЛАТ ФИНСКИЙ ПМ в/к в/у 0,35кг 8шт.  ОСТАНКИНО</v>
          </cell>
          <cell r="D149">
            <v>786</v>
          </cell>
        </row>
        <row r="150">
          <cell r="A150" t="str">
            <v>6713 СОЧНЫЙ ГРИЛЬ ПМ сос п/о мгс 0.41кг 8шт.  ОСТАНКИНО</v>
          </cell>
          <cell r="D150">
            <v>227</v>
          </cell>
        </row>
        <row r="151">
          <cell r="A151" t="str">
            <v>6724 МОЛОЧНЫЕ ПМ сос п/о мгс 0.41кг 10шт.  ОСТАНКИНО</v>
          </cell>
          <cell r="D151">
            <v>101</v>
          </cell>
        </row>
        <row r="152">
          <cell r="A152" t="str">
            <v>6765 РУБЛЕНЫЕ сос ц/о мгс 0.36кг 6шт.  ОСТАНКИНО</v>
          </cell>
          <cell r="D152">
            <v>44</v>
          </cell>
        </row>
        <row r="153">
          <cell r="A153" t="str">
            <v>6785 ВЕНСКАЯ САЛЯМИ п/к в/у 0.33кг 8шт.  ОСТАНКИНО</v>
          </cell>
          <cell r="D153">
            <v>22</v>
          </cell>
        </row>
        <row r="154">
          <cell r="A154" t="str">
            <v>6787 СЕРВЕЛАТ КРЕМЛЕВСКИЙ в/к в/у 0,33кг 8шт.  ОСТАНКИНО</v>
          </cell>
          <cell r="D154">
            <v>53</v>
          </cell>
        </row>
        <row r="155">
          <cell r="A155" t="str">
            <v>6793 БАЛЫКОВАЯ в/к в/у 0,33кг 8шт.  ОСТАНКИНО</v>
          </cell>
          <cell r="D155">
            <v>81</v>
          </cell>
        </row>
        <row r="156">
          <cell r="A156" t="str">
            <v>6829 МОЛОЧНЫЕ КЛАССИЧЕСКИЕ сос п/о мгс 2*4_С  ОСТАНКИНО</v>
          </cell>
          <cell r="D156">
            <v>190.304</v>
          </cell>
        </row>
        <row r="157">
          <cell r="A157" t="str">
            <v>6837 ФИЛЕЙНЫЕ Папа Может сос ц/о мгс 0.4кг  ОСТАНКИНО</v>
          </cell>
          <cell r="D157">
            <v>192</v>
          </cell>
        </row>
        <row r="158">
          <cell r="A158" t="str">
            <v>6842 ДЫМОВИЦА ИЗ ОКОРОКА к/в мл/к в/у 0,3кг  ОСТАНКИНО</v>
          </cell>
          <cell r="D158">
            <v>59</v>
          </cell>
        </row>
        <row r="159">
          <cell r="A159" t="str">
            <v>6861 ДОМАШНИЙ РЕЦЕПТ Коровино вар п/о  ОСТАНКИНО</v>
          </cell>
          <cell r="D159">
            <v>302.57400000000001</v>
          </cell>
        </row>
        <row r="160">
          <cell r="A160" t="str">
            <v>6866 ВЕТЧ.НЕЖНАЯ Коровино п/о_Маяк  ОСТАНКИНО</v>
          </cell>
          <cell r="D160">
            <v>104.327</v>
          </cell>
        </row>
        <row r="161">
          <cell r="A161" t="str">
            <v>7001 КЛАССИЧЕСКИЕ Папа может сар б/о мгс 1*3  ОСТАНКИНО</v>
          </cell>
          <cell r="D161">
            <v>119.569</v>
          </cell>
        </row>
        <row r="162">
          <cell r="A162" t="str">
            <v>7040 С ИНДЕЙКОЙ ПМ сос ц/о в/у 1/270 8шт.  ОСТАНКИНО</v>
          </cell>
          <cell r="D162">
            <v>26</v>
          </cell>
        </row>
        <row r="163">
          <cell r="A163" t="str">
            <v>7059 ШПИКАЧКИ СОЧНЫЕ С БЕК. п/о мгс 0.3кг_60с  ОСТАНКИНО</v>
          </cell>
          <cell r="D163">
            <v>81</v>
          </cell>
        </row>
        <row r="164">
          <cell r="A164" t="str">
            <v>7066 СОЧНЫЕ ПМ сос п/о мгс 0.41кг 10шт_50с  ОСТАНКИНО</v>
          </cell>
          <cell r="D164">
            <v>1695</v>
          </cell>
        </row>
        <row r="165">
          <cell r="A165" t="str">
            <v>7070 СОЧНЫЕ ПМ сос п/о мгс 1.5*4_А_50с  ОСТАНКИНО</v>
          </cell>
          <cell r="D165">
            <v>554.76599999999996</v>
          </cell>
        </row>
        <row r="166">
          <cell r="A166" t="str">
            <v>7073 МОЛОЧ.ПРЕМИУМ ПМ сос п/о в/у 1/350_50с  ОСТАНКИНО</v>
          </cell>
          <cell r="D166">
            <v>280</v>
          </cell>
        </row>
        <row r="167">
          <cell r="A167" t="str">
            <v>7074 МОЛОЧ.ПРЕМИУМ ПМ сос п/о мгс 0.6кг_50с  ОСТАНКИНО</v>
          </cell>
          <cell r="D167">
            <v>5</v>
          </cell>
        </row>
        <row r="168">
          <cell r="A168" t="str">
            <v>7075 МОЛОЧ.ПРЕМИУМ ПМ сос п/о мгс 1.5*4_О_50с  ОСТАНКИНО</v>
          </cell>
          <cell r="D168">
            <v>14.234</v>
          </cell>
        </row>
        <row r="169">
          <cell r="A169" t="str">
            <v>7077 МЯСНЫЕ С ГОВЯД.ПМ сос п/о мгс 0.4кг_50с  ОСТАНКИНО</v>
          </cell>
          <cell r="D169">
            <v>332</v>
          </cell>
        </row>
        <row r="170">
          <cell r="A170" t="str">
            <v>7080 СЛИВОЧНЫЕ ПМ сос п/о мгс 0.41кг 10шт. 50с  ОСТАНКИНО</v>
          </cell>
          <cell r="D170">
            <v>525</v>
          </cell>
        </row>
        <row r="171">
          <cell r="A171" t="str">
            <v>7082 СЛИВОЧНЫЕ ПМ сос п/о мгс 1.5*4_50с  ОСТАНКИНО</v>
          </cell>
          <cell r="D171">
            <v>30.747</v>
          </cell>
        </row>
        <row r="172">
          <cell r="A172" t="str">
            <v>7087 ШПИК С ЧЕСНОК.И ПЕРЦЕМ к/в в/у 0.3кг_50с  ОСТАНКИНО</v>
          </cell>
          <cell r="D172">
            <v>85</v>
          </cell>
        </row>
        <row r="173">
          <cell r="A173" t="str">
            <v>7090 СВИНИНА ПО-ДОМ. к/в мл/к в/у 0.3кг_50с  ОСТАНКИНО</v>
          </cell>
          <cell r="D173">
            <v>139</v>
          </cell>
        </row>
        <row r="174">
          <cell r="A174" t="str">
            <v>7092 БЕКОН Папа может с/к с/н в/у 1/140_50с  ОСТАНКИНО</v>
          </cell>
          <cell r="D174">
            <v>167</v>
          </cell>
        </row>
        <row r="175">
          <cell r="A175" t="str">
            <v>7107 САН-РЕМО с/в с/н мгс 1/90 12шт.  ОСТАНКИНО</v>
          </cell>
          <cell r="D175">
            <v>-3</v>
          </cell>
        </row>
        <row r="176">
          <cell r="A176" t="str">
            <v>7149 БАЛЫКОВАЯ Коровино п/к в/у 0.84кг_50с  ОСТАНКИНО</v>
          </cell>
          <cell r="D176">
            <v>11</v>
          </cell>
        </row>
        <row r="177">
          <cell r="A177" t="str">
            <v>7154 СЕРВЕЛАТ ЗЕРНИСТЫЙ ПМ в/к в/у 0.35кг_50с  ОСТАНКИНО</v>
          </cell>
          <cell r="D177">
            <v>593</v>
          </cell>
        </row>
        <row r="178">
          <cell r="A178" t="str">
            <v>7157 СЕРВЕЛАТ ЗЕРНИСНЫЙ ПМ в/к в/у_50с  ОСТАНКИНО</v>
          </cell>
          <cell r="D178">
            <v>9.827</v>
          </cell>
        </row>
        <row r="179">
          <cell r="A179" t="str">
            <v>7166 СЕРВЕЛТ ОХОТНИЧИЙ ПМ в/к в/у_50с  ОСТАНКИНО</v>
          </cell>
          <cell r="D179">
            <v>76.724000000000004</v>
          </cell>
        </row>
        <row r="180">
          <cell r="A180" t="str">
            <v>7169 СЕРВЕЛАТ ОХОТНИЧИЙ ПМ в/к в/у 0.35кг_50с  ОСТАНКИНО</v>
          </cell>
          <cell r="D180">
            <v>609</v>
          </cell>
        </row>
        <row r="181">
          <cell r="A181" t="str">
            <v>7187 ГРУДИНКА ПРЕМИУМ к/в мл/к в/у 0,3кг_50с ОСТАНКИНО</v>
          </cell>
          <cell r="D181">
            <v>234</v>
          </cell>
        </row>
        <row r="182">
          <cell r="A182" t="str">
            <v>7227 САЛЯМИ ФИНСКАЯ Папа может с/к в/у 1/180  ОСТАНКИНО</v>
          </cell>
          <cell r="D182">
            <v>2</v>
          </cell>
        </row>
        <row r="183">
          <cell r="A183" t="str">
            <v>7231 КЛАССИЧЕСКАЯ ПМ вар п/о 0,3кг 8шт_209к ОСТАНКИНО</v>
          </cell>
          <cell r="D183">
            <v>342</v>
          </cell>
        </row>
        <row r="184">
          <cell r="A184" t="str">
            <v>7232 БОЯNСКАЯ ПМ п/к в/у 0,28кг 8шт_209к ОСТАНКИНО</v>
          </cell>
          <cell r="D184">
            <v>252</v>
          </cell>
        </row>
        <row r="185">
          <cell r="A185" t="str">
            <v>7235 ВЕТЧ.КЛАССИЧЕСКАЯ ПМ п/о 0,35кг 8шт_209к ОСТАНКИНО</v>
          </cell>
          <cell r="D185">
            <v>13</v>
          </cell>
        </row>
        <row r="186">
          <cell r="A186" t="str">
            <v>7236 СЕРВЕЛАТ КАРЕЛЬСКИЙ в/к в/у 0,28кг_209к ОСТАНКИНО</v>
          </cell>
          <cell r="D186">
            <v>760</v>
          </cell>
        </row>
        <row r="187">
          <cell r="A187" t="str">
            <v>7241 САЛЯМИ Папа может п/к в/у 0,28кг_209к ОСТАНКИНО</v>
          </cell>
          <cell r="D187">
            <v>159</v>
          </cell>
        </row>
        <row r="188">
          <cell r="A188" t="str">
            <v>7245 ВЕТЧ.ФИЛЕЙНАЯ ПМ п/о 0,4кг 8шт ОСТАНКИНО</v>
          </cell>
          <cell r="D188">
            <v>21</v>
          </cell>
        </row>
        <row r="189">
          <cell r="A189" t="str">
            <v>7252 СЕРВЕЛАТ ФИНСКИЙ ПМ в/к с/н мгс 1/100*12  ОСТАНКИНО</v>
          </cell>
          <cell r="D189">
            <v>-8</v>
          </cell>
        </row>
        <row r="190">
          <cell r="A190" t="str">
            <v>7271 МЯСНЫЕ С ГОВЯДИНОЙ ПМ сос п/о мгс 1.5*4 ВЕС  ОСТАНКИНО</v>
          </cell>
          <cell r="D190">
            <v>4.6760000000000002</v>
          </cell>
        </row>
        <row r="191">
          <cell r="A191" t="str">
            <v>7284 ДЛЯ ДЕТЕЙ сос п/о мгс 0,33кг 6шт  ОСТАНКИНО</v>
          </cell>
          <cell r="D191">
            <v>12</v>
          </cell>
        </row>
        <row r="192">
          <cell r="A192" t="str">
            <v>7332 БОЯРСКАЯ ПМ п/к в/у 0.28кг_СНГ  ОСТАНКИНО</v>
          </cell>
          <cell r="D192">
            <v>7</v>
          </cell>
        </row>
        <row r="193">
          <cell r="A193" t="str">
            <v>7333 СЕРВЕЛАТ ОХОТНИЧИЙ ПМ в/к в/у 0.28кг_СНГ  ОСТАНКИНО</v>
          </cell>
          <cell r="D193">
            <v>3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11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8</v>
          </cell>
        </row>
        <row r="196">
          <cell r="A196" t="str">
            <v>Балыковая с/к 200 гр. срез "Эликатессе" термоформ.пак.  СПК</v>
          </cell>
          <cell r="D196">
            <v>14</v>
          </cell>
        </row>
        <row r="197">
          <cell r="A197" t="str">
            <v>БОНУС МОЛОЧНЫЕ КЛАССИЧЕСКИЕ сос п/о в/у 0.3кг (6084)  ОСТАНКИНО</v>
          </cell>
          <cell r="D197">
            <v>7</v>
          </cell>
        </row>
        <row r="198">
          <cell r="A198" t="str">
            <v>БОНУС МОЛОЧНЫЕ КЛАССИЧЕСКИЕ сос п/о мгс 2*4_С (4980)  ОСТАНКИНО</v>
          </cell>
          <cell r="D198">
            <v>10.335000000000001</v>
          </cell>
        </row>
        <row r="199">
          <cell r="A199" t="str">
            <v>БОНУС СОЧНЫЕ Папа может сос п/о мгс 1.5*4 (6954)  ОСТАНКИНО</v>
          </cell>
          <cell r="D199">
            <v>15.42</v>
          </cell>
        </row>
        <row r="200">
          <cell r="A200" t="str">
            <v>БОНУС СОЧНЫЕ сос п/о мгс 0.41кг_UZ (6087)  ОСТАНКИНО</v>
          </cell>
          <cell r="D200">
            <v>36</v>
          </cell>
        </row>
        <row r="201">
          <cell r="A201" t="str">
            <v>Бутербродная вареная 0,47 кг шт.  СПК</v>
          </cell>
          <cell r="D201">
            <v>4</v>
          </cell>
        </row>
        <row r="202">
          <cell r="A202" t="str">
            <v>Вацлавская п/к (черева) 390 гр.шт. термоус.пак  СПК</v>
          </cell>
          <cell r="D202">
            <v>1</v>
          </cell>
        </row>
        <row r="203">
          <cell r="A203" t="str">
            <v>Готовые бельмеши сочные с мясом ТМ Горячая штучка 0,3кг зам  ПОКОМ</v>
          </cell>
          <cell r="D203">
            <v>84</v>
          </cell>
        </row>
        <row r="204">
          <cell r="A204" t="str">
            <v>Готовые чебупели острые с мясом 0,24кг ТМ Горячая штучка  ПОКОМ</v>
          </cell>
          <cell r="D204">
            <v>84</v>
          </cell>
        </row>
        <row r="205">
          <cell r="A205" t="str">
            <v>Готовые чебупели с ветчиной и сыром ТМ Горячая штучка флоу-пак 0,24 кг.  ПОКОМ</v>
          </cell>
          <cell r="D205">
            <v>401</v>
          </cell>
        </row>
        <row r="206">
          <cell r="A206" t="str">
            <v>Готовые чебупели сочные с мясом ТМ Горячая штучка флоу-пак 0,24 кг  ПОКОМ</v>
          </cell>
          <cell r="D206">
            <v>273</v>
          </cell>
        </row>
        <row r="207">
          <cell r="A207" t="str">
            <v>Готовые чебуреки с мясом ТМ Горячая штучка 0,09 кг флоу-пак ПОКОМ</v>
          </cell>
          <cell r="D207">
            <v>185</v>
          </cell>
        </row>
        <row r="208">
          <cell r="A208" t="str">
            <v>Гуцульская с/к "КолбасГрад" 160 гр.шт. термоус. пак  СПК</v>
          </cell>
          <cell r="D208">
            <v>13</v>
          </cell>
        </row>
        <row r="209">
          <cell r="A209" t="str">
            <v>Дельгаро с/в "Эликатессе" 140 гр.шт.  СПК</v>
          </cell>
          <cell r="D209">
            <v>2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14</v>
          </cell>
        </row>
        <row r="211">
          <cell r="A211" t="str">
            <v>Докторская вареная в/с 0,47 кг шт.  СПК</v>
          </cell>
          <cell r="D211">
            <v>3</v>
          </cell>
        </row>
        <row r="212">
          <cell r="A212" t="str">
            <v>Докторская вареная термоус.пак. "Высокий вкус"  СПК</v>
          </cell>
          <cell r="D212">
            <v>5.2050000000000001</v>
          </cell>
        </row>
        <row r="213">
          <cell r="A213" t="str">
            <v>ЖАР-ладушки с клубникой и вишней ТМ Стародворье 0,2 кг ПОКОМ</v>
          </cell>
          <cell r="D213">
            <v>6</v>
          </cell>
        </row>
        <row r="214">
          <cell r="A214" t="str">
            <v>ЖАР-ладушки с мясом 0,2кг ТМ Стародворье  ПОКОМ</v>
          </cell>
          <cell r="D214">
            <v>42</v>
          </cell>
        </row>
        <row r="215">
          <cell r="A215" t="str">
            <v>ЖАР-ладушки с яблоком и грушей ТМ Стародворье 0,2 кг. ПОКОМ</v>
          </cell>
          <cell r="D215">
            <v>7</v>
          </cell>
        </row>
        <row r="216">
          <cell r="A216" t="str">
            <v>Жареные вареники с картофелем и беконом Добросельские 0,2 кг. ТМ Стародворье  ПОКОМ</v>
          </cell>
          <cell r="D216">
            <v>82</v>
          </cell>
        </row>
        <row r="217">
          <cell r="A217" t="str">
            <v>Карбонад Юбилейный термоус.пак.  СПК</v>
          </cell>
          <cell r="D217">
            <v>-4.282</v>
          </cell>
        </row>
        <row r="218">
          <cell r="A218" t="str">
            <v>Классическая вареная 400 гр.шт.  СПК</v>
          </cell>
          <cell r="D218">
            <v>14</v>
          </cell>
        </row>
        <row r="219">
          <cell r="A219" t="str">
            <v>Классическая с/к 80 гр.шт.нар. (лоток с ср.защ.атм.)  СПК</v>
          </cell>
          <cell r="D219">
            <v>33</v>
          </cell>
        </row>
        <row r="220">
          <cell r="A220" t="str">
            <v>Колбаски Мяснули оригинальные с/к 50 гр.шт. (в ср.защ.атм.)  СПК</v>
          </cell>
          <cell r="D220">
            <v>15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154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68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28</v>
          </cell>
        </row>
        <row r="224">
          <cell r="A224" t="str">
            <v>Круггетсы с сырным соусом ТМ Горячая штучка ТС Круггетсы флоу-пак 0,2 кг  ПОКОМ</v>
          </cell>
          <cell r="D224">
            <v>119</v>
          </cell>
        </row>
        <row r="225">
          <cell r="A225" t="str">
            <v>Круггетсы сочные ТМ Горячая штучка ТС Круггетсы флоу-пак 0,2 кг.  ПОКОМ</v>
          </cell>
          <cell r="D225">
            <v>152</v>
          </cell>
        </row>
        <row r="226">
          <cell r="A226" t="str">
            <v>Ла Фаворте с/в "Эликатессе" 140 гр.шт.  СПК</v>
          </cell>
          <cell r="D226">
            <v>17</v>
          </cell>
        </row>
        <row r="227">
          <cell r="A227" t="str">
            <v>Ливерная Печеночная 250 гр.шт.  СПК</v>
          </cell>
          <cell r="D227">
            <v>5</v>
          </cell>
        </row>
        <row r="228">
          <cell r="A228" t="str">
            <v>Любительская вареная термоус.пак. "Высокий вкус"  СПК</v>
          </cell>
          <cell r="D228">
            <v>-0.32400000000000001</v>
          </cell>
        </row>
        <row r="229">
          <cell r="A229" t="str">
            <v>Мини-сосиски в тесте 3,7кг ВЕС заморож. ТМ Зареченские  ПОКОМ</v>
          </cell>
          <cell r="D229">
            <v>22.2</v>
          </cell>
        </row>
        <row r="230">
          <cell r="A230" t="str">
            <v>Мини-шарики с курочкой и сыром ТМ Зареченские ВЕС  ПОКОМ</v>
          </cell>
          <cell r="D230">
            <v>51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572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270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406</v>
          </cell>
        </row>
        <row r="234">
          <cell r="A234" t="str">
            <v>Наггетсы с куриным филе и сыром ТМ Вязанка 0,25 кг ПОКОМ</v>
          </cell>
          <cell r="D234">
            <v>369</v>
          </cell>
        </row>
        <row r="235">
          <cell r="A235" t="str">
            <v>Наггетсы Хрустящие ТМ Зареченские. ВЕС ПОКОМ</v>
          </cell>
          <cell r="D235">
            <v>372</v>
          </cell>
        </row>
        <row r="236">
          <cell r="A236" t="str">
            <v>Наггетсы Хрустящие ТМ Стародворье с сочной курочкой 0,23 кг  ПОКОМ</v>
          </cell>
          <cell r="D236">
            <v>37</v>
          </cell>
        </row>
        <row r="237">
          <cell r="A237" t="str">
            <v>Оригинальная с перцем с/к  СПК</v>
          </cell>
          <cell r="D237">
            <v>17.696000000000002</v>
          </cell>
        </row>
        <row r="238">
          <cell r="A238" t="str">
            <v>Пекерсы с индейкой в сливочном соусе ТМ Горячая штучка 0,25 кг зам  ПОКОМ</v>
          </cell>
          <cell r="D238">
            <v>69</v>
          </cell>
        </row>
        <row r="239">
          <cell r="A239" t="str">
            <v>Пельмени Grandmeni с говядиной и свининой 0,7кг ТМ Горячая штучка  ПОКОМ</v>
          </cell>
          <cell r="D239">
            <v>8</v>
          </cell>
        </row>
        <row r="240">
          <cell r="A240" t="str">
            <v>Пельмени Бигбули #МЕГАВКУСИЩЕ с сочной грудинкой ТМ Горячая штучка 0,7 кг. ПОКОМ</v>
          </cell>
          <cell r="D240">
            <v>240</v>
          </cell>
        </row>
        <row r="241">
          <cell r="A241" t="str">
            <v>Пельмени Бигбули с мясом ТМ Горячая штучка. флоу-пак сфера 0,4 кг. ПОКОМ</v>
          </cell>
          <cell r="D241">
            <v>15</v>
          </cell>
        </row>
        <row r="242">
          <cell r="A242" t="str">
            <v>Пельмени Бигбули с мясом ТМ Горячая штучка. флоу-пак сфера 0,7 кг ПОКОМ</v>
          </cell>
          <cell r="D242">
            <v>199</v>
          </cell>
        </row>
        <row r="243">
          <cell r="A243" t="str">
            <v>Пельмени Бигбули со сливочным маслом ТМ Горячая штучка, флоу-пак сфера 0,7. ПОКОМ</v>
          </cell>
          <cell r="D243">
            <v>382</v>
          </cell>
        </row>
        <row r="244">
          <cell r="A244" t="str">
            <v>Пельмени Бульмени мини с мясом и оливковым маслом 0,7 кг ТМ Горячая штучка  ПОКОМ</v>
          </cell>
          <cell r="D244">
            <v>53</v>
          </cell>
        </row>
        <row r="245">
          <cell r="A245" t="str">
            <v>Пельмени Бульмени Нейробуст с мясом ТМ Горячая штучка ТС Бульмени ГШ сфера флоу-пак 0,6 кг.  ПОКОМ</v>
          </cell>
          <cell r="D245">
            <v>33</v>
          </cell>
        </row>
        <row r="246">
          <cell r="A246" t="str">
            <v>Пельмени Бульмени с говядиной и свининой Наваристые 5кг Горячая штучка ВЕС  ПОКОМ</v>
          </cell>
          <cell r="D246">
            <v>400</v>
          </cell>
        </row>
        <row r="247">
          <cell r="A247" t="str">
            <v>Пельмени Бульмени с говядиной и свининой СЕВЕРНАЯ КОЛЛЕКЦИЯ 0,7кг ТМ Горячая штучка сфера  ПОКОМ</v>
          </cell>
          <cell r="D247">
            <v>652</v>
          </cell>
        </row>
        <row r="248">
          <cell r="A248" t="str">
            <v>Пельмени Бульмени с говядиной и свининой ТМ Горячая штучка. флоу-пак сфера 0,4 кг ПОКОМ</v>
          </cell>
          <cell r="D248">
            <v>137</v>
          </cell>
        </row>
        <row r="249">
          <cell r="A249" t="str">
            <v>Пельмени Бульмени с говядиной и свининой ТМ Горячая штучка. флоу-пак сфера 0,7 кг ПОКОМ</v>
          </cell>
          <cell r="D249">
            <v>403</v>
          </cell>
        </row>
        <row r="250">
          <cell r="A250" t="str">
            <v>Пельмени Бульмени со сливочным маслом ТМ Горячая штучка. флоу-пак сфера 0,4 кг. ПОКОМ</v>
          </cell>
          <cell r="D250">
            <v>173</v>
          </cell>
        </row>
        <row r="251">
          <cell r="A251" t="str">
            <v>Пельмени Бульмени со сливочным маслом ТМ Горячая штучка.флоу-пак сфера 0,7 кг. ПОКОМ</v>
          </cell>
          <cell r="D251">
            <v>521</v>
          </cell>
        </row>
        <row r="252">
          <cell r="A252" t="str">
            <v>Пельмени Бульмени хрустящие с мясом 0,22 кг ТМ Горячая штучка  ПОКОМ</v>
          </cell>
          <cell r="D252">
            <v>38</v>
          </cell>
        </row>
        <row r="253">
          <cell r="A253" t="str">
            <v>Пельмени Добросельские со свининой и говядиной ТМ Стародворье флоу-пак клас. форма 0,65 кг.  ПОКОМ</v>
          </cell>
          <cell r="D253">
            <v>25</v>
          </cell>
        </row>
        <row r="254">
          <cell r="A254" t="str">
            <v>Пельмени Мясные с говядиной ТМ Стародворье сфера флоу-пак 1 кг  ПОКОМ</v>
          </cell>
          <cell r="D254">
            <v>69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58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86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146</v>
          </cell>
        </row>
        <row r="258">
          <cell r="A258" t="str">
            <v>Пельмени Сочные сфера 0,8 кг ТМ Стародворье  ПОКОМ</v>
          </cell>
          <cell r="D258">
            <v>4</v>
          </cell>
        </row>
        <row r="259">
          <cell r="A259" t="str">
            <v>Ричеза с/к 230 гр.шт.  СПК</v>
          </cell>
          <cell r="D259">
            <v>13</v>
          </cell>
        </row>
        <row r="260">
          <cell r="A260" t="str">
            <v>Сальчетти с/к 230 гр.шт.  СПК</v>
          </cell>
          <cell r="D260">
            <v>32</v>
          </cell>
        </row>
        <row r="261">
          <cell r="A261" t="str">
            <v>Салями с перчиком с/к "КолбасГрад" 160 гр.шт. термоус. пак.  СПК</v>
          </cell>
          <cell r="D261">
            <v>19</v>
          </cell>
        </row>
        <row r="262">
          <cell r="A262" t="str">
            <v>Салями с/к 100 гр.шт.нар. (лоток с ср.защ.атм.)  СПК</v>
          </cell>
          <cell r="D262">
            <v>46</v>
          </cell>
        </row>
        <row r="263">
          <cell r="A263" t="str">
            <v>Салями Трюфель с/в "Эликатессе" 0,16 кг.шт.  СПК</v>
          </cell>
          <cell r="D263">
            <v>14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14.028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5.1100000000000003</v>
          </cell>
        </row>
        <row r="266">
          <cell r="A266" t="str">
            <v>Семейная с чесночком Экстра вареная  СПК</v>
          </cell>
          <cell r="D266">
            <v>3.6379999999999999</v>
          </cell>
        </row>
        <row r="267">
          <cell r="A267" t="str">
            <v>Сервелат Европейский в/к, в/с 0,38 кг.шт.термофор.пак  СПК</v>
          </cell>
          <cell r="D267">
            <v>6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3</v>
          </cell>
        </row>
        <row r="269">
          <cell r="A269" t="str">
            <v>Сервелат Финский в/к 0,38 кг.шт. термофор.пак.  СПК</v>
          </cell>
          <cell r="D269">
            <v>2</v>
          </cell>
        </row>
        <row r="270">
          <cell r="A270" t="str">
            <v>Сервелат Фирменный в/к 0,10 кг.шт. нарезка (лоток с ср.защ.атм.)  СПК</v>
          </cell>
          <cell r="D270">
            <v>28</v>
          </cell>
        </row>
        <row r="271">
          <cell r="A271" t="str">
            <v>Сервелат Фирменный в/к 250 гр.шт. термоформ.пак.  СПК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12</v>
          </cell>
        </row>
        <row r="273">
          <cell r="A273" t="str">
            <v>Сибирская особая с/к 0,235 кг шт.  СПК</v>
          </cell>
          <cell r="D273">
            <v>40</v>
          </cell>
        </row>
        <row r="274">
          <cell r="A274" t="str">
            <v>Сосиски "Баварские" 0,36 кг.шт. вак.упак.  СПК</v>
          </cell>
        </row>
        <row r="275">
          <cell r="A275" t="str">
            <v>Сосиски "Молочные" 0,36 кг.шт. вак.упак.  СПК</v>
          </cell>
          <cell r="D275">
            <v>4</v>
          </cell>
        </row>
        <row r="276">
          <cell r="A276" t="str">
            <v>Сосиски Классические (в ср.защ.атм.) СПК</v>
          </cell>
          <cell r="D276">
            <v>3.5510000000000002</v>
          </cell>
        </row>
        <row r="277">
          <cell r="A277" t="str">
            <v>Сосиски Хот-дог подкопченные (лоток с ср.защ.атм.)  СПК</v>
          </cell>
          <cell r="D277">
            <v>1.982</v>
          </cell>
        </row>
        <row r="278">
          <cell r="A278" t="str">
            <v>Сочный мегачебурек ТМ Зареченские ВЕС ПОКОМ</v>
          </cell>
          <cell r="D278">
            <v>22.4</v>
          </cell>
        </row>
        <row r="279">
          <cell r="A279" t="str">
            <v>Торо Неро с/в "Эликатессе" 140 гр.шт.  СПК</v>
          </cell>
          <cell r="D279">
            <v>15</v>
          </cell>
        </row>
        <row r="280">
          <cell r="A280" t="str">
            <v>Утренняя вареная ВЕС СПК</v>
          </cell>
          <cell r="D280">
            <v>7.2720000000000002</v>
          </cell>
        </row>
        <row r="281">
          <cell r="A281" t="str">
            <v>Уши свиные копченые к пиву 0,15кг нар. д/ф шт.  СПК</v>
          </cell>
          <cell r="D281">
            <v>9</v>
          </cell>
        </row>
        <row r="282">
          <cell r="A282" t="str">
            <v>Фестивальная пора с/к 100 гр.шт.нар. (лоток с ср.защ.атм.)  СПК</v>
          </cell>
          <cell r="D282">
            <v>6</v>
          </cell>
        </row>
        <row r="283">
          <cell r="A283" t="str">
            <v>Фестивальная пора с/к 235 гр.шт.  СПК</v>
          </cell>
          <cell r="D283">
            <v>64</v>
          </cell>
        </row>
        <row r="284">
          <cell r="A284" t="str">
            <v>Фестивальная пора с/к термоус.пак  СПК</v>
          </cell>
          <cell r="D284">
            <v>9.6229999999999993</v>
          </cell>
        </row>
        <row r="285">
          <cell r="A285" t="str">
            <v>Фирменная с/к 200 гр. срез "Эликатессе" термоформ.пак.  СПК</v>
          </cell>
          <cell r="D285">
            <v>28</v>
          </cell>
        </row>
        <row r="286">
          <cell r="A286" t="str">
            <v>Фуэт с/в "Эликатессе" 160 гр.шт.  СПК</v>
          </cell>
          <cell r="D286">
            <v>31</v>
          </cell>
        </row>
        <row r="287">
          <cell r="A287" t="str">
            <v>Хот-догстер ТМ Горячая штучка ТС Хот-Догстер флоу-пак 0,09 кг. ПОКОМ</v>
          </cell>
          <cell r="D287">
            <v>61</v>
          </cell>
        </row>
        <row r="288">
          <cell r="A288" t="str">
            <v>Хотстеры с сыром 0,25кг ТМ Горячая штучка  ПОКОМ</v>
          </cell>
          <cell r="D288">
            <v>97</v>
          </cell>
        </row>
        <row r="289">
          <cell r="A289" t="str">
            <v>Хотстеры ТМ Горячая штучка ТС Хотстеры 0,25 кг зам  ПОКОМ</v>
          </cell>
          <cell r="D289">
            <v>431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123</v>
          </cell>
        </row>
        <row r="291">
          <cell r="A291" t="str">
            <v>Хрустящие крылышки ТМ Горячая штучка 0,3 кг зам  ПОКОМ</v>
          </cell>
          <cell r="D291">
            <v>120</v>
          </cell>
        </row>
        <row r="292">
          <cell r="A292" t="str">
            <v>Чебупели Курочка гриль ТМ Горячая штучка, 0,3 кг зам  ПОКОМ</v>
          </cell>
          <cell r="D292">
            <v>92</v>
          </cell>
        </row>
        <row r="293">
          <cell r="A293" t="str">
            <v>Чебупицца курочка по-итальянски Горячая штучка 0,25 кг зам  ПОКОМ</v>
          </cell>
          <cell r="D293">
            <v>335</v>
          </cell>
        </row>
        <row r="294">
          <cell r="A294" t="str">
            <v>Чебупицца Маргарита 0,2кг ТМ Горячая штучка ТС Foodgital  ПОКОМ</v>
          </cell>
          <cell r="D294">
            <v>38</v>
          </cell>
        </row>
        <row r="295">
          <cell r="A295" t="str">
            <v>Чебупицца Пепперони ТМ Горячая штучка ТС Чебупицца 0.25кг зам  ПОКОМ</v>
          </cell>
          <cell r="D295">
            <v>648</v>
          </cell>
        </row>
        <row r="296">
          <cell r="A296" t="str">
            <v>Чебупицца со вкусом 4 сыра 0,2кг ТМ Горячая штучка ТС Foodgital  ПОКОМ</v>
          </cell>
          <cell r="D296">
            <v>46</v>
          </cell>
        </row>
        <row r="297">
          <cell r="A297" t="str">
            <v>Чебуреки сочные ВЕС ТМ Зареченские  ПОКОМ</v>
          </cell>
          <cell r="D297">
            <v>120</v>
          </cell>
        </row>
        <row r="298">
          <cell r="A298" t="str">
            <v>Шпикачки Русские (черева) (в ср.защ.атм.) "Высокий вкус"  СПК</v>
          </cell>
          <cell r="D298">
            <v>3.5569999999999999</v>
          </cell>
        </row>
        <row r="299">
          <cell r="A299" t="str">
            <v>Эликапреза с/в "Эликатессе" 85 гр.шт. нарезка (лоток с ср.защ.атм.)  СПК</v>
          </cell>
          <cell r="D299">
            <v>8</v>
          </cell>
        </row>
        <row r="300">
          <cell r="A300" t="str">
            <v>Юбилейная с/к 0,235 кг.шт.  СПК</v>
          </cell>
          <cell r="D300">
            <v>85</v>
          </cell>
        </row>
        <row r="301">
          <cell r="A301" t="str">
            <v>Итого</v>
          </cell>
          <cell r="D301">
            <v>49653.464999999997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02.10.2025 - 08.10.2025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500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1002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954</v>
          </cell>
        </row>
        <row r="10">
          <cell r="A10" t="str">
            <v xml:space="preserve"> 083  Колбаса Швейцарская 0,17 кг., ШТ., сырокопченая   ПОКОМ</v>
          </cell>
          <cell r="D10">
            <v>120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552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2200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1700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450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900</v>
          </cell>
        </row>
        <row r="16">
          <cell r="A16" t="str">
            <v xml:space="preserve"> 412  Сосиски Баварские ТМ Стародворье 0,35 кг ПОКОМ</v>
          </cell>
          <cell r="D16">
            <v>2202</v>
          </cell>
        </row>
        <row r="17">
          <cell r="A17" t="str">
            <v xml:space="preserve"> 456  Колбаса Филейная ТМ Особый рецепт ВЕС большой батон  ПОКОМ</v>
          </cell>
          <cell r="D17">
            <v>30.149000000000001</v>
          </cell>
        </row>
        <row r="18">
          <cell r="A18" t="str">
            <v xml:space="preserve"> 495  Колбаса Сочинка по-европейски с сочной грудинкой 0,3кг ТМ Стародворье  ПОКОМ</v>
          </cell>
          <cell r="D18">
            <v>504</v>
          </cell>
        </row>
        <row r="19">
          <cell r="A19" t="str">
            <v xml:space="preserve"> 497  Колбаса Сочинка зернистая с сочной грудинкой 0,3кг ТМ Стародворье  ПОКОМ</v>
          </cell>
          <cell r="D19">
            <v>204</v>
          </cell>
        </row>
        <row r="20">
          <cell r="A20" t="str">
            <v xml:space="preserve"> 505  Ветчина Стародворская ТМ Стародворье брикет 0,33 кг.  ПОКОМ</v>
          </cell>
          <cell r="D20">
            <v>150</v>
          </cell>
        </row>
        <row r="21">
          <cell r="A21" t="str">
            <v>Готовые чебупели с ветчиной и сыром ТМ Горячая штучка флоу-пак 0,24 кг.  ПОКОМ</v>
          </cell>
          <cell r="D21">
            <v>720</v>
          </cell>
        </row>
        <row r="22">
          <cell r="A22" t="str">
            <v>Готовые чебупели сочные с мясом ТМ Горячая штучка флоу-пак 0,24 кг  ПОКОМ</v>
          </cell>
          <cell r="D22">
            <v>360</v>
          </cell>
        </row>
        <row r="23">
          <cell r="A23" t="str">
            <v>Круггетсы сочные ТМ Горячая штучка ТС Круггетсы флоу-пак 0,2 кг.  ПОКОМ</v>
          </cell>
          <cell r="D23">
            <v>276</v>
          </cell>
        </row>
        <row r="24">
          <cell r="A24" t="str">
            <v>Наггетсы из печи 0,25кг ТМ Вязанка ТС Няняггетсы Сливушки замор.  ПОКОМ</v>
          </cell>
          <cell r="D24">
            <v>720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D25">
            <v>480</v>
          </cell>
        </row>
        <row r="26">
          <cell r="A26" t="str">
            <v>Наггетсы с куриным филе и сыром ТМ Вязанка 0,25 кг ПОКОМ</v>
          </cell>
          <cell r="D26">
            <v>720</v>
          </cell>
        </row>
        <row r="27">
          <cell r="A27" t="str">
            <v>Пельмени Бигбули с мясом ТМ Горячая штучка. флоу-пак сфера 0,7 кг ПОКОМ</v>
          </cell>
          <cell r="D27">
            <v>400</v>
          </cell>
        </row>
        <row r="28">
          <cell r="A28" t="str">
            <v>Пельмени Бульмени с говядиной и свининой ТМ Горячая штучка. флоу-пак сфера 0,7 кг ПОКОМ</v>
          </cell>
          <cell r="D28">
            <v>600</v>
          </cell>
        </row>
        <row r="29">
          <cell r="A29" t="str">
            <v>Пельмени Бульмени со сливочным маслом ТМ Горячая штучка.флоу-пак сфера 0,7 кг. ПОКОМ</v>
          </cell>
          <cell r="D29">
            <v>200</v>
          </cell>
        </row>
        <row r="30">
          <cell r="A30" t="str">
            <v>Хотстеры ТМ Горячая штучка ТС Хотстеры 0,25 кг зам  ПОКОМ</v>
          </cell>
          <cell r="D30">
            <v>480</v>
          </cell>
        </row>
        <row r="31">
          <cell r="A31" t="str">
            <v>Чебупицца курочка по-итальянски Горячая штучка 0,25 кг зам  ПОКОМ</v>
          </cell>
          <cell r="D31">
            <v>840</v>
          </cell>
        </row>
        <row r="32">
          <cell r="A32" t="str">
            <v>Чебупицца Пепперони ТМ Горячая штучка ТС Чебупицца 0.25кг зам  ПОКОМ</v>
          </cell>
          <cell r="D32">
            <v>360</v>
          </cell>
        </row>
        <row r="33">
          <cell r="A33" t="str">
            <v>Итого</v>
          </cell>
          <cell r="D33">
            <v>17624.149000000001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6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B1" sqref="AB1"/>
    </sheetView>
  </sheetViews>
  <sheetFormatPr defaultColWidth="10.5" defaultRowHeight="11.45" customHeight="1" outlineLevelRow="1" x14ac:dyDescent="0.2"/>
  <cols>
    <col min="1" max="1" width="65" style="1" customWidth="1"/>
    <col min="2" max="2" width="4.83203125" style="1" customWidth="1"/>
    <col min="3" max="6" width="8.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5.6640625" style="5" bestFit="1" customWidth="1"/>
    <col min="12" max="13" width="6.6640625" style="5" bestFit="1" customWidth="1"/>
    <col min="14" max="14" width="1.1640625" style="5" customWidth="1"/>
    <col min="15" max="15" width="5.6640625" style="5" bestFit="1" customWidth="1"/>
    <col min="16" max="16" width="6.6640625" style="5" bestFit="1" customWidth="1"/>
    <col min="17" max="17" width="5.5" style="5" customWidth="1"/>
    <col min="18" max="18" width="5.33203125" style="5" bestFit="1" customWidth="1"/>
    <col min="19" max="19" width="6.6640625" style="5" bestFit="1" customWidth="1"/>
    <col min="20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6.1640625" style="5" customWidth="1"/>
    <col min="27" max="27" width="7.6640625" style="5" bestFit="1" customWidth="1"/>
    <col min="28" max="28" width="12.5" style="5" customWidth="1"/>
    <col min="29" max="29" width="6" style="5" bestFit="1" customWidth="1"/>
    <col min="30" max="30" width="5.1640625" style="5" bestFit="1" customWidth="1"/>
    <col min="31" max="31" width="6.5" style="5" customWidth="1"/>
    <col min="32" max="33" width="1.1640625" style="5" customWidth="1"/>
    <col min="34" max="34" width="7.6640625" style="5" customWidth="1"/>
    <col min="35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E3" s="1" t="s">
        <v>95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1" t="s">
        <v>69</v>
      </c>
      <c r="H4" s="11" t="s">
        <v>70</v>
      </c>
      <c r="I4" s="11" t="s">
        <v>71</v>
      </c>
      <c r="J4" s="11" t="s">
        <v>72</v>
      </c>
      <c r="K4" s="11" t="s">
        <v>73</v>
      </c>
      <c r="L4" s="11" t="s">
        <v>73</v>
      </c>
      <c r="M4" s="11" t="s">
        <v>73</v>
      </c>
      <c r="N4" s="1" t="s">
        <v>74</v>
      </c>
      <c r="O4" s="1" t="s">
        <v>75</v>
      </c>
      <c r="P4" s="12" t="s">
        <v>73</v>
      </c>
      <c r="Q4" s="1" t="s">
        <v>76</v>
      </c>
      <c r="R4" s="1" t="s">
        <v>77</v>
      </c>
      <c r="S4" s="1" t="s">
        <v>75</v>
      </c>
      <c r="T4" s="1" t="s">
        <v>75</v>
      </c>
      <c r="U4" s="1" t="s">
        <v>78</v>
      </c>
      <c r="V4" s="1" t="s">
        <v>79</v>
      </c>
      <c r="W4" s="13" t="s">
        <v>80</v>
      </c>
      <c r="X4" s="14" t="s">
        <v>81</v>
      </c>
      <c r="Y4" s="15" t="s">
        <v>82</v>
      </c>
      <c r="Z4" s="16" t="s">
        <v>83</v>
      </c>
      <c r="AA4" s="12" t="s">
        <v>84</v>
      </c>
      <c r="AB4" s="1" t="s">
        <v>85</v>
      </c>
      <c r="AC4" s="12" t="s">
        <v>86</v>
      </c>
      <c r="AD4" s="1" t="s">
        <v>87</v>
      </c>
      <c r="AE4" s="1" t="s">
        <v>88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9" t="s">
        <v>89</v>
      </c>
      <c r="L5" s="5" t="s">
        <v>90</v>
      </c>
      <c r="M5" s="5" t="s">
        <v>93</v>
      </c>
      <c r="N5" s="19"/>
      <c r="P5" s="19" t="s">
        <v>94</v>
      </c>
      <c r="S5" s="19" t="s">
        <v>91</v>
      </c>
      <c r="T5" s="19" t="s">
        <v>92</v>
      </c>
      <c r="U5" s="19" t="s">
        <v>89</v>
      </c>
    </row>
    <row r="6" spans="1:35" ht="11.1" customHeight="1" x14ac:dyDescent="0.2">
      <c r="A6" s="6"/>
      <c r="B6" s="7"/>
      <c r="C6" s="3"/>
      <c r="D6" s="3"/>
      <c r="E6" s="17">
        <f>SUM(E7:E105)</f>
        <v>54714.851000000002</v>
      </c>
      <c r="F6" s="17">
        <f>SUM(F7:F105)</f>
        <v>62430.178999999996</v>
      </c>
      <c r="I6" s="17">
        <f>SUM(I7:I105)</f>
        <v>56351.470999999998</v>
      </c>
      <c r="J6" s="17">
        <f t="shared" ref="J6:P6" si="0">SUM(J7:J105)</f>
        <v>-1636.6200000000001</v>
      </c>
      <c r="K6" s="17">
        <f t="shared" si="0"/>
        <v>9340</v>
      </c>
      <c r="L6" s="17">
        <f t="shared" si="0"/>
        <v>18220</v>
      </c>
      <c r="M6" s="17">
        <f t="shared" si="0"/>
        <v>26220</v>
      </c>
      <c r="N6" s="17">
        <f t="shared" si="0"/>
        <v>0</v>
      </c>
      <c r="O6" s="17">
        <f t="shared" si="0"/>
        <v>9711.770199999999</v>
      </c>
      <c r="P6" s="17">
        <f t="shared" si="0"/>
        <v>6710</v>
      </c>
      <c r="S6" s="17">
        <f t="shared" ref="S6" si="1">SUM(S7:S105)</f>
        <v>10795.608000000002</v>
      </c>
      <c r="T6" s="17">
        <f t="shared" ref="T6" si="2">SUM(T7:T105)</f>
        <v>9357.3179999999993</v>
      </c>
      <c r="U6" s="17">
        <f t="shared" ref="U6" si="3">SUM(U7:U105)</f>
        <v>9378.5999999999985</v>
      </c>
      <c r="V6" s="17">
        <f t="shared" ref="V6" si="4">SUM(V7:V105)</f>
        <v>6156</v>
      </c>
      <c r="Z6" s="17">
        <f t="shared" ref="Z6:AA6" si="5">SUM(Z7:Z105)</f>
        <v>732</v>
      </c>
      <c r="AA6" s="17">
        <f t="shared" si="5"/>
        <v>6710</v>
      </c>
      <c r="AE6" s="17">
        <f t="shared" ref="AE6" si="6">SUM(AE7:AE105)</f>
        <v>3420.24</v>
      </c>
    </row>
    <row r="7" spans="1:35" s="1" customFormat="1" ht="11.1" customHeight="1" outlineLevel="1" x14ac:dyDescent="0.2">
      <c r="A7" s="8" t="s">
        <v>10</v>
      </c>
      <c r="B7" s="9" t="s">
        <v>9</v>
      </c>
      <c r="C7" s="10">
        <v>346</v>
      </c>
      <c r="D7" s="10">
        <v>487</v>
      </c>
      <c r="E7" s="10">
        <v>264</v>
      </c>
      <c r="F7" s="10">
        <v>430</v>
      </c>
      <c r="G7" s="1">
        <f>VLOOKUP(A:A,[1]TDSheet!$A:$G,7,0)</f>
        <v>0</v>
      </c>
      <c r="H7" s="1" t="e">
        <f>VLOOKUP(A:A,[1]TDSheet!$A:$H,8,0)</f>
        <v>#N/A</v>
      </c>
      <c r="I7" s="18">
        <f>VLOOKUP(A:A,[2]TDSheet!$A:$F,6,0)</f>
        <v>274</v>
      </c>
      <c r="J7" s="18">
        <f>E7-I7</f>
        <v>-10</v>
      </c>
      <c r="K7" s="18">
        <f>VLOOKUP(A:A,[1]TDSheet!$A:$P,16,0)</f>
        <v>120</v>
      </c>
      <c r="L7" s="18"/>
      <c r="M7" s="18">
        <v>240</v>
      </c>
      <c r="N7" s="18"/>
      <c r="O7" s="18">
        <f>(E7-V7)/5</f>
        <v>52.8</v>
      </c>
      <c r="P7" s="20"/>
      <c r="Q7" s="21">
        <f>(F7+K7+L7+M7+P7)/O7</f>
        <v>14.962121212121213</v>
      </c>
      <c r="R7" s="18">
        <f>F7/O7</f>
        <v>8.1439393939393945</v>
      </c>
      <c r="S7" s="18">
        <f>VLOOKUP(A:A,[1]TDSheet!$A:$T,20,0)</f>
        <v>52.6</v>
      </c>
      <c r="T7" s="18">
        <f>VLOOKUP(A:A,[1]TDSheet!$A:$O,15,0)</f>
        <v>50.2</v>
      </c>
      <c r="U7" s="18">
        <f>VLOOKUP(A:A,[3]TDSheet!$A:$D,4,0)</f>
        <v>84</v>
      </c>
      <c r="V7" s="18">
        <v>0</v>
      </c>
      <c r="W7" s="18">
        <f>VLOOKUP(A:A,[1]TDSheet!$A:$W,23,0)</f>
        <v>70</v>
      </c>
      <c r="X7" s="18">
        <f>VLOOKUP(A:A,[1]TDSheet!$A:$X,24,0)</f>
        <v>14</v>
      </c>
      <c r="Y7" s="18">
        <f>VLOOKUP(A:A,[1]TDSheet!$A:$Y,25,0)</f>
        <v>12</v>
      </c>
      <c r="Z7" s="22">
        <f t="shared" ref="Z7:Z16" si="7">MROUND(AC7,X7)</f>
        <v>0</v>
      </c>
      <c r="AA7" s="18">
        <f>P7+N7</f>
        <v>0</v>
      </c>
      <c r="AB7" s="18">
        <f>VLOOKUP(A:A,[1]TDSheet!$A:$AB,28,0)</f>
        <v>0</v>
      </c>
      <c r="AC7" s="18">
        <f>AA7/12</f>
        <v>0</v>
      </c>
      <c r="AD7" s="23">
        <f>VLOOKUP(A:A,[1]TDSheet!$A:$AD,30,0)</f>
        <v>0.3</v>
      </c>
      <c r="AE7" s="18">
        <f t="shared" ref="AE7:AE8" si="8">Z7*Y7*AD7</f>
        <v>0</v>
      </c>
      <c r="AF7" s="18"/>
      <c r="AG7" s="18"/>
      <c r="AH7" s="23">
        <f>U7/O7-1</f>
        <v>0.59090909090909105</v>
      </c>
      <c r="AI7" s="18"/>
    </row>
    <row r="8" spans="1:35" s="1" customFormat="1" ht="11.1" customHeight="1" outlineLevel="1" x14ac:dyDescent="0.2">
      <c r="A8" s="8" t="s">
        <v>11</v>
      </c>
      <c r="B8" s="9" t="s">
        <v>9</v>
      </c>
      <c r="C8" s="10">
        <v>555</v>
      </c>
      <c r="D8" s="10">
        <v>993</v>
      </c>
      <c r="E8" s="10">
        <v>461</v>
      </c>
      <c r="F8" s="10">
        <v>533</v>
      </c>
      <c r="G8" s="1">
        <f>VLOOKUP(A:A,[1]TDSheet!$A:$G,7,0)</f>
        <v>0.24</v>
      </c>
      <c r="H8" s="1" t="e">
        <f>VLOOKUP(A:A,[1]TDSheet!$A:$H,8,0)</f>
        <v>#N/A</v>
      </c>
      <c r="I8" s="18">
        <f>VLOOKUP(A:A,[2]TDSheet!$A:$F,6,0)</f>
        <v>476</v>
      </c>
      <c r="J8" s="18">
        <f t="shared" ref="J8:J65" si="9">E8-I8</f>
        <v>-15</v>
      </c>
      <c r="K8" s="18">
        <f>VLOOKUP(A:A,[1]TDSheet!$A:$P,16,0)</f>
        <v>0</v>
      </c>
      <c r="L8" s="18">
        <v>320</v>
      </c>
      <c r="M8" s="18">
        <v>300</v>
      </c>
      <c r="N8" s="18"/>
      <c r="O8" s="18">
        <f t="shared" ref="O8:O65" si="10">(E8-V8)/5</f>
        <v>92.2</v>
      </c>
      <c r="P8" s="20"/>
      <c r="Q8" s="21">
        <f t="shared" ref="Q8:Q65" si="11">(F8+K8+L8+M8+P8)/O8</f>
        <v>12.505422993492408</v>
      </c>
      <c r="R8" s="18">
        <f t="shared" ref="R8:R65" si="12">F8/O8</f>
        <v>5.780911062906724</v>
      </c>
      <c r="S8" s="18">
        <f>VLOOKUP(A:A,[1]TDSheet!$A:$T,20,0)</f>
        <v>97.6</v>
      </c>
      <c r="T8" s="18">
        <f>VLOOKUP(A:A,[1]TDSheet!$A:$O,15,0)</f>
        <v>85.6</v>
      </c>
      <c r="U8" s="18">
        <f>VLOOKUP(A:A,[3]TDSheet!$A:$D,4,0)</f>
        <v>84</v>
      </c>
      <c r="V8" s="18">
        <v>0</v>
      </c>
      <c r="W8" s="18">
        <f>VLOOKUP(A:A,[1]TDSheet!$A:$W,23,0)</f>
        <v>70</v>
      </c>
      <c r="X8" s="18">
        <f>VLOOKUP(A:A,[1]TDSheet!$A:$X,24,0)</f>
        <v>14</v>
      </c>
      <c r="Y8" s="18">
        <f>VLOOKUP(A:A,[1]TDSheet!$A:$Y,25,0)</f>
        <v>12</v>
      </c>
      <c r="Z8" s="22">
        <f t="shared" si="7"/>
        <v>0</v>
      </c>
      <c r="AA8" s="18">
        <f t="shared" ref="AA8:AA65" si="13">P8+N8</f>
        <v>0</v>
      </c>
      <c r="AB8" s="18" t="e">
        <f>VLOOKUP(A:A,[1]TDSheet!$A:$AB,28,0)</f>
        <v>#N/A</v>
      </c>
      <c r="AC8" s="18">
        <f>AA8/12</f>
        <v>0</v>
      </c>
      <c r="AD8" s="23">
        <f>VLOOKUP(A:A,[1]TDSheet!$A:$AD,30,0)</f>
        <v>0.24</v>
      </c>
      <c r="AE8" s="18">
        <f t="shared" si="8"/>
        <v>0</v>
      </c>
      <c r="AF8" s="18"/>
      <c r="AG8" s="18"/>
      <c r="AH8" s="23">
        <f t="shared" ref="AH8:AH65" si="14">U8/O8-1</f>
        <v>-8.8937093275488044E-2</v>
      </c>
      <c r="AI8" s="18"/>
    </row>
    <row r="9" spans="1:35" s="1" customFormat="1" ht="11.1" customHeight="1" outlineLevel="1" x14ac:dyDescent="0.2">
      <c r="A9" s="8" t="s">
        <v>52</v>
      </c>
      <c r="B9" s="9" t="s">
        <v>9</v>
      </c>
      <c r="C9" s="10">
        <v>1755</v>
      </c>
      <c r="D9" s="10">
        <v>5436</v>
      </c>
      <c r="E9" s="10">
        <v>2512</v>
      </c>
      <c r="F9" s="10">
        <v>1551</v>
      </c>
      <c r="G9" s="1">
        <f>VLOOKUP(A:A,[1]TDSheet!$A:$G,7,0)</f>
        <v>0.24</v>
      </c>
      <c r="H9" s="1" t="e">
        <f>VLOOKUP(A:A,[1]TDSheet!$A:$H,8,0)</f>
        <v>#N/A</v>
      </c>
      <c r="I9" s="18">
        <f>VLOOKUP(A:A,[2]TDSheet!$A:$F,6,0)</f>
        <v>2534</v>
      </c>
      <c r="J9" s="18">
        <f t="shared" si="9"/>
        <v>-22</v>
      </c>
      <c r="K9" s="18">
        <f>VLOOKUP(A:A,[1]TDSheet!$A:$P,16,0)</f>
        <v>200</v>
      </c>
      <c r="L9" s="18">
        <v>1200</v>
      </c>
      <c r="M9" s="18">
        <v>1200</v>
      </c>
      <c r="N9" s="18"/>
      <c r="O9" s="18">
        <f t="shared" si="10"/>
        <v>358.4</v>
      </c>
      <c r="P9" s="20">
        <v>150</v>
      </c>
      <c r="Q9" s="21">
        <f t="shared" si="11"/>
        <v>12.000558035714286</v>
      </c>
      <c r="R9" s="18">
        <f t="shared" si="12"/>
        <v>4.3275669642857144</v>
      </c>
      <c r="S9" s="18">
        <f>VLOOKUP(A:A,[1]TDSheet!$A:$T,20,0)</f>
        <v>311.2</v>
      </c>
      <c r="T9" s="18">
        <f>VLOOKUP(A:A,[1]TDSheet!$A:$O,15,0)</f>
        <v>292.39999999999998</v>
      </c>
      <c r="U9" s="18">
        <f>VLOOKUP(A:A,[3]TDSheet!$A:$D,4,0)</f>
        <v>401</v>
      </c>
      <c r="V9" s="18">
        <f>VLOOKUP(A:A,[4]TDSheet!$A:$D,4,0)</f>
        <v>720</v>
      </c>
      <c r="W9" s="18">
        <f>VLOOKUP(A:A,[1]TDSheet!$A:$W,23,0)</f>
        <v>70</v>
      </c>
      <c r="X9" s="18">
        <f>VLOOKUP(A:A,[1]TDSheet!$A:$X,24,0)</f>
        <v>14</v>
      </c>
      <c r="Y9" s="18">
        <f>VLOOKUP(A:A,[1]TDSheet!$A:$Y,25,0)</f>
        <v>12</v>
      </c>
      <c r="Z9" s="22">
        <f t="shared" si="7"/>
        <v>14</v>
      </c>
      <c r="AA9" s="18">
        <f t="shared" si="13"/>
        <v>150</v>
      </c>
      <c r="AB9" s="18" t="e">
        <f>VLOOKUP(A:A,[1]TDSheet!$A:$AB,28,0)</f>
        <v>#N/A</v>
      </c>
      <c r="AC9" s="18">
        <f>AA9/12</f>
        <v>12.5</v>
      </c>
      <c r="AD9" s="23">
        <f>VLOOKUP(A:A,[1]TDSheet!$A:$AD,30,0)</f>
        <v>0.24</v>
      </c>
      <c r="AE9" s="18">
        <f>Z9*Y9*AD9</f>
        <v>40.32</v>
      </c>
      <c r="AF9" s="18"/>
      <c r="AG9" s="18"/>
      <c r="AH9" s="23">
        <f t="shared" si="14"/>
        <v>0.11886160714285721</v>
      </c>
      <c r="AI9" s="18"/>
    </row>
    <row r="10" spans="1:35" s="1" customFormat="1" ht="11.1" customHeight="1" outlineLevel="1" x14ac:dyDescent="0.2">
      <c r="A10" s="8" t="s">
        <v>53</v>
      </c>
      <c r="B10" s="9" t="s">
        <v>9</v>
      </c>
      <c r="C10" s="10">
        <v>2063</v>
      </c>
      <c r="D10" s="10">
        <v>6546</v>
      </c>
      <c r="E10" s="10">
        <v>1951</v>
      </c>
      <c r="F10" s="10">
        <v>1882</v>
      </c>
      <c r="G10" s="1">
        <f>VLOOKUP(A:A,[1]TDSheet!$A:$G,7,0)</f>
        <v>0</v>
      </c>
      <c r="H10" s="1" t="e">
        <f>VLOOKUP(A:A,[1]TDSheet!$A:$H,8,0)</f>
        <v>#N/A</v>
      </c>
      <c r="I10" s="18">
        <f>VLOOKUP(A:A,[2]TDSheet!$A:$F,6,0)</f>
        <v>1991</v>
      </c>
      <c r="J10" s="18">
        <f t="shared" si="9"/>
        <v>-40</v>
      </c>
      <c r="K10" s="18">
        <f>VLOOKUP(A:A,[1]TDSheet!$A:$P,16,0)</f>
        <v>300</v>
      </c>
      <c r="L10" s="18">
        <v>480</v>
      </c>
      <c r="M10" s="18">
        <v>1000</v>
      </c>
      <c r="N10" s="18"/>
      <c r="O10" s="18">
        <f t="shared" si="10"/>
        <v>318.2</v>
      </c>
      <c r="P10" s="20">
        <v>150</v>
      </c>
      <c r="Q10" s="21">
        <f t="shared" si="11"/>
        <v>11.979886863607794</v>
      </c>
      <c r="R10" s="18">
        <f t="shared" si="12"/>
        <v>5.9145191703331239</v>
      </c>
      <c r="S10" s="18">
        <f>VLOOKUP(A:A,[1]TDSheet!$A:$T,20,0)</f>
        <v>365.6</v>
      </c>
      <c r="T10" s="18">
        <f>VLOOKUP(A:A,[1]TDSheet!$A:$O,15,0)</f>
        <v>315.8</v>
      </c>
      <c r="U10" s="18">
        <f>VLOOKUP(A:A,[3]TDSheet!$A:$D,4,0)</f>
        <v>273</v>
      </c>
      <c r="V10" s="18">
        <f>VLOOKUP(A:A,[4]TDSheet!$A:$D,4,0)</f>
        <v>360</v>
      </c>
      <c r="W10" s="18">
        <f>VLOOKUP(A:A,[1]TDSheet!$A:$W,23,0)</f>
        <v>70</v>
      </c>
      <c r="X10" s="18">
        <f>VLOOKUP(A:A,[1]TDSheet!$A:$X,24,0)</f>
        <v>14</v>
      </c>
      <c r="Y10" s="18">
        <f>VLOOKUP(A:A,[1]TDSheet!$A:$Y,25,0)</f>
        <v>12</v>
      </c>
      <c r="Z10" s="22">
        <f t="shared" si="7"/>
        <v>14</v>
      </c>
      <c r="AA10" s="18">
        <f t="shared" si="13"/>
        <v>150</v>
      </c>
      <c r="AB10" s="18" t="e">
        <f>VLOOKUP(A:A,[1]TDSheet!$A:$AB,28,0)</f>
        <v>#N/A</v>
      </c>
      <c r="AC10" s="18">
        <f>AA10/12</f>
        <v>12.5</v>
      </c>
      <c r="AD10" s="23">
        <f>VLOOKUP(A:A,[1]TDSheet!$A:$AD,30,0)</f>
        <v>0.24</v>
      </c>
      <c r="AE10" s="18">
        <f t="shared" ref="AE10:AE24" si="15">Z10*Y10*AD10</f>
        <v>40.32</v>
      </c>
      <c r="AF10" s="18"/>
      <c r="AG10" s="18"/>
      <c r="AH10" s="23">
        <f t="shared" si="14"/>
        <v>-0.14204902576995593</v>
      </c>
      <c r="AI10" s="18"/>
    </row>
    <row r="11" spans="1:35" s="1" customFormat="1" ht="11.1" customHeight="1" outlineLevel="1" x14ac:dyDescent="0.2">
      <c r="A11" s="8" t="s">
        <v>12</v>
      </c>
      <c r="B11" s="9" t="s">
        <v>9</v>
      </c>
      <c r="C11" s="10">
        <v>718</v>
      </c>
      <c r="D11" s="10">
        <v>628</v>
      </c>
      <c r="E11" s="10">
        <v>337</v>
      </c>
      <c r="F11" s="10">
        <v>665</v>
      </c>
      <c r="G11" s="1">
        <f>VLOOKUP(A:A,[1]TDSheet!$A:$G,7,0)</f>
        <v>1</v>
      </c>
      <c r="H11" s="1">
        <f>VLOOKUP(A:A,[1]TDSheet!$A:$H,8,0)</f>
        <v>180</v>
      </c>
      <c r="I11" s="18">
        <f>VLOOKUP(A:A,[2]TDSheet!$A:$F,6,0)</f>
        <v>333</v>
      </c>
      <c r="J11" s="18">
        <f t="shared" si="9"/>
        <v>4</v>
      </c>
      <c r="K11" s="18">
        <f>VLOOKUP(A:A,[1]TDSheet!$A:$P,16,0)</f>
        <v>0</v>
      </c>
      <c r="L11" s="18"/>
      <c r="M11" s="18">
        <v>240</v>
      </c>
      <c r="N11" s="18"/>
      <c r="O11" s="18">
        <f t="shared" si="10"/>
        <v>67.400000000000006</v>
      </c>
      <c r="P11" s="20"/>
      <c r="Q11" s="21">
        <f t="shared" si="11"/>
        <v>13.427299703264094</v>
      </c>
      <c r="R11" s="18">
        <f t="shared" si="12"/>
        <v>9.8664688427299687</v>
      </c>
      <c r="S11" s="18">
        <f>VLOOKUP(A:A,[1]TDSheet!$A:$T,20,0)</f>
        <v>73.2</v>
      </c>
      <c r="T11" s="18">
        <f>VLOOKUP(A:A,[1]TDSheet!$A:$O,15,0)</f>
        <v>67.400000000000006</v>
      </c>
      <c r="U11" s="18">
        <f>VLOOKUP(A:A,[3]TDSheet!$A:$D,4,0)</f>
        <v>185</v>
      </c>
      <c r="V11" s="18">
        <v>0</v>
      </c>
      <c r="W11" s="18">
        <f>VLOOKUP(A:A,[1]TDSheet!$A:$W,23,0)</f>
        <v>126</v>
      </c>
      <c r="X11" s="18">
        <f>VLOOKUP(A:A,[1]TDSheet!$A:$X,24,0)</f>
        <v>14</v>
      </c>
      <c r="Y11" s="18">
        <f>VLOOKUP(A:A,[1]TDSheet!$A:$Y,25,0)</f>
        <v>24</v>
      </c>
      <c r="Z11" s="22">
        <f t="shared" si="7"/>
        <v>0</v>
      </c>
      <c r="AA11" s="18">
        <f t="shared" si="13"/>
        <v>0</v>
      </c>
      <c r="AB11" s="18">
        <f>VLOOKUP(A:A,[1]TDSheet!$A:$AB,28,0)</f>
        <v>0</v>
      </c>
      <c r="AC11" s="18">
        <f>AA11/24</f>
        <v>0</v>
      </c>
      <c r="AD11" s="23">
        <f>VLOOKUP(A:A,[1]TDSheet!$A:$AD,30,0)</f>
        <v>0.09</v>
      </c>
      <c r="AE11" s="18">
        <f t="shared" si="15"/>
        <v>0</v>
      </c>
      <c r="AF11" s="18"/>
      <c r="AG11" s="18"/>
      <c r="AH11" s="23">
        <f t="shared" si="14"/>
        <v>1.7448071216617209</v>
      </c>
      <c r="AI11" s="18"/>
    </row>
    <row r="12" spans="1:35" s="1" customFormat="1" ht="11.1" customHeight="1" outlineLevel="1" x14ac:dyDescent="0.2">
      <c r="A12" s="8" t="s">
        <v>13</v>
      </c>
      <c r="B12" s="9" t="s">
        <v>9</v>
      </c>
      <c r="C12" s="10">
        <v>32</v>
      </c>
      <c r="D12" s="10">
        <v>1</v>
      </c>
      <c r="E12" s="10">
        <v>12</v>
      </c>
      <c r="F12" s="10">
        <v>8</v>
      </c>
      <c r="G12" s="1" t="str">
        <f>VLOOKUP(A:A,[1]TDSheet!$A:$G,7,0)</f>
        <v>нов</v>
      </c>
      <c r="H12" s="1" t="e">
        <f>VLOOKUP(A:A,[1]TDSheet!$A:$H,8,0)</f>
        <v>#N/A</v>
      </c>
      <c r="I12" s="18">
        <f>VLOOKUP(A:A,[2]TDSheet!$A:$F,6,0)</f>
        <v>15</v>
      </c>
      <c r="J12" s="18">
        <f t="shared" si="9"/>
        <v>-3</v>
      </c>
      <c r="K12" s="18">
        <f>VLOOKUP(A:A,[1]TDSheet!$A:$P,16,0)</f>
        <v>0</v>
      </c>
      <c r="L12" s="18"/>
      <c r="M12" s="18"/>
      <c r="N12" s="18"/>
      <c r="O12" s="18">
        <f t="shared" si="10"/>
        <v>2.4</v>
      </c>
      <c r="P12" s="20"/>
      <c r="Q12" s="21">
        <f t="shared" si="11"/>
        <v>3.3333333333333335</v>
      </c>
      <c r="R12" s="18">
        <f t="shared" si="12"/>
        <v>3.3333333333333335</v>
      </c>
      <c r="S12" s="18">
        <f>VLOOKUP(A:A,[1]TDSheet!$A:$T,20,0)</f>
        <v>4.4000000000000004</v>
      </c>
      <c r="T12" s="18">
        <f>VLOOKUP(A:A,[1]TDSheet!$A:$O,15,0)</f>
        <v>3.6</v>
      </c>
      <c r="U12" s="18">
        <f>VLOOKUP(A:A,[3]TDSheet!$A:$D,4,0)</f>
        <v>6</v>
      </c>
      <c r="V12" s="18">
        <v>0</v>
      </c>
      <c r="W12" s="18">
        <f>VLOOKUP(A:A,[1]TDSheet!$A:$W,23,0)</f>
        <v>70</v>
      </c>
      <c r="X12" s="18">
        <f>VLOOKUP(A:A,[1]TDSheet!$A:$X,24,0)</f>
        <v>14</v>
      </c>
      <c r="Y12" s="18">
        <f>VLOOKUP(A:A,[1]TDSheet!$A:$Y,25,0)</f>
        <v>12</v>
      </c>
      <c r="Z12" s="22">
        <f t="shared" si="7"/>
        <v>0</v>
      </c>
      <c r="AA12" s="18">
        <f t="shared" si="13"/>
        <v>0</v>
      </c>
      <c r="AB12" s="18" t="str">
        <f>VLOOKUP(A:A,[1]TDSheet!$A:$AB,28,0)</f>
        <v>увел</v>
      </c>
      <c r="AC12" s="18">
        <f t="shared" ref="AC12:AC17" si="16">AA12/12</f>
        <v>0</v>
      </c>
      <c r="AD12" s="23">
        <f>VLOOKUP(A:A,[1]TDSheet!$A:$AD,30,0)</f>
        <v>0.2</v>
      </c>
      <c r="AE12" s="18">
        <f t="shared" si="15"/>
        <v>0</v>
      </c>
      <c r="AF12" s="18"/>
      <c r="AG12" s="18"/>
      <c r="AH12" s="23">
        <f t="shared" si="14"/>
        <v>1.5</v>
      </c>
      <c r="AI12" s="18"/>
    </row>
    <row r="13" spans="1:35" s="1" customFormat="1" ht="11.1" customHeight="1" outlineLevel="1" x14ac:dyDescent="0.2">
      <c r="A13" s="8" t="s">
        <v>54</v>
      </c>
      <c r="B13" s="9" t="s">
        <v>9</v>
      </c>
      <c r="C13" s="10">
        <v>474</v>
      </c>
      <c r="D13" s="10">
        <v>729</v>
      </c>
      <c r="E13" s="10">
        <v>323</v>
      </c>
      <c r="F13" s="10">
        <v>479</v>
      </c>
      <c r="G13" s="1" t="str">
        <f>VLOOKUP(A:A,[1]TDSheet!$A:$G,7,0)</f>
        <v>нов</v>
      </c>
      <c r="H13" s="1" t="e">
        <f>VLOOKUP(A:A,[1]TDSheet!$A:$H,8,0)</f>
        <v>#N/A</v>
      </c>
      <c r="I13" s="18">
        <f>VLOOKUP(A:A,[2]TDSheet!$A:$F,6,0)</f>
        <v>352</v>
      </c>
      <c r="J13" s="18">
        <f t="shared" si="9"/>
        <v>-29</v>
      </c>
      <c r="K13" s="18">
        <f>VLOOKUP(A:A,[1]TDSheet!$A:$P,16,0)</f>
        <v>120</v>
      </c>
      <c r="L13" s="18"/>
      <c r="M13" s="18">
        <v>160</v>
      </c>
      <c r="N13" s="18"/>
      <c r="O13" s="18">
        <f t="shared" si="10"/>
        <v>64.599999999999994</v>
      </c>
      <c r="P13" s="20"/>
      <c r="Q13" s="21">
        <f t="shared" si="11"/>
        <v>11.749226006191952</v>
      </c>
      <c r="R13" s="18">
        <f t="shared" si="12"/>
        <v>7.4148606811145514</v>
      </c>
      <c r="S13" s="18">
        <f>VLOOKUP(A:A,[1]TDSheet!$A:$T,20,0)</f>
        <v>71.400000000000006</v>
      </c>
      <c r="T13" s="18">
        <f>VLOOKUP(A:A,[1]TDSheet!$A:$O,15,0)</f>
        <v>58.8</v>
      </c>
      <c r="U13" s="18">
        <f>VLOOKUP(A:A,[3]TDSheet!$A:$D,4,0)</f>
        <v>42</v>
      </c>
      <c r="V13" s="18">
        <v>0</v>
      </c>
      <c r="W13" s="18">
        <f>VLOOKUP(A:A,[1]TDSheet!$A:$W,23,0)</f>
        <v>70</v>
      </c>
      <c r="X13" s="18">
        <f>VLOOKUP(A:A,[1]TDSheet!$A:$X,24,0)</f>
        <v>14</v>
      </c>
      <c r="Y13" s="18">
        <f>VLOOKUP(A:A,[1]TDSheet!$A:$Y,25,0)</f>
        <v>12</v>
      </c>
      <c r="Z13" s="22">
        <f t="shared" si="7"/>
        <v>0</v>
      </c>
      <c r="AA13" s="18">
        <f t="shared" si="13"/>
        <v>0</v>
      </c>
      <c r="AB13" s="18" t="str">
        <f>VLOOKUP(A:A,[1]TDSheet!$A:$AB,28,0)</f>
        <v>яблоко</v>
      </c>
      <c r="AC13" s="18">
        <f t="shared" si="16"/>
        <v>0</v>
      </c>
      <c r="AD13" s="23">
        <f>VLOOKUP(A:A,[1]TDSheet!$A:$AD,30,0)</f>
        <v>0.2</v>
      </c>
      <c r="AE13" s="18">
        <f t="shared" si="15"/>
        <v>0</v>
      </c>
      <c r="AF13" s="18"/>
      <c r="AG13" s="18"/>
      <c r="AH13" s="23">
        <f t="shared" si="14"/>
        <v>-0.34984520123839002</v>
      </c>
      <c r="AI13" s="18"/>
    </row>
    <row r="14" spans="1:35" s="1" customFormat="1" ht="11.1" customHeight="1" outlineLevel="1" x14ac:dyDescent="0.2">
      <c r="A14" s="8" t="s">
        <v>14</v>
      </c>
      <c r="B14" s="9" t="s">
        <v>9</v>
      </c>
      <c r="C14" s="10">
        <v>116</v>
      </c>
      <c r="D14" s="10">
        <v>1</v>
      </c>
      <c r="E14" s="10">
        <v>7</v>
      </c>
      <c r="F14" s="10">
        <v>99</v>
      </c>
      <c r="G14" s="1" t="str">
        <f>VLOOKUP(A:A,[1]TDSheet!$A:$G,7,0)</f>
        <v>ноа</v>
      </c>
      <c r="H14" s="1" t="e">
        <f>VLOOKUP(A:A,[1]TDSheet!$A:$H,8,0)</f>
        <v>#N/A</v>
      </c>
      <c r="I14" s="18">
        <f>VLOOKUP(A:A,[2]TDSheet!$A:$F,6,0)</f>
        <v>9</v>
      </c>
      <c r="J14" s="18">
        <f t="shared" si="9"/>
        <v>-2</v>
      </c>
      <c r="K14" s="18">
        <f>VLOOKUP(A:A,[1]TDSheet!$A:$P,16,0)</f>
        <v>0</v>
      </c>
      <c r="L14" s="18"/>
      <c r="M14" s="18"/>
      <c r="N14" s="18"/>
      <c r="O14" s="18">
        <f t="shared" si="10"/>
        <v>1.4</v>
      </c>
      <c r="P14" s="20"/>
      <c r="Q14" s="21">
        <f t="shared" si="11"/>
        <v>70.714285714285722</v>
      </c>
      <c r="R14" s="18">
        <f t="shared" si="12"/>
        <v>70.714285714285722</v>
      </c>
      <c r="S14" s="18">
        <f>VLOOKUP(A:A,[1]TDSheet!$A:$T,20,0)</f>
        <v>5.2</v>
      </c>
      <c r="T14" s="18">
        <f>VLOOKUP(A:A,[1]TDSheet!$A:$O,15,0)</f>
        <v>3.2</v>
      </c>
      <c r="U14" s="18">
        <f>VLOOKUP(A:A,[3]TDSheet!$A:$D,4,0)</f>
        <v>7</v>
      </c>
      <c r="V14" s="18">
        <v>0</v>
      </c>
      <c r="W14" s="18">
        <f>VLOOKUP(A:A,[1]TDSheet!$A:$W,23,0)</f>
        <v>70</v>
      </c>
      <c r="X14" s="18">
        <f>VLOOKUP(A:A,[1]TDSheet!$A:$X,24,0)</f>
        <v>14</v>
      </c>
      <c r="Y14" s="18">
        <f>VLOOKUP(A:A,[1]TDSheet!$A:$Y,25,0)</f>
        <v>12</v>
      </c>
      <c r="Z14" s="22">
        <f t="shared" si="7"/>
        <v>0</v>
      </c>
      <c r="AA14" s="18">
        <f t="shared" si="13"/>
        <v>0</v>
      </c>
      <c r="AB14" s="18" t="str">
        <f>VLOOKUP(A:A,[1]TDSheet!$A:$AB,28,0)</f>
        <v>увел</v>
      </c>
      <c r="AC14" s="18">
        <f t="shared" si="16"/>
        <v>0</v>
      </c>
      <c r="AD14" s="23">
        <f>VLOOKUP(A:A,[1]TDSheet!$A:$AD,30,0)</f>
        <v>0.2</v>
      </c>
      <c r="AE14" s="18">
        <f t="shared" si="15"/>
        <v>0</v>
      </c>
      <c r="AF14" s="18"/>
      <c r="AG14" s="18"/>
      <c r="AH14" s="23">
        <f t="shared" si="14"/>
        <v>4</v>
      </c>
      <c r="AI14" s="18"/>
    </row>
    <row r="15" spans="1:35" s="1" customFormat="1" ht="21.95" customHeight="1" outlineLevel="1" x14ac:dyDescent="0.2">
      <c r="A15" s="8" t="s">
        <v>55</v>
      </c>
      <c r="B15" s="9" t="s">
        <v>9</v>
      </c>
      <c r="C15" s="10">
        <v>821</v>
      </c>
      <c r="D15" s="10">
        <v>376</v>
      </c>
      <c r="E15" s="10">
        <v>373</v>
      </c>
      <c r="F15" s="10">
        <v>621</v>
      </c>
      <c r="G15" s="1" t="str">
        <f>VLOOKUP(A:A,[1]TDSheet!$A:$G,7,0)</f>
        <v>нов</v>
      </c>
      <c r="H15" s="1" t="e">
        <f>VLOOKUP(A:A,[1]TDSheet!$A:$H,8,0)</f>
        <v>#N/A</v>
      </c>
      <c r="I15" s="18">
        <f>VLOOKUP(A:A,[2]TDSheet!$A:$F,6,0)</f>
        <v>394</v>
      </c>
      <c r="J15" s="18">
        <f t="shared" si="9"/>
        <v>-21</v>
      </c>
      <c r="K15" s="18">
        <f>VLOOKUP(A:A,[1]TDSheet!$A:$P,16,0)</f>
        <v>0</v>
      </c>
      <c r="L15" s="18">
        <v>150</v>
      </c>
      <c r="M15" s="18">
        <v>120</v>
      </c>
      <c r="N15" s="18"/>
      <c r="O15" s="18">
        <f t="shared" si="10"/>
        <v>74.599999999999994</v>
      </c>
      <c r="P15" s="20"/>
      <c r="Q15" s="21">
        <f t="shared" si="11"/>
        <v>11.943699731903486</v>
      </c>
      <c r="R15" s="18">
        <f t="shared" si="12"/>
        <v>8.3243967828418235</v>
      </c>
      <c r="S15" s="18">
        <f>VLOOKUP(A:A,[1]TDSheet!$A:$T,20,0)</f>
        <v>100</v>
      </c>
      <c r="T15" s="18">
        <f>VLOOKUP(A:A,[1]TDSheet!$A:$O,15,0)</f>
        <v>67.599999999999994</v>
      </c>
      <c r="U15" s="18">
        <f>VLOOKUP(A:A,[3]TDSheet!$A:$D,4,0)</f>
        <v>82</v>
      </c>
      <c r="V15" s="18">
        <v>0</v>
      </c>
      <c r="W15" s="18">
        <f>VLOOKUP(A:A,[1]TDSheet!$A:$W,23,0)</f>
        <v>70</v>
      </c>
      <c r="X15" s="18">
        <f>VLOOKUP(A:A,[1]TDSheet!$A:$X,24,0)</f>
        <v>14</v>
      </c>
      <c r="Y15" s="18">
        <f>VLOOKUP(A:A,[1]TDSheet!$A:$Y,25,0)</f>
        <v>12</v>
      </c>
      <c r="Z15" s="22">
        <f t="shared" si="7"/>
        <v>0</v>
      </c>
      <c r="AA15" s="18">
        <f t="shared" si="13"/>
        <v>0</v>
      </c>
      <c r="AB15" s="18" t="e">
        <f>VLOOKUP(A:A,[1]TDSheet!$A:$AB,28,0)</f>
        <v>#N/A</v>
      </c>
      <c r="AC15" s="18">
        <f t="shared" si="16"/>
        <v>0</v>
      </c>
      <c r="AD15" s="23">
        <f>VLOOKUP(A:A,[1]TDSheet!$A:$AD,30,0)</f>
        <v>0.2</v>
      </c>
      <c r="AE15" s="18">
        <f t="shared" si="15"/>
        <v>0</v>
      </c>
      <c r="AF15" s="18"/>
      <c r="AG15" s="18"/>
      <c r="AH15" s="23">
        <f t="shared" si="14"/>
        <v>9.9195710455764141E-2</v>
      </c>
      <c r="AI15" s="18"/>
    </row>
    <row r="16" spans="1:35" s="1" customFormat="1" ht="21.95" customHeight="1" outlineLevel="1" x14ac:dyDescent="0.2">
      <c r="A16" s="8" t="s">
        <v>56</v>
      </c>
      <c r="B16" s="9" t="s">
        <v>9</v>
      </c>
      <c r="C16" s="10">
        <v>1035</v>
      </c>
      <c r="D16" s="10">
        <v>1257</v>
      </c>
      <c r="E16" s="10">
        <v>668</v>
      </c>
      <c r="F16" s="10">
        <v>850</v>
      </c>
      <c r="G16" s="1" t="str">
        <f>VLOOKUP(A:A,[1]TDSheet!$A:$G,7,0)</f>
        <v>рот</v>
      </c>
      <c r="H16" s="1" t="e">
        <f>VLOOKUP(A:A,[1]TDSheet!$A:$H,8,0)</f>
        <v>#N/A</v>
      </c>
      <c r="I16" s="18">
        <f>VLOOKUP(A:A,[2]TDSheet!$A:$F,6,0)</f>
        <v>685</v>
      </c>
      <c r="J16" s="18">
        <f t="shared" si="9"/>
        <v>-17</v>
      </c>
      <c r="K16" s="18">
        <f>VLOOKUP(A:A,[1]TDSheet!$A:$P,16,0)</f>
        <v>120</v>
      </c>
      <c r="L16" s="18">
        <v>200</v>
      </c>
      <c r="M16" s="18">
        <v>360</v>
      </c>
      <c r="N16" s="18"/>
      <c r="O16" s="18">
        <f t="shared" si="10"/>
        <v>133.6</v>
      </c>
      <c r="P16" s="20">
        <v>120</v>
      </c>
      <c r="Q16" s="21">
        <f t="shared" si="11"/>
        <v>12.350299401197605</v>
      </c>
      <c r="R16" s="18">
        <f t="shared" si="12"/>
        <v>6.362275449101797</v>
      </c>
      <c r="S16" s="18">
        <f>VLOOKUP(A:A,[1]TDSheet!$A:$T,20,0)</f>
        <v>154.4</v>
      </c>
      <c r="T16" s="18">
        <f>VLOOKUP(A:A,[1]TDSheet!$A:$O,15,0)</f>
        <v>134.6</v>
      </c>
      <c r="U16" s="18">
        <f>VLOOKUP(A:A,[3]TDSheet!$A:$D,4,0)</f>
        <v>119</v>
      </c>
      <c r="V16" s="18">
        <v>0</v>
      </c>
      <c r="W16" s="18">
        <f>VLOOKUP(A:A,[1]TDSheet!$A:$W,23,0)</f>
        <v>70</v>
      </c>
      <c r="X16" s="18">
        <f>VLOOKUP(A:A,[1]TDSheet!$A:$X,24,0)</f>
        <v>14</v>
      </c>
      <c r="Y16" s="18">
        <f>VLOOKUP(A:A,[1]TDSheet!$A:$Y,25,0)</f>
        <v>12</v>
      </c>
      <c r="Z16" s="22">
        <f t="shared" si="7"/>
        <v>14</v>
      </c>
      <c r="AA16" s="18">
        <f t="shared" si="13"/>
        <v>120</v>
      </c>
      <c r="AB16" s="18" t="e">
        <f>VLOOKUP(A:A,[1]TDSheet!$A:$AB,28,0)</f>
        <v>#N/A</v>
      </c>
      <c r="AC16" s="18">
        <f t="shared" si="16"/>
        <v>10</v>
      </c>
      <c r="AD16" s="23">
        <f>VLOOKUP(A:A,[1]TDSheet!$A:$AD,30,0)</f>
        <v>0.2</v>
      </c>
      <c r="AE16" s="18">
        <f t="shared" si="15"/>
        <v>33.6</v>
      </c>
      <c r="AF16" s="18"/>
      <c r="AG16" s="18"/>
      <c r="AH16" s="23">
        <f t="shared" si="14"/>
        <v>-0.10928143712574845</v>
      </c>
      <c r="AI16" s="18"/>
    </row>
    <row r="17" spans="1:35" s="1" customFormat="1" ht="11.1" customHeight="1" outlineLevel="1" x14ac:dyDescent="0.2">
      <c r="A17" s="8" t="s">
        <v>57</v>
      </c>
      <c r="B17" s="9" t="s">
        <v>9</v>
      </c>
      <c r="C17" s="10">
        <v>1182</v>
      </c>
      <c r="D17" s="10">
        <v>1966</v>
      </c>
      <c r="E17" s="10">
        <v>1122</v>
      </c>
      <c r="F17" s="10">
        <v>935</v>
      </c>
      <c r="G17" s="1">
        <f>VLOOKUP(A:A,[1]TDSheet!$A:$G,7,0)</f>
        <v>0.2</v>
      </c>
      <c r="H17" s="1" t="e">
        <f>VLOOKUP(A:A,[1]TDSheet!$A:$H,8,0)</f>
        <v>#N/A</v>
      </c>
      <c r="I17" s="18">
        <f>VLOOKUP(A:A,[2]TDSheet!$A:$F,6,0)</f>
        <v>1140</v>
      </c>
      <c r="J17" s="18">
        <f t="shared" si="9"/>
        <v>-18</v>
      </c>
      <c r="K17" s="18">
        <f>VLOOKUP(A:A,[1]TDSheet!$A:$P,16,0)</f>
        <v>0</v>
      </c>
      <c r="L17" s="18">
        <v>400</v>
      </c>
      <c r="M17" s="18">
        <v>660</v>
      </c>
      <c r="N17" s="18"/>
      <c r="O17" s="18">
        <f t="shared" si="10"/>
        <v>169.2</v>
      </c>
      <c r="P17" s="20"/>
      <c r="Q17" s="21">
        <f t="shared" si="11"/>
        <v>11.790780141843973</v>
      </c>
      <c r="R17" s="18">
        <f t="shared" si="12"/>
        <v>5.5260047281323885</v>
      </c>
      <c r="S17" s="18">
        <f>VLOOKUP(A:A,[1]TDSheet!$A:$T,20,0)</f>
        <v>179.2</v>
      </c>
      <c r="T17" s="18">
        <f>VLOOKUP(A:A,[1]TDSheet!$A:$O,15,0)</f>
        <v>142.19999999999999</v>
      </c>
      <c r="U17" s="18">
        <f>VLOOKUP(A:A,[3]TDSheet!$A:$D,4,0)</f>
        <v>152</v>
      </c>
      <c r="V17" s="18">
        <f>VLOOKUP(A:A,[4]TDSheet!$A:$D,4,0)</f>
        <v>276</v>
      </c>
      <c r="W17" s="18">
        <f>VLOOKUP(A:A,[1]TDSheet!$A:$W,23,0)</f>
        <v>70</v>
      </c>
      <c r="X17" s="18">
        <f>VLOOKUP(A:A,[1]TDSheet!$A:$X,24,0)</f>
        <v>14</v>
      </c>
      <c r="Y17" s="18">
        <f>VLOOKUP(A:A,[1]TDSheet!$A:$Y,25,0)</f>
        <v>12</v>
      </c>
      <c r="Z17" s="22">
        <f>MROUND(AC17,X17)</f>
        <v>0</v>
      </c>
      <c r="AA17" s="18">
        <f t="shared" si="13"/>
        <v>0</v>
      </c>
      <c r="AB17" s="18" t="e">
        <f>VLOOKUP(A:A,[1]TDSheet!$A:$AB,28,0)</f>
        <v>#N/A</v>
      </c>
      <c r="AC17" s="18">
        <f t="shared" si="16"/>
        <v>0</v>
      </c>
      <c r="AD17" s="23">
        <f>VLOOKUP(A:A,[1]TDSheet!$A:$AD,30,0)</f>
        <v>0.2</v>
      </c>
      <c r="AE17" s="18">
        <f t="shared" si="15"/>
        <v>0</v>
      </c>
      <c r="AF17" s="18"/>
      <c r="AG17" s="18"/>
      <c r="AH17" s="23">
        <f t="shared" si="14"/>
        <v>-0.10165484633569732</v>
      </c>
      <c r="AI17" s="18"/>
    </row>
    <row r="18" spans="1:35" s="1" customFormat="1" ht="11.1" customHeight="1" outlineLevel="1" x14ac:dyDescent="0.2">
      <c r="A18" s="8" t="s">
        <v>58</v>
      </c>
      <c r="B18" s="9" t="s">
        <v>8</v>
      </c>
      <c r="C18" s="10">
        <v>290.37700000000001</v>
      </c>
      <c r="D18" s="10">
        <v>478.53300000000002</v>
      </c>
      <c r="E18" s="10">
        <v>202.81100000000001</v>
      </c>
      <c r="F18" s="10">
        <v>247.899</v>
      </c>
      <c r="G18" s="1" t="str">
        <f>VLOOKUP(A:A,[1]TDSheet!$A:$G,7,0)</f>
        <v>рот2</v>
      </c>
      <c r="H18" s="1" t="e">
        <f>VLOOKUP(A:A,[1]TDSheet!$A:$H,8,0)</f>
        <v>#N/A</v>
      </c>
      <c r="I18" s="18">
        <f>VLOOKUP(A:A,[2]TDSheet!$A:$F,6,0)</f>
        <v>206.511</v>
      </c>
      <c r="J18" s="18">
        <f t="shared" si="9"/>
        <v>-3.6999999999999886</v>
      </c>
      <c r="K18" s="18">
        <f>VLOOKUP(A:A,[1]TDSheet!$A:$P,16,0)</f>
        <v>0</v>
      </c>
      <c r="L18" s="18">
        <v>110</v>
      </c>
      <c r="M18" s="18">
        <v>260</v>
      </c>
      <c r="N18" s="18"/>
      <c r="O18" s="18">
        <f t="shared" si="10"/>
        <v>40.562200000000004</v>
      </c>
      <c r="P18" s="20"/>
      <c r="Q18" s="21">
        <f t="shared" si="11"/>
        <v>15.233369984862753</v>
      </c>
      <c r="R18" s="18">
        <f t="shared" si="12"/>
        <v>6.1115767882412682</v>
      </c>
      <c r="S18" s="18">
        <f>VLOOKUP(A:A,[1]TDSheet!$A:$T,20,0)</f>
        <v>42.78</v>
      </c>
      <c r="T18" s="18">
        <f>VLOOKUP(A:A,[1]TDSheet!$A:$O,15,0)</f>
        <v>37.601999999999997</v>
      </c>
      <c r="U18" s="18">
        <f>VLOOKUP(A:A,[3]TDSheet!$A:$D,4,0)</f>
        <v>22.2</v>
      </c>
      <c r="V18" s="18">
        <v>0</v>
      </c>
      <c r="W18" s="18">
        <f>VLOOKUP(A:A,[1]TDSheet!$A:$W,23,0)</f>
        <v>126</v>
      </c>
      <c r="X18" s="18">
        <f>VLOOKUP(A:A,[1]TDSheet!$A:$X,24,0)</f>
        <v>14</v>
      </c>
      <c r="Y18" s="18">
        <f>VLOOKUP(A:A,[1]TDSheet!$A:$Y,25,0)</f>
        <v>3.7</v>
      </c>
      <c r="Z18" s="22">
        <f t="shared" ref="Z18:Z65" si="17">MROUND(AC18,X18)</f>
        <v>0</v>
      </c>
      <c r="AA18" s="18">
        <f t="shared" si="13"/>
        <v>0</v>
      </c>
      <c r="AB18" s="18" t="str">
        <f>VLOOKUP(A:A,[1]TDSheet!$A:$AB,28,0)</f>
        <v>увел</v>
      </c>
      <c r="AC18" s="18">
        <f>AA18/3.7</f>
        <v>0</v>
      </c>
      <c r="AD18" s="23">
        <f>VLOOKUP(A:A,[1]TDSheet!$A:$AD,30,0)</f>
        <v>1</v>
      </c>
      <c r="AE18" s="18">
        <f t="shared" si="15"/>
        <v>0</v>
      </c>
      <c r="AF18" s="18"/>
      <c r="AG18" s="18"/>
      <c r="AH18" s="23">
        <f t="shared" si="14"/>
        <v>-0.45269240820271095</v>
      </c>
      <c r="AI18" s="18"/>
    </row>
    <row r="19" spans="1:35" s="1" customFormat="1" ht="11.1" customHeight="1" outlineLevel="1" x14ac:dyDescent="0.2">
      <c r="A19" s="8" t="s">
        <v>59</v>
      </c>
      <c r="B19" s="9" t="s">
        <v>8</v>
      </c>
      <c r="C19" s="10">
        <v>143.5</v>
      </c>
      <c r="D19" s="10">
        <v>126.5</v>
      </c>
      <c r="E19" s="10">
        <v>55</v>
      </c>
      <c r="F19" s="10">
        <v>154</v>
      </c>
      <c r="G19" s="1" t="str">
        <f>VLOOKUP(A:A,[1]TDSheet!$A:$G,7,0)</f>
        <v>рот1</v>
      </c>
      <c r="H19" s="1" t="e">
        <f>VLOOKUP(A:A,[1]TDSheet!$A:$H,8,0)</f>
        <v>#N/A</v>
      </c>
      <c r="I19" s="18">
        <f>VLOOKUP(A:A,[2]TDSheet!$A:$F,6,0)</f>
        <v>60</v>
      </c>
      <c r="J19" s="18">
        <f t="shared" si="9"/>
        <v>-5</v>
      </c>
      <c r="K19" s="18">
        <f>VLOOKUP(A:A,[1]TDSheet!$A:$P,16,0)</f>
        <v>0</v>
      </c>
      <c r="L19" s="18"/>
      <c r="M19" s="18"/>
      <c r="N19" s="18"/>
      <c r="O19" s="18">
        <f t="shared" si="10"/>
        <v>11</v>
      </c>
      <c r="P19" s="20"/>
      <c r="Q19" s="21">
        <f t="shared" si="11"/>
        <v>14</v>
      </c>
      <c r="R19" s="18">
        <f t="shared" si="12"/>
        <v>14</v>
      </c>
      <c r="S19" s="18">
        <f>VLOOKUP(A:A,[1]TDSheet!$A:$T,20,0)</f>
        <v>17.600000000000001</v>
      </c>
      <c r="T19" s="18">
        <f>VLOOKUP(A:A,[1]TDSheet!$A:$O,15,0)</f>
        <v>17.5</v>
      </c>
      <c r="U19" s="18">
        <v>0</v>
      </c>
      <c r="V19" s="18">
        <v>0</v>
      </c>
      <c r="W19" s="18">
        <f>VLOOKUP(A:A,[1]TDSheet!$A:$W,23,0)</f>
        <v>84</v>
      </c>
      <c r="X19" s="18">
        <f>VLOOKUP(A:A,[1]TDSheet!$A:$X,24,0)</f>
        <v>12</v>
      </c>
      <c r="Y19" s="18">
        <f>VLOOKUP(A:A,[1]TDSheet!$A:$Y,25,0)</f>
        <v>5.5</v>
      </c>
      <c r="Z19" s="22">
        <f t="shared" si="17"/>
        <v>0</v>
      </c>
      <c r="AA19" s="18">
        <f t="shared" si="13"/>
        <v>0</v>
      </c>
      <c r="AB19" s="18" t="str">
        <f>VLOOKUP(A:A,[1]TDSheet!$A:$AB,28,0)</f>
        <v>увел</v>
      </c>
      <c r="AC19" s="18">
        <f>AA19/5.5</f>
        <v>0</v>
      </c>
      <c r="AD19" s="23">
        <f>VLOOKUP(A:A,[1]TDSheet!$A:$AD,30,0)</f>
        <v>1</v>
      </c>
      <c r="AE19" s="18">
        <f t="shared" si="15"/>
        <v>0</v>
      </c>
      <c r="AF19" s="18"/>
      <c r="AG19" s="18"/>
      <c r="AH19" s="23">
        <f t="shared" si="14"/>
        <v>-1</v>
      </c>
      <c r="AI19" s="18"/>
    </row>
    <row r="20" spans="1:35" s="1" customFormat="1" ht="11.1" customHeight="1" outlineLevel="1" x14ac:dyDescent="0.2">
      <c r="A20" s="8" t="s">
        <v>60</v>
      </c>
      <c r="B20" s="9" t="s">
        <v>8</v>
      </c>
      <c r="C20" s="10">
        <v>278.89999999999998</v>
      </c>
      <c r="D20" s="10">
        <v>540.1</v>
      </c>
      <c r="E20" s="10">
        <v>174</v>
      </c>
      <c r="F20" s="10">
        <v>276</v>
      </c>
      <c r="G20" s="1">
        <f>VLOOKUP(A:A,[1]TDSheet!$A:$G,7,0)</f>
        <v>0</v>
      </c>
      <c r="H20" s="1" t="e">
        <f>VLOOKUP(A:A,[1]TDSheet!$A:$H,8,0)</f>
        <v>#N/A</v>
      </c>
      <c r="I20" s="18">
        <f>VLOOKUP(A:A,[2]TDSheet!$A:$F,6,0)</f>
        <v>185</v>
      </c>
      <c r="J20" s="18">
        <f t="shared" si="9"/>
        <v>-11</v>
      </c>
      <c r="K20" s="18">
        <f>VLOOKUP(A:A,[1]TDSheet!$A:$P,16,0)</f>
        <v>0</v>
      </c>
      <c r="L20" s="18">
        <v>40</v>
      </c>
      <c r="M20" s="18">
        <v>150</v>
      </c>
      <c r="N20" s="18"/>
      <c r="O20" s="18">
        <f t="shared" si="10"/>
        <v>34.799999999999997</v>
      </c>
      <c r="P20" s="20">
        <v>30</v>
      </c>
      <c r="Q20" s="21">
        <f t="shared" si="11"/>
        <v>14.252873563218392</v>
      </c>
      <c r="R20" s="18">
        <f t="shared" si="12"/>
        <v>7.931034482758621</v>
      </c>
      <c r="S20" s="18">
        <f>VLOOKUP(A:A,[1]TDSheet!$A:$T,20,0)</f>
        <v>41.4</v>
      </c>
      <c r="T20" s="18">
        <f>VLOOKUP(A:A,[1]TDSheet!$A:$O,15,0)</f>
        <v>38.14</v>
      </c>
      <c r="U20" s="18">
        <f>VLOOKUP(A:A,[3]TDSheet!$A:$D,4,0)</f>
        <v>51</v>
      </c>
      <c r="V20" s="18">
        <v>0</v>
      </c>
      <c r="W20" s="18">
        <f>VLOOKUP(A:A,[1]TDSheet!$A:$W,23,0)</f>
        <v>126</v>
      </c>
      <c r="X20" s="18">
        <f>VLOOKUP(A:A,[1]TDSheet!$A:$X,24,0)</f>
        <v>14</v>
      </c>
      <c r="Y20" s="18">
        <f>VLOOKUP(A:A,[1]TDSheet!$A:$Y,25,0)</f>
        <v>3</v>
      </c>
      <c r="Z20" s="22">
        <f t="shared" si="17"/>
        <v>14</v>
      </c>
      <c r="AA20" s="18">
        <f t="shared" si="13"/>
        <v>30</v>
      </c>
      <c r="AB20" s="18" t="e">
        <f>VLOOKUP(A:A,[1]TDSheet!$A:$AB,28,0)</f>
        <v>#N/A</v>
      </c>
      <c r="AC20" s="18">
        <f>AA20/3</f>
        <v>10</v>
      </c>
      <c r="AD20" s="23">
        <f>VLOOKUP(A:A,[1]TDSheet!$A:$AD,30,0)</f>
        <v>1</v>
      </c>
      <c r="AE20" s="18">
        <f t="shared" si="15"/>
        <v>42</v>
      </c>
      <c r="AF20" s="18"/>
      <c r="AG20" s="18"/>
      <c r="AH20" s="23">
        <f t="shared" si="14"/>
        <v>0.4655172413793105</v>
      </c>
      <c r="AI20" s="18"/>
    </row>
    <row r="21" spans="1:35" s="1" customFormat="1" ht="11.1" customHeight="1" outlineLevel="1" x14ac:dyDescent="0.2">
      <c r="A21" s="8" t="s">
        <v>15</v>
      </c>
      <c r="B21" s="9" t="s">
        <v>9</v>
      </c>
      <c r="C21" s="10">
        <v>2734</v>
      </c>
      <c r="D21" s="10">
        <v>18743</v>
      </c>
      <c r="E21" s="10">
        <v>3385</v>
      </c>
      <c r="F21" s="10">
        <v>3467</v>
      </c>
      <c r="G21" s="1" t="str">
        <f>VLOOKUP(A:A,[1]TDSheet!$A:$G,7,0)</f>
        <v>пуд</v>
      </c>
      <c r="H21" s="1">
        <f>VLOOKUP(A:A,[1]TDSheet!$A:$H,8,0)</f>
        <v>180</v>
      </c>
      <c r="I21" s="18">
        <f>VLOOKUP(A:A,[2]TDSheet!$A:$F,6,0)</f>
        <v>3429</v>
      </c>
      <c r="J21" s="18">
        <f t="shared" si="9"/>
        <v>-44</v>
      </c>
      <c r="K21" s="18">
        <f>VLOOKUP(A:A,[1]TDSheet!$A:$P,16,0)</f>
        <v>480</v>
      </c>
      <c r="L21" s="18">
        <v>360</v>
      </c>
      <c r="M21" s="18">
        <v>1600</v>
      </c>
      <c r="N21" s="18"/>
      <c r="O21" s="18">
        <f t="shared" si="10"/>
        <v>533</v>
      </c>
      <c r="P21" s="20">
        <v>480</v>
      </c>
      <c r="Q21" s="21">
        <f t="shared" si="11"/>
        <v>11.983114446529081</v>
      </c>
      <c r="R21" s="18">
        <f t="shared" si="12"/>
        <v>6.5046904315197001</v>
      </c>
      <c r="S21" s="18">
        <f>VLOOKUP(A:A,[1]TDSheet!$A:$T,20,0)</f>
        <v>597</v>
      </c>
      <c r="T21" s="18">
        <f>VLOOKUP(A:A,[1]TDSheet!$A:$O,15,0)</f>
        <v>567.79999999999995</v>
      </c>
      <c r="U21" s="18">
        <f>VLOOKUP(A:A,[3]TDSheet!$A:$D,4,0)</f>
        <v>572</v>
      </c>
      <c r="V21" s="18">
        <f>VLOOKUP(A:A,[4]TDSheet!$A:$D,4,0)</f>
        <v>720</v>
      </c>
      <c r="W21" s="18">
        <f>VLOOKUP(A:A,[1]TDSheet!$A:$W,23,0)</f>
        <v>70</v>
      </c>
      <c r="X21" s="18">
        <f>VLOOKUP(A:A,[1]TDSheet!$A:$X,24,0)</f>
        <v>14</v>
      </c>
      <c r="Y21" s="18">
        <f>VLOOKUP(A:A,[1]TDSheet!$A:$Y,25,0)</f>
        <v>12</v>
      </c>
      <c r="Z21" s="22">
        <f t="shared" si="17"/>
        <v>42</v>
      </c>
      <c r="AA21" s="18">
        <f t="shared" si="13"/>
        <v>480</v>
      </c>
      <c r="AB21" s="18" t="str">
        <f>VLOOKUP(A:A,[1]TDSheet!$A:$AB,28,0)</f>
        <v>ябмай</v>
      </c>
      <c r="AC21" s="18">
        <f>AA21/12</f>
        <v>40</v>
      </c>
      <c r="AD21" s="23">
        <f>VLOOKUP(A:A,[1]TDSheet!$A:$AD,30,0)</f>
        <v>0.25</v>
      </c>
      <c r="AE21" s="18">
        <f t="shared" si="15"/>
        <v>126</v>
      </c>
      <c r="AF21" s="18"/>
      <c r="AG21" s="18"/>
      <c r="AH21" s="23">
        <f t="shared" si="14"/>
        <v>7.3170731707317138E-2</v>
      </c>
      <c r="AI21" s="18"/>
    </row>
    <row r="22" spans="1:35" s="1" customFormat="1" ht="11.1" customHeight="1" outlineLevel="1" x14ac:dyDescent="0.2">
      <c r="A22" s="8" t="s">
        <v>16</v>
      </c>
      <c r="B22" s="9" t="s">
        <v>9</v>
      </c>
      <c r="C22" s="10">
        <v>1952</v>
      </c>
      <c r="D22" s="10">
        <v>4938</v>
      </c>
      <c r="E22" s="10">
        <v>1532</v>
      </c>
      <c r="F22" s="10">
        <v>1948</v>
      </c>
      <c r="G22" s="1" t="str">
        <f>VLOOKUP(A:A,[1]TDSheet!$A:$G,7,0)</f>
        <v>яб</v>
      </c>
      <c r="H22" s="1">
        <f>VLOOKUP(A:A,[1]TDSheet!$A:$H,8,0)</f>
        <v>180</v>
      </c>
      <c r="I22" s="18">
        <f>VLOOKUP(A:A,[2]TDSheet!$A:$F,6,0)</f>
        <v>1804</v>
      </c>
      <c r="J22" s="18">
        <f t="shared" si="9"/>
        <v>-272</v>
      </c>
      <c r="K22" s="18">
        <f>VLOOKUP(A:A,[1]TDSheet!$A:$P,16,0)</f>
        <v>240</v>
      </c>
      <c r="L22" s="18">
        <v>300</v>
      </c>
      <c r="M22" s="18">
        <v>900</v>
      </c>
      <c r="N22" s="18"/>
      <c r="O22" s="18">
        <f t="shared" si="10"/>
        <v>306.39999999999998</v>
      </c>
      <c r="P22" s="20">
        <v>320</v>
      </c>
      <c r="Q22" s="21">
        <f t="shared" si="11"/>
        <v>12.101827676240211</v>
      </c>
      <c r="R22" s="18">
        <f t="shared" si="12"/>
        <v>6.3577023498694523</v>
      </c>
      <c r="S22" s="18">
        <f>VLOOKUP(A:A,[1]TDSheet!$A:$T,20,0)</f>
        <v>349.8</v>
      </c>
      <c r="T22" s="18">
        <f>VLOOKUP(A:A,[1]TDSheet!$A:$O,15,0)</f>
        <v>282.2</v>
      </c>
      <c r="U22" s="18">
        <f>VLOOKUP(A:A,[3]TDSheet!$A:$D,4,0)</f>
        <v>270</v>
      </c>
      <c r="V22" s="18">
        <v>0</v>
      </c>
      <c r="W22" s="18">
        <f>VLOOKUP(A:A,[1]TDSheet!$A:$W,23,0)</f>
        <v>126</v>
      </c>
      <c r="X22" s="18">
        <f>VLOOKUP(A:A,[1]TDSheet!$A:$X,24,0)</f>
        <v>14</v>
      </c>
      <c r="Y22" s="18">
        <f>VLOOKUP(A:A,[1]TDSheet!$A:$Y,25,0)</f>
        <v>6</v>
      </c>
      <c r="Z22" s="22">
        <f t="shared" si="17"/>
        <v>56</v>
      </c>
      <c r="AA22" s="18">
        <f t="shared" si="13"/>
        <v>320</v>
      </c>
      <c r="AB22" s="18" t="str">
        <f>VLOOKUP(A:A,[1]TDSheet!$A:$AB,28,0)</f>
        <v>ябмай</v>
      </c>
      <c r="AC22" s="18">
        <f>AA22/6</f>
        <v>53.333333333333336</v>
      </c>
      <c r="AD22" s="23">
        <f>VLOOKUP(A:A,[1]TDSheet!$A:$AD,30,0)</f>
        <v>0.25</v>
      </c>
      <c r="AE22" s="18">
        <f t="shared" si="15"/>
        <v>84</v>
      </c>
      <c r="AF22" s="18"/>
      <c r="AG22" s="18"/>
      <c r="AH22" s="23">
        <f t="shared" si="14"/>
        <v>-0.11879895561357701</v>
      </c>
      <c r="AI22" s="18"/>
    </row>
    <row r="23" spans="1:35" s="1" customFormat="1" ht="11.1" customHeight="1" outlineLevel="1" x14ac:dyDescent="0.2">
      <c r="A23" s="8" t="s">
        <v>17</v>
      </c>
      <c r="B23" s="9" t="s">
        <v>9</v>
      </c>
      <c r="C23" s="10">
        <v>2604</v>
      </c>
      <c r="D23" s="10">
        <v>13335</v>
      </c>
      <c r="E23" s="10">
        <v>2459</v>
      </c>
      <c r="F23" s="10">
        <v>2427</v>
      </c>
      <c r="G23" s="1">
        <f>VLOOKUP(A:A,[1]TDSheet!$A:$G,7,0)</f>
        <v>1</v>
      </c>
      <c r="H23" s="1">
        <f>VLOOKUP(A:A,[1]TDSheet!$A:$H,8,0)</f>
        <v>180</v>
      </c>
      <c r="I23" s="18">
        <f>VLOOKUP(A:A,[2]TDSheet!$A:$F,6,0)</f>
        <v>2467</v>
      </c>
      <c r="J23" s="18">
        <f t="shared" si="9"/>
        <v>-8</v>
      </c>
      <c r="K23" s="18">
        <f>VLOOKUP(A:A,[1]TDSheet!$A:$P,16,0)</f>
        <v>360</v>
      </c>
      <c r="L23" s="18">
        <v>360</v>
      </c>
      <c r="M23" s="18">
        <v>1200</v>
      </c>
      <c r="N23" s="18"/>
      <c r="O23" s="18">
        <f t="shared" si="10"/>
        <v>395.8</v>
      </c>
      <c r="P23" s="20">
        <v>360</v>
      </c>
      <c r="Q23" s="21">
        <f t="shared" si="11"/>
        <v>11.892369883779686</v>
      </c>
      <c r="R23" s="18">
        <f t="shared" si="12"/>
        <v>6.1318847902981304</v>
      </c>
      <c r="S23" s="18">
        <f>VLOOKUP(A:A,[1]TDSheet!$A:$T,20,0)</f>
        <v>482</v>
      </c>
      <c r="T23" s="18">
        <f>VLOOKUP(A:A,[1]TDSheet!$A:$O,15,0)</f>
        <v>403.8</v>
      </c>
      <c r="U23" s="18">
        <f>VLOOKUP(A:A,[3]TDSheet!$A:$D,4,0)</f>
        <v>406</v>
      </c>
      <c r="V23" s="18">
        <f>VLOOKUP(A:A,[4]TDSheet!$A:$D,4,0)</f>
        <v>480</v>
      </c>
      <c r="W23" s="18">
        <f>VLOOKUP(A:A,[1]TDSheet!$A:$W,23,0)</f>
        <v>70</v>
      </c>
      <c r="X23" s="18">
        <f>VLOOKUP(A:A,[1]TDSheet!$A:$X,24,0)</f>
        <v>14</v>
      </c>
      <c r="Y23" s="18">
        <f>VLOOKUP(A:A,[1]TDSheet!$A:$Y,25,0)</f>
        <v>12</v>
      </c>
      <c r="Z23" s="22">
        <f t="shared" si="17"/>
        <v>28</v>
      </c>
      <c r="AA23" s="18">
        <f t="shared" si="13"/>
        <v>360</v>
      </c>
      <c r="AB23" s="18" t="str">
        <f>VLOOKUP(A:A,[1]TDSheet!$A:$AB,28,0)</f>
        <v>ябмай</v>
      </c>
      <c r="AC23" s="18">
        <f>AA23/12</f>
        <v>30</v>
      </c>
      <c r="AD23" s="23">
        <f>VLOOKUP(A:A,[1]TDSheet!$A:$AD,30,0)</f>
        <v>0.25</v>
      </c>
      <c r="AE23" s="18">
        <f t="shared" si="15"/>
        <v>84</v>
      </c>
      <c r="AF23" s="18"/>
      <c r="AG23" s="18"/>
      <c r="AH23" s="23">
        <f t="shared" si="14"/>
        <v>2.577059120768066E-2</v>
      </c>
      <c r="AI23" s="18"/>
    </row>
    <row r="24" spans="1:35" s="1" customFormat="1" ht="11.1" customHeight="1" outlineLevel="1" x14ac:dyDescent="0.2">
      <c r="A24" s="8" t="s">
        <v>18</v>
      </c>
      <c r="B24" s="9" t="s">
        <v>9</v>
      </c>
      <c r="C24" s="10">
        <v>2250</v>
      </c>
      <c r="D24" s="10">
        <v>10051</v>
      </c>
      <c r="E24" s="10">
        <v>2481</v>
      </c>
      <c r="F24" s="10">
        <v>1749</v>
      </c>
      <c r="G24" s="1">
        <f>VLOOKUP(A:A,[1]TDSheet!$A:$G,7,0)</f>
        <v>1</v>
      </c>
      <c r="H24" s="1" t="e">
        <f>VLOOKUP(A:A,[1]TDSheet!$A:$H,8,0)</f>
        <v>#N/A</v>
      </c>
      <c r="I24" s="18">
        <f>VLOOKUP(A:A,[2]TDSheet!$A:$F,6,0)</f>
        <v>2533</v>
      </c>
      <c r="J24" s="18">
        <f t="shared" si="9"/>
        <v>-52</v>
      </c>
      <c r="K24" s="18">
        <f>VLOOKUP(A:A,[1]TDSheet!$A:$P,16,0)</f>
        <v>300</v>
      </c>
      <c r="L24" s="18">
        <v>800</v>
      </c>
      <c r="M24" s="18">
        <v>1100</v>
      </c>
      <c r="N24" s="18"/>
      <c r="O24" s="18">
        <f t="shared" si="10"/>
        <v>352.2</v>
      </c>
      <c r="P24" s="20">
        <v>320</v>
      </c>
      <c r="Q24" s="21">
        <f t="shared" si="11"/>
        <v>12.120954003407155</v>
      </c>
      <c r="R24" s="18">
        <f t="shared" si="12"/>
        <v>4.9659284497444638</v>
      </c>
      <c r="S24" s="18">
        <f>VLOOKUP(A:A,[1]TDSheet!$A:$T,20,0)</f>
        <v>402.4</v>
      </c>
      <c r="T24" s="18">
        <f>VLOOKUP(A:A,[1]TDSheet!$A:$O,15,0)</f>
        <v>322.60000000000002</v>
      </c>
      <c r="U24" s="18">
        <f>VLOOKUP(A:A,[3]TDSheet!$A:$D,4,0)</f>
        <v>369</v>
      </c>
      <c r="V24" s="18">
        <f>VLOOKUP(A:A,[4]TDSheet!$A:$D,4,0)</f>
        <v>720</v>
      </c>
      <c r="W24" s="18">
        <f>VLOOKUP(A:A,[1]TDSheet!$A:$W,23,0)</f>
        <v>70</v>
      </c>
      <c r="X24" s="18">
        <f>VLOOKUP(A:A,[1]TDSheet!$A:$X,24,0)</f>
        <v>14</v>
      </c>
      <c r="Y24" s="18">
        <f>VLOOKUP(A:A,[1]TDSheet!$A:$Y,25,0)</f>
        <v>12</v>
      </c>
      <c r="Z24" s="22">
        <f t="shared" si="17"/>
        <v>28</v>
      </c>
      <c r="AA24" s="18">
        <f t="shared" si="13"/>
        <v>320</v>
      </c>
      <c r="AB24" s="18" t="str">
        <f>VLOOKUP(A:A,[1]TDSheet!$A:$AB,28,0)</f>
        <v>ябмай</v>
      </c>
      <c r="AC24" s="18">
        <f>AA24/12</f>
        <v>26.666666666666668</v>
      </c>
      <c r="AD24" s="23">
        <f>VLOOKUP(A:A,[1]TDSheet!$A:$AD,30,0)</f>
        <v>0.25</v>
      </c>
      <c r="AE24" s="18">
        <f t="shared" si="15"/>
        <v>84</v>
      </c>
      <c r="AF24" s="18"/>
      <c r="AG24" s="18"/>
      <c r="AH24" s="23">
        <f t="shared" si="14"/>
        <v>4.7700170357751315E-2</v>
      </c>
      <c r="AI24" s="18"/>
    </row>
    <row r="25" spans="1:35" s="1" customFormat="1" ht="11.1" customHeight="1" outlineLevel="1" x14ac:dyDescent="0.2">
      <c r="A25" s="8" t="s">
        <v>19</v>
      </c>
      <c r="B25" s="9" t="s">
        <v>8</v>
      </c>
      <c r="C25" s="10">
        <v>2270</v>
      </c>
      <c r="D25" s="10">
        <v>5248</v>
      </c>
      <c r="E25" s="10">
        <v>2226</v>
      </c>
      <c r="F25" s="10">
        <v>1902</v>
      </c>
      <c r="G25" s="1">
        <f>VLOOKUP(A:A,[1]TDSheet!$A:$G,7,0)</f>
        <v>1</v>
      </c>
      <c r="H25" s="1" t="e">
        <f>VLOOKUP(A:A,[1]TDSheet!$A:$H,8,0)</f>
        <v>#N/A</v>
      </c>
      <c r="I25" s="18">
        <f>VLOOKUP(A:A,[2]TDSheet!$A:$F,6,0)</f>
        <v>2295</v>
      </c>
      <c r="J25" s="18">
        <f t="shared" si="9"/>
        <v>-69</v>
      </c>
      <c r="K25" s="18">
        <f>VLOOKUP(A:A,[1]TDSheet!$A:$P,16,0)</f>
        <v>500</v>
      </c>
      <c r="L25" s="18">
        <v>1200</v>
      </c>
      <c r="M25" s="18">
        <v>1300</v>
      </c>
      <c r="N25" s="18"/>
      <c r="O25" s="18">
        <f t="shared" si="10"/>
        <v>445.2</v>
      </c>
      <c r="P25" s="20">
        <v>440</v>
      </c>
      <c r="Q25" s="21">
        <f t="shared" si="11"/>
        <v>11.999101527403415</v>
      </c>
      <c r="R25" s="18">
        <f t="shared" si="12"/>
        <v>4.2722371967654986</v>
      </c>
      <c r="S25" s="18">
        <f>VLOOKUP(A:A,[1]TDSheet!$A:$T,20,0)</f>
        <v>246</v>
      </c>
      <c r="T25" s="18">
        <f>VLOOKUP(A:A,[1]TDSheet!$A:$O,15,0)</f>
        <v>284.8</v>
      </c>
      <c r="U25" s="18">
        <f>VLOOKUP(A:A,[3]TDSheet!$A:$D,4,0)</f>
        <v>372</v>
      </c>
      <c r="V25" s="18">
        <v>0</v>
      </c>
      <c r="W25" s="18">
        <f>VLOOKUP(A:A,[1]TDSheet!$A:$W,23,0)</f>
        <v>84</v>
      </c>
      <c r="X25" s="18">
        <f>VLOOKUP(A:A,[1]TDSheet!$A:$X,24,0)</f>
        <v>12</v>
      </c>
      <c r="Y25" s="18">
        <f>VLOOKUP(A:A,[1]TDSheet!$A:$Y,25,0)</f>
        <v>6</v>
      </c>
      <c r="Z25" s="22">
        <f t="shared" si="17"/>
        <v>72</v>
      </c>
      <c r="AA25" s="18">
        <f t="shared" si="13"/>
        <v>440</v>
      </c>
      <c r="AB25" s="18" t="str">
        <f>VLOOKUP(A:A,[1]TDSheet!$A:$AB,28,0)</f>
        <v>жк500</v>
      </c>
      <c r="AC25" s="18">
        <f>AA25/6</f>
        <v>73.333333333333329</v>
      </c>
      <c r="AD25" s="23">
        <f>VLOOKUP(A:A,[1]TDSheet!$A:$AD,30,0)</f>
        <v>1</v>
      </c>
      <c r="AE25" s="18">
        <f>Z25*Y25*AD25</f>
        <v>432</v>
      </c>
      <c r="AF25" s="18"/>
      <c r="AG25" s="18"/>
      <c r="AH25" s="23">
        <f t="shared" si="14"/>
        <v>-0.16442048517520214</v>
      </c>
      <c r="AI25" s="18"/>
    </row>
    <row r="26" spans="1:35" s="1" customFormat="1" ht="11.1" customHeight="1" outlineLevel="1" x14ac:dyDescent="0.2">
      <c r="A26" s="8" t="s">
        <v>61</v>
      </c>
      <c r="B26" s="9" t="s">
        <v>9</v>
      </c>
      <c r="C26" s="10">
        <v>407</v>
      </c>
      <c r="D26" s="10">
        <v>819</v>
      </c>
      <c r="E26" s="10">
        <v>218</v>
      </c>
      <c r="F26" s="10">
        <v>494</v>
      </c>
      <c r="G26" s="1" t="str">
        <f>VLOOKUP(A:A,[1]TDSheet!$A:$G,7,0)</f>
        <v>нов</v>
      </c>
      <c r="H26" s="1" t="e">
        <f>VLOOKUP(A:A,[1]TDSheet!$A:$H,8,0)</f>
        <v>#N/A</v>
      </c>
      <c r="I26" s="18">
        <f>VLOOKUP(A:A,[2]TDSheet!$A:$F,6,0)</f>
        <v>230</v>
      </c>
      <c r="J26" s="18">
        <f t="shared" si="9"/>
        <v>-12</v>
      </c>
      <c r="K26" s="18">
        <f>VLOOKUP(A:A,[1]TDSheet!$A:$P,16,0)</f>
        <v>0</v>
      </c>
      <c r="L26" s="18"/>
      <c r="M26" s="18"/>
      <c r="N26" s="18"/>
      <c r="O26" s="18">
        <f t="shared" si="10"/>
        <v>43.6</v>
      </c>
      <c r="P26" s="20"/>
      <c r="Q26" s="21">
        <f t="shared" si="11"/>
        <v>11.330275229357797</v>
      </c>
      <c r="R26" s="18">
        <f t="shared" si="12"/>
        <v>11.330275229357797</v>
      </c>
      <c r="S26" s="18">
        <f>VLOOKUP(A:A,[1]TDSheet!$A:$T,20,0)</f>
        <v>64.8</v>
      </c>
      <c r="T26" s="18">
        <f>VLOOKUP(A:A,[1]TDSheet!$A:$O,15,0)</f>
        <v>52.8</v>
      </c>
      <c r="U26" s="18">
        <f>VLOOKUP(A:A,[3]TDSheet!$A:$D,4,0)</f>
        <v>37</v>
      </c>
      <c r="V26" s="18">
        <v>0</v>
      </c>
      <c r="W26" s="18">
        <f>VLOOKUP(A:A,[1]TDSheet!$A:$W,23,0)</f>
        <v>70</v>
      </c>
      <c r="X26" s="18">
        <f>VLOOKUP(A:A,[1]TDSheet!$A:$X,24,0)</f>
        <v>14</v>
      </c>
      <c r="Y26" s="18">
        <f>VLOOKUP(A:A,[1]TDSheet!$A:$Y,25,0)</f>
        <v>12</v>
      </c>
      <c r="Z26" s="22">
        <f t="shared" si="17"/>
        <v>0</v>
      </c>
      <c r="AA26" s="18">
        <f t="shared" si="13"/>
        <v>0</v>
      </c>
      <c r="AB26" s="18" t="e">
        <f>VLOOKUP(A:A,[1]TDSheet!$A:$AB,28,0)</f>
        <v>#N/A</v>
      </c>
      <c r="AC26" s="18">
        <f>AA26/12</f>
        <v>0</v>
      </c>
      <c r="AD26" s="23">
        <f>VLOOKUP(A:A,[1]TDSheet!$A:$AD,30,0)</f>
        <v>0.23</v>
      </c>
      <c r="AE26" s="18">
        <f>Z26*Y26*AD26</f>
        <v>0</v>
      </c>
      <c r="AF26" s="18"/>
      <c r="AG26" s="18"/>
      <c r="AH26" s="23">
        <f t="shared" si="14"/>
        <v>-0.15137614678899081</v>
      </c>
      <c r="AI26" s="18"/>
    </row>
    <row r="27" spans="1:35" s="1" customFormat="1" ht="11.1" customHeight="1" outlineLevel="1" x14ac:dyDescent="0.2">
      <c r="A27" s="8" t="s">
        <v>62</v>
      </c>
      <c r="B27" s="9" t="s">
        <v>9</v>
      </c>
      <c r="C27" s="10">
        <v>1127</v>
      </c>
      <c r="D27" s="10">
        <v>734</v>
      </c>
      <c r="E27" s="10">
        <v>422</v>
      </c>
      <c r="F27" s="10">
        <v>1088</v>
      </c>
      <c r="G27" s="1" t="str">
        <f>VLOOKUP(A:A,[1]TDSheet!$A:$G,7,0)</f>
        <v>нов</v>
      </c>
      <c r="H27" s="1" t="e">
        <f>VLOOKUP(A:A,[1]TDSheet!$A:$H,8,0)</f>
        <v>#N/A</v>
      </c>
      <c r="I27" s="18">
        <f>VLOOKUP(A:A,[2]TDSheet!$A:$F,6,0)</f>
        <v>442</v>
      </c>
      <c r="J27" s="18">
        <f t="shared" si="9"/>
        <v>-20</v>
      </c>
      <c r="K27" s="18">
        <f>VLOOKUP(A:A,[1]TDSheet!$A:$P,16,0)</f>
        <v>0</v>
      </c>
      <c r="L27" s="18"/>
      <c r="M27" s="18">
        <v>120</v>
      </c>
      <c r="N27" s="18"/>
      <c r="O27" s="18">
        <f t="shared" si="10"/>
        <v>84.4</v>
      </c>
      <c r="P27" s="20"/>
      <c r="Q27" s="21">
        <f t="shared" si="11"/>
        <v>14.312796208530806</v>
      </c>
      <c r="R27" s="18">
        <f t="shared" si="12"/>
        <v>12.890995260663507</v>
      </c>
      <c r="S27" s="18">
        <f>VLOOKUP(A:A,[1]TDSheet!$A:$T,20,0)</f>
        <v>80.8</v>
      </c>
      <c r="T27" s="18">
        <f>VLOOKUP(A:A,[1]TDSheet!$A:$O,15,0)</f>
        <v>74.400000000000006</v>
      </c>
      <c r="U27" s="18">
        <f>VLOOKUP(A:A,[3]TDSheet!$A:$D,4,0)</f>
        <v>69</v>
      </c>
      <c r="V27" s="18">
        <v>0</v>
      </c>
      <c r="W27" s="18">
        <f>VLOOKUP(A:A,[1]TDSheet!$A:$W,23,0)</f>
        <v>70</v>
      </c>
      <c r="X27" s="18">
        <f>VLOOKUP(A:A,[1]TDSheet!$A:$X,24,0)</f>
        <v>14</v>
      </c>
      <c r="Y27" s="18">
        <f>VLOOKUP(A:A,[1]TDSheet!$A:$Y,25,0)</f>
        <v>12</v>
      </c>
      <c r="Z27" s="22">
        <f t="shared" si="17"/>
        <v>0</v>
      </c>
      <c r="AA27" s="18">
        <f t="shared" si="13"/>
        <v>0</v>
      </c>
      <c r="AB27" s="18">
        <f>VLOOKUP(A:A,[1]TDSheet!$A:$AB,28,0)</f>
        <v>0</v>
      </c>
      <c r="AC27" s="18">
        <f>AA27/12</f>
        <v>0</v>
      </c>
      <c r="AD27" s="23">
        <f>VLOOKUP(A:A,[1]TDSheet!$A:$AD,30,0)</f>
        <v>0.25</v>
      </c>
      <c r="AE27" s="18">
        <f t="shared" ref="AE27:AE65" si="18">Z27*Y27*AD27</f>
        <v>0</v>
      </c>
      <c r="AF27" s="18"/>
      <c r="AG27" s="18"/>
      <c r="AH27" s="23">
        <f t="shared" si="14"/>
        <v>-0.18246445497630337</v>
      </c>
      <c r="AI27" s="18"/>
    </row>
    <row r="28" spans="1:35" s="1" customFormat="1" ht="11.1" customHeight="1" outlineLevel="1" x14ac:dyDescent="0.2">
      <c r="A28" s="8" t="s">
        <v>20</v>
      </c>
      <c r="B28" s="9" t="s">
        <v>9</v>
      </c>
      <c r="C28" s="10">
        <v>232</v>
      </c>
      <c r="D28" s="10">
        <v>859</v>
      </c>
      <c r="E28" s="10">
        <v>233</v>
      </c>
      <c r="F28" s="10">
        <v>439</v>
      </c>
      <c r="G28" s="1" t="str">
        <f>VLOOKUP(A:A,[1]TDSheet!$A:$G,7,0)</f>
        <v>рот0502</v>
      </c>
      <c r="H28" s="1" t="e">
        <f>VLOOKUP(A:A,[1]TDSheet!$A:$H,8,0)</f>
        <v>#N/A</v>
      </c>
      <c r="I28" s="18">
        <f>VLOOKUP(A:A,[2]TDSheet!$A:$F,6,0)</f>
        <v>258</v>
      </c>
      <c r="J28" s="18">
        <f t="shared" si="9"/>
        <v>-25</v>
      </c>
      <c r="K28" s="18">
        <f>VLOOKUP(A:A,[1]TDSheet!$A:$P,16,0)</f>
        <v>0</v>
      </c>
      <c r="L28" s="18">
        <v>120</v>
      </c>
      <c r="M28" s="18"/>
      <c r="N28" s="18"/>
      <c r="O28" s="18">
        <f t="shared" si="10"/>
        <v>46.6</v>
      </c>
      <c r="P28" s="20"/>
      <c r="Q28" s="21">
        <f t="shared" si="11"/>
        <v>11.995708154506437</v>
      </c>
      <c r="R28" s="18">
        <f t="shared" si="12"/>
        <v>9.4206008583690988</v>
      </c>
      <c r="S28" s="18">
        <f>VLOOKUP(A:A,[1]TDSheet!$A:$T,20,0)</f>
        <v>41.4</v>
      </c>
      <c r="T28" s="18">
        <f>VLOOKUP(A:A,[1]TDSheet!$A:$O,15,0)</f>
        <v>55.4</v>
      </c>
      <c r="U28" s="18">
        <f>VLOOKUP(A:A,[3]TDSheet!$A:$D,4,0)</f>
        <v>8</v>
      </c>
      <c r="V28" s="18">
        <v>0</v>
      </c>
      <c r="W28" s="18">
        <f>VLOOKUP(A:A,[1]TDSheet!$A:$W,23,0)</f>
        <v>84</v>
      </c>
      <c r="X28" s="18">
        <f>VLOOKUP(A:A,[1]TDSheet!$A:$X,24,0)</f>
        <v>12</v>
      </c>
      <c r="Y28" s="18">
        <f>VLOOKUP(A:A,[1]TDSheet!$A:$Y,25,0)</f>
        <v>8</v>
      </c>
      <c r="Z28" s="22">
        <f t="shared" si="17"/>
        <v>0</v>
      </c>
      <c r="AA28" s="18">
        <f t="shared" si="13"/>
        <v>0</v>
      </c>
      <c r="AB28" s="18" t="str">
        <f>VLOOKUP(A:A,[1]TDSheet!$A:$AB,28,0)</f>
        <v>ябмай</v>
      </c>
      <c r="AC28" s="18">
        <f>AA28/8</f>
        <v>0</v>
      </c>
      <c r="AD28" s="23">
        <f>VLOOKUP(A:A,[1]TDSheet!$A:$AD,30,0)</f>
        <v>0.7</v>
      </c>
      <c r="AE28" s="18">
        <f t="shared" si="18"/>
        <v>0</v>
      </c>
      <c r="AF28" s="18"/>
      <c r="AG28" s="18"/>
      <c r="AH28" s="23">
        <f t="shared" si="14"/>
        <v>-0.8283261802575107</v>
      </c>
      <c r="AI28" s="18"/>
    </row>
    <row r="29" spans="1:35" s="1" customFormat="1" ht="21.95" customHeight="1" outlineLevel="1" x14ac:dyDescent="0.2">
      <c r="A29" s="8" t="s">
        <v>21</v>
      </c>
      <c r="B29" s="9" t="s">
        <v>9</v>
      </c>
      <c r="C29" s="10">
        <v>1242</v>
      </c>
      <c r="D29" s="10">
        <v>2995</v>
      </c>
      <c r="E29" s="10">
        <v>966</v>
      </c>
      <c r="F29" s="10">
        <v>1142</v>
      </c>
      <c r="G29" s="1" t="str">
        <f>VLOOKUP(A:A,[1]TDSheet!$A:$G,7,0)</f>
        <v>4рот</v>
      </c>
      <c r="H29" s="1" t="e">
        <f>VLOOKUP(A:A,[1]TDSheet!$A:$H,8,0)</f>
        <v>#N/A</v>
      </c>
      <c r="I29" s="18">
        <f>VLOOKUP(A:A,[2]TDSheet!$A:$F,6,0)</f>
        <v>1023</v>
      </c>
      <c r="J29" s="18">
        <f t="shared" si="9"/>
        <v>-57</v>
      </c>
      <c r="K29" s="18">
        <f>VLOOKUP(A:A,[1]TDSheet!$A:$P,16,0)</f>
        <v>120</v>
      </c>
      <c r="L29" s="18">
        <v>480</v>
      </c>
      <c r="M29" s="18">
        <v>600</v>
      </c>
      <c r="N29" s="18"/>
      <c r="O29" s="18">
        <f t="shared" si="10"/>
        <v>193.2</v>
      </c>
      <c r="P29" s="20"/>
      <c r="Q29" s="21">
        <f t="shared" si="11"/>
        <v>12.122153209109731</v>
      </c>
      <c r="R29" s="18">
        <f t="shared" si="12"/>
        <v>5.9109730848861286</v>
      </c>
      <c r="S29" s="18">
        <f>VLOOKUP(A:A,[1]TDSheet!$A:$T,20,0)</f>
        <v>209.2</v>
      </c>
      <c r="T29" s="18">
        <f>VLOOKUP(A:A,[1]TDSheet!$A:$O,15,0)</f>
        <v>183.2</v>
      </c>
      <c r="U29" s="18">
        <f>VLOOKUP(A:A,[3]TDSheet!$A:$D,4,0)</f>
        <v>240</v>
      </c>
      <c r="V29" s="18">
        <v>0</v>
      </c>
      <c r="W29" s="18">
        <f>VLOOKUP(A:A,[1]TDSheet!$A:$W,23,0)</f>
        <v>84</v>
      </c>
      <c r="X29" s="18">
        <f>VLOOKUP(A:A,[1]TDSheet!$A:$X,24,0)</f>
        <v>12</v>
      </c>
      <c r="Y29" s="18">
        <f>VLOOKUP(A:A,[1]TDSheet!$A:$Y,25,0)</f>
        <v>10</v>
      </c>
      <c r="Z29" s="22">
        <f t="shared" si="17"/>
        <v>0</v>
      </c>
      <c r="AA29" s="18">
        <f t="shared" si="13"/>
        <v>0</v>
      </c>
      <c r="AB29" s="18" t="str">
        <f>VLOOKUP(A:A,[1]TDSheet!$A:$AB,28,0)</f>
        <v>ябмай</v>
      </c>
      <c r="AC29" s="18">
        <f>AA29/10</f>
        <v>0</v>
      </c>
      <c r="AD29" s="23">
        <f>VLOOKUP(A:A,[1]TDSheet!$A:$AD,30,0)</f>
        <v>0.7</v>
      </c>
      <c r="AE29" s="18">
        <f t="shared" si="18"/>
        <v>0</v>
      </c>
      <c r="AF29" s="18"/>
      <c r="AG29" s="18"/>
      <c r="AH29" s="23">
        <f t="shared" si="14"/>
        <v>0.24223602484472062</v>
      </c>
      <c r="AI29" s="18"/>
    </row>
    <row r="30" spans="1:35" s="1" customFormat="1" ht="11.1" customHeight="1" outlineLevel="1" x14ac:dyDescent="0.2">
      <c r="A30" s="8" t="s">
        <v>22</v>
      </c>
      <c r="B30" s="9" t="s">
        <v>9</v>
      </c>
      <c r="C30" s="10">
        <v>308</v>
      </c>
      <c r="D30" s="10">
        <v>925</v>
      </c>
      <c r="E30" s="10">
        <v>196</v>
      </c>
      <c r="F30" s="10">
        <v>658</v>
      </c>
      <c r="G30" s="1" t="str">
        <f>VLOOKUP(A:A,[1]TDSheet!$A:$G,7,0)</f>
        <v>4рот</v>
      </c>
      <c r="H30" s="1" t="e">
        <f>VLOOKUP(A:A,[1]TDSheet!$A:$H,8,0)</f>
        <v>#N/A</v>
      </c>
      <c r="I30" s="18">
        <f>VLOOKUP(A:A,[2]TDSheet!$A:$F,6,0)</f>
        <v>194</v>
      </c>
      <c r="J30" s="18">
        <f t="shared" si="9"/>
        <v>2</v>
      </c>
      <c r="K30" s="18">
        <f>VLOOKUP(A:A,[1]TDSheet!$A:$P,16,0)</f>
        <v>0</v>
      </c>
      <c r="L30" s="18"/>
      <c r="M30" s="18"/>
      <c r="N30" s="18"/>
      <c r="O30" s="18">
        <f t="shared" si="10"/>
        <v>39.200000000000003</v>
      </c>
      <c r="P30" s="20"/>
      <c r="Q30" s="21">
        <f t="shared" si="11"/>
        <v>16.785714285714285</v>
      </c>
      <c r="R30" s="18">
        <f t="shared" si="12"/>
        <v>16.785714285714285</v>
      </c>
      <c r="S30" s="18">
        <f>VLOOKUP(A:A,[1]TDSheet!$A:$T,20,0)</f>
        <v>50.4</v>
      </c>
      <c r="T30" s="18">
        <f>VLOOKUP(A:A,[1]TDSheet!$A:$O,15,0)</f>
        <v>41.6</v>
      </c>
      <c r="U30" s="18">
        <f>VLOOKUP(A:A,[3]TDSheet!$A:$D,4,0)</f>
        <v>15</v>
      </c>
      <c r="V30" s="18">
        <v>0</v>
      </c>
      <c r="W30" s="18">
        <f>VLOOKUP(A:A,[1]TDSheet!$A:$W,23,0)</f>
        <v>84</v>
      </c>
      <c r="X30" s="18">
        <f>VLOOKUP(A:A,[1]TDSheet!$A:$X,24,0)</f>
        <v>12</v>
      </c>
      <c r="Y30" s="18">
        <f>VLOOKUP(A:A,[1]TDSheet!$A:$Y,25,0)</f>
        <v>16</v>
      </c>
      <c r="Z30" s="22">
        <f t="shared" si="17"/>
        <v>0</v>
      </c>
      <c r="AA30" s="18">
        <f t="shared" si="13"/>
        <v>0</v>
      </c>
      <c r="AB30" s="18" t="str">
        <f>VLOOKUP(A:A,[1]TDSheet!$A:$AB,28,0)</f>
        <v>увел</v>
      </c>
      <c r="AC30" s="18">
        <f>AA30/16</f>
        <v>0</v>
      </c>
      <c r="AD30" s="23">
        <f>VLOOKUP(A:A,[1]TDSheet!$A:$AD,30,0)</f>
        <v>0.4</v>
      </c>
      <c r="AE30" s="18">
        <f t="shared" si="18"/>
        <v>0</v>
      </c>
      <c r="AF30" s="18"/>
      <c r="AG30" s="18"/>
      <c r="AH30" s="23">
        <f t="shared" si="14"/>
        <v>-0.61734693877551017</v>
      </c>
      <c r="AI30" s="18"/>
    </row>
    <row r="31" spans="1:35" s="1" customFormat="1" ht="11.1" customHeight="1" outlineLevel="1" x14ac:dyDescent="0.2">
      <c r="A31" s="8" t="s">
        <v>23</v>
      </c>
      <c r="B31" s="9" t="s">
        <v>9</v>
      </c>
      <c r="C31" s="10">
        <v>2278</v>
      </c>
      <c r="D31" s="10">
        <v>7310</v>
      </c>
      <c r="E31" s="10">
        <v>1711</v>
      </c>
      <c r="F31" s="10">
        <v>1642</v>
      </c>
      <c r="G31" s="1" t="str">
        <f>VLOOKUP(A:A,[1]TDSheet!$A:$G,7,0)</f>
        <v>4рот</v>
      </c>
      <c r="H31" s="1" t="e">
        <f>VLOOKUP(A:A,[1]TDSheet!$A:$H,8,0)</f>
        <v>#N/A</v>
      </c>
      <c r="I31" s="18">
        <f>VLOOKUP(A:A,[2]TDSheet!$A:$F,6,0)</f>
        <v>1813</v>
      </c>
      <c r="J31" s="18">
        <f t="shared" si="9"/>
        <v>-102</v>
      </c>
      <c r="K31" s="18">
        <f>VLOOKUP(A:A,[1]TDSheet!$A:$P,16,0)</f>
        <v>300</v>
      </c>
      <c r="L31" s="18">
        <v>300</v>
      </c>
      <c r="M31" s="18">
        <v>900</v>
      </c>
      <c r="N31" s="18"/>
      <c r="O31" s="18">
        <f t="shared" si="10"/>
        <v>262.2</v>
      </c>
      <c r="P31" s="20"/>
      <c r="Q31" s="21">
        <f t="shared" si="11"/>
        <v>11.983218916857361</v>
      </c>
      <c r="R31" s="18">
        <f t="shared" si="12"/>
        <v>6.2623951182303585</v>
      </c>
      <c r="S31" s="18">
        <f>VLOOKUP(A:A,[1]TDSheet!$A:$T,20,0)</f>
        <v>280</v>
      </c>
      <c r="T31" s="18">
        <f>VLOOKUP(A:A,[1]TDSheet!$A:$O,15,0)</f>
        <v>210</v>
      </c>
      <c r="U31" s="18">
        <f>VLOOKUP(A:A,[3]TDSheet!$A:$D,4,0)</f>
        <v>199</v>
      </c>
      <c r="V31" s="18">
        <f>VLOOKUP(A:A,[4]TDSheet!$A:$D,4,0)</f>
        <v>400</v>
      </c>
      <c r="W31" s="18">
        <f>VLOOKUP(A:A,[1]TDSheet!$A:$W,23,0)</f>
        <v>84</v>
      </c>
      <c r="X31" s="18">
        <f>VLOOKUP(A:A,[1]TDSheet!$A:$X,24,0)</f>
        <v>12</v>
      </c>
      <c r="Y31" s="18">
        <f>VLOOKUP(A:A,[1]TDSheet!$A:$Y,25,0)</f>
        <v>10</v>
      </c>
      <c r="Z31" s="22">
        <f t="shared" si="17"/>
        <v>0</v>
      </c>
      <c r="AA31" s="18">
        <f t="shared" si="13"/>
        <v>0</v>
      </c>
      <c r="AB31" s="18" t="str">
        <f>VLOOKUP(A:A,[1]TDSheet!$A:$AB,28,0)</f>
        <v>жк300</v>
      </c>
      <c r="AC31" s="18">
        <f>AA31/10</f>
        <v>0</v>
      </c>
      <c r="AD31" s="23">
        <f>VLOOKUP(A:A,[1]TDSheet!$A:$AD,30,0)</f>
        <v>0.7</v>
      </c>
      <c r="AE31" s="18">
        <f t="shared" si="18"/>
        <v>0</v>
      </c>
      <c r="AF31" s="18"/>
      <c r="AG31" s="18"/>
      <c r="AH31" s="23">
        <f t="shared" si="14"/>
        <v>-0.2410373760488177</v>
      </c>
      <c r="AI31" s="18"/>
    </row>
    <row r="32" spans="1:35" s="1" customFormat="1" ht="21.95" customHeight="1" outlineLevel="1" x14ac:dyDescent="0.2">
      <c r="A32" s="8" t="s">
        <v>24</v>
      </c>
      <c r="B32" s="9" t="s">
        <v>9</v>
      </c>
      <c r="C32" s="10">
        <v>2003</v>
      </c>
      <c r="D32" s="10">
        <v>3708</v>
      </c>
      <c r="E32" s="10">
        <v>1924</v>
      </c>
      <c r="F32" s="10">
        <v>1679</v>
      </c>
      <c r="G32" s="1" t="str">
        <f>VLOOKUP(A:A,[1]TDSheet!$A:$G,7,0)</f>
        <v>4рот</v>
      </c>
      <c r="H32" s="1" t="e">
        <f>VLOOKUP(A:A,[1]TDSheet!$A:$H,8,0)</f>
        <v>#N/A</v>
      </c>
      <c r="I32" s="18">
        <f>VLOOKUP(A:A,[2]TDSheet!$A:$F,6,0)</f>
        <v>1973</v>
      </c>
      <c r="J32" s="18">
        <f t="shared" si="9"/>
        <v>-49</v>
      </c>
      <c r="K32" s="18">
        <f>VLOOKUP(A:A,[1]TDSheet!$A:$P,16,0)</f>
        <v>500</v>
      </c>
      <c r="L32" s="18">
        <v>1000</v>
      </c>
      <c r="M32" s="18">
        <v>1200</v>
      </c>
      <c r="N32" s="18"/>
      <c r="O32" s="18">
        <f t="shared" si="10"/>
        <v>384.8</v>
      </c>
      <c r="P32" s="20">
        <v>240</v>
      </c>
      <c r="Q32" s="21">
        <f t="shared" si="11"/>
        <v>12.003638253638254</v>
      </c>
      <c r="R32" s="18">
        <f t="shared" si="12"/>
        <v>4.363305613305613</v>
      </c>
      <c r="S32" s="18">
        <f>VLOOKUP(A:A,[1]TDSheet!$A:$T,20,0)</f>
        <v>317.39999999999998</v>
      </c>
      <c r="T32" s="18">
        <f>VLOOKUP(A:A,[1]TDSheet!$A:$O,15,0)</f>
        <v>321</v>
      </c>
      <c r="U32" s="18">
        <f>VLOOKUP(A:A,[3]TDSheet!$A:$D,4,0)</f>
        <v>382</v>
      </c>
      <c r="V32" s="18">
        <v>0</v>
      </c>
      <c r="W32" s="18">
        <f>VLOOKUP(A:A,[1]TDSheet!$A:$W,23,0)</f>
        <v>84</v>
      </c>
      <c r="X32" s="18">
        <f>VLOOKUP(A:A,[1]TDSheet!$A:$X,24,0)</f>
        <v>12</v>
      </c>
      <c r="Y32" s="18">
        <f>VLOOKUP(A:A,[1]TDSheet!$A:$Y,25,0)</f>
        <v>10</v>
      </c>
      <c r="Z32" s="22">
        <f t="shared" si="17"/>
        <v>24</v>
      </c>
      <c r="AA32" s="18">
        <f t="shared" si="13"/>
        <v>240</v>
      </c>
      <c r="AB32" s="18" t="str">
        <f>VLOOKUP(A:A,[1]TDSheet!$A:$AB,28,0)</f>
        <v>жк300</v>
      </c>
      <c r="AC32" s="18">
        <f>AA32/10</f>
        <v>24</v>
      </c>
      <c r="AD32" s="23">
        <f>VLOOKUP(A:A,[1]TDSheet!$A:$AD,30,0)</f>
        <v>0.7</v>
      </c>
      <c r="AE32" s="18">
        <f t="shared" si="18"/>
        <v>168</v>
      </c>
      <c r="AF32" s="18"/>
      <c r="AG32" s="18"/>
      <c r="AH32" s="23">
        <f t="shared" si="14"/>
        <v>-7.2765072765073047E-3</v>
      </c>
      <c r="AI32" s="18"/>
    </row>
    <row r="33" spans="1:35" s="1" customFormat="1" ht="21.95" customHeight="1" outlineLevel="1" x14ac:dyDescent="0.2">
      <c r="A33" s="8" t="s">
        <v>25</v>
      </c>
      <c r="B33" s="9" t="s">
        <v>9</v>
      </c>
      <c r="C33" s="10">
        <v>786</v>
      </c>
      <c r="D33" s="10">
        <v>2041</v>
      </c>
      <c r="E33" s="10">
        <v>463</v>
      </c>
      <c r="F33" s="10">
        <v>901</v>
      </c>
      <c r="G33" s="1" t="str">
        <f>VLOOKUP(A:A,[1]TDSheet!$A:$G,7,0)</f>
        <v>нв1304,</v>
      </c>
      <c r="H33" s="1" t="e">
        <f>VLOOKUP(A:A,[1]TDSheet!$A:$H,8,0)</f>
        <v>#N/A</v>
      </c>
      <c r="I33" s="18">
        <f>VLOOKUP(A:A,[2]TDSheet!$A:$F,6,0)</f>
        <v>478</v>
      </c>
      <c r="J33" s="18">
        <f t="shared" si="9"/>
        <v>-15</v>
      </c>
      <c r="K33" s="18">
        <f>VLOOKUP(A:A,[1]TDSheet!$A:$P,16,0)</f>
        <v>240</v>
      </c>
      <c r="L33" s="18"/>
      <c r="M33" s="18"/>
      <c r="N33" s="18"/>
      <c r="O33" s="18">
        <f t="shared" si="10"/>
        <v>92.6</v>
      </c>
      <c r="P33" s="20"/>
      <c r="Q33" s="21">
        <f t="shared" si="11"/>
        <v>12.321814254859612</v>
      </c>
      <c r="R33" s="18">
        <f t="shared" si="12"/>
        <v>9.7300215982721383</v>
      </c>
      <c r="S33" s="18">
        <f>VLOOKUP(A:A,[1]TDSheet!$A:$T,20,0)</f>
        <v>147.4</v>
      </c>
      <c r="T33" s="18">
        <f>VLOOKUP(A:A,[1]TDSheet!$A:$O,15,0)</f>
        <v>129.80000000000001</v>
      </c>
      <c r="U33" s="18">
        <f>VLOOKUP(A:A,[3]TDSheet!$A:$D,4,0)</f>
        <v>53</v>
      </c>
      <c r="V33" s="18">
        <v>0</v>
      </c>
      <c r="W33" s="18">
        <f>VLOOKUP(A:A,[1]TDSheet!$A:$W,23,0)</f>
        <v>84</v>
      </c>
      <c r="X33" s="18">
        <f>VLOOKUP(A:A,[1]TDSheet!$A:$X,24,0)</f>
        <v>12</v>
      </c>
      <c r="Y33" s="18">
        <f>VLOOKUP(A:A,[1]TDSheet!$A:$Y,25,0)</f>
        <v>10</v>
      </c>
      <c r="Z33" s="22">
        <f t="shared" si="17"/>
        <v>0</v>
      </c>
      <c r="AA33" s="18">
        <f t="shared" si="13"/>
        <v>0</v>
      </c>
      <c r="AB33" s="18" t="e">
        <f>VLOOKUP(A:A,[1]TDSheet!$A:$AB,28,0)</f>
        <v>#N/A</v>
      </c>
      <c r="AC33" s="18">
        <f>AA33/10</f>
        <v>0</v>
      </c>
      <c r="AD33" s="23">
        <f>VLOOKUP(A:A,[1]TDSheet!$A:$AD,30,0)</f>
        <v>0.7</v>
      </c>
      <c r="AE33" s="18">
        <f t="shared" si="18"/>
        <v>0</v>
      </c>
      <c r="AF33" s="18"/>
      <c r="AG33" s="18"/>
      <c r="AH33" s="23">
        <f t="shared" si="14"/>
        <v>-0.42764578833693301</v>
      </c>
      <c r="AI33" s="18"/>
    </row>
    <row r="34" spans="1:35" s="1" customFormat="1" ht="21.95" customHeight="1" outlineLevel="1" x14ac:dyDescent="0.2">
      <c r="A34" s="8" t="s">
        <v>26</v>
      </c>
      <c r="B34" s="9" t="s">
        <v>9</v>
      </c>
      <c r="C34" s="10">
        <v>457</v>
      </c>
      <c r="D34" s="10">
        <v>221</v>
      </c>
      <c r="E34" s="10">
        <v>138</v>
      </c>
      <c r="F34" s="10">
        <v>284</v>
      </c>
      <c r="G34" s="1" t="str">
        <f>VLOOKUP(A:A,[1]TDSheet!$A:$G,7,0)</f>
        <v>нов</v>
      </c>
      <c r="H34" s="1" t="e">
        <f>VLOOKUP(A:A,[1]TDSheet!$A:$H,8,0)</f>
        <v>#N/A</v>
      </c>
      <c r="I34" s="18">
        <f>VLOOKUP(A:A,[2]TDSheet!$A:$F,6,0)</f>
        <v>138</v>
      </c>
      <c r="J34" s="18">
        <f t="shared" si="9"/>
        <v>0</v>
      </c>
      <c r="K34" s="18">
        <f>VLOOKUP(A:A,[1]TDSheet!$A:$P,16,0)</f>
        <v>0</v>
      </c>
      <c r="L34" s="18"/>
      <c r="M34" s="18">
        <v>120</v>
      </c>
      <c r="N34" s="18"/>
      <c r="O34" s="18">
        <f t="shared" si="10"/>
        <v>27.6</v>
      </c>
      <c r="P34" s="20"/>
      <c r="Q34" s="21">
        <f t="shared" si="11"/>
        <v>14.637681159420289</v>
      </c>
      <c r="R34" s="18">
        <f t="shared" si="12"/>
        <v>10.289855072463768</v>
      </c>
      <c r="S34" s="18">
        <f>VLOOKUP(A:A,[1]TDSheet!$A:$T,20,0)</f>
        <v>52</v>
      </c>
      <c r="T34" s="18">
        <f>VLOOKUP(A:A,[1]TDSheet!$A:$O,15,0)</f>
        <v>32</v>
      </c>
      <c r="U34" s="18">
        <f>VLOOKUP(A:A,[3]TDSheet!$A:$D,4,0)</f>
        <v>33</v>
      </c>
      <c r="V34" s="18">
        <v>0</v>
      </c>
      <c r="W34" s="18">
        <f>VLOOKUP(A:A,[1]TDSheet!$A:$W,23,0)</f>
        <v>84</v>
      </c>
      <c r="X34" s="18">
        <f>VLOOKUP(A:A,[1]TDSheet!$A:$X,24,0)</f>
        <v>12</v>
      </c>
      <c r="Y34" s="18">
        <f>VLOOKUP(A:A,[1]TDSheet!$A:$Y,25,0)</f>
        <v>10</v>
      </c>
      <c r="Z34" s="22">
        <f t="shared" si="17"/>
        <v>0</v>
      </c>
      <c r="AA34" s="18">
        <f t="shared" si="13"/>
        <v>0</v>
      </c>
      <c r="AB34" s="18" t="e">
        <f>VLOOKUP(A:A,[1]TDSheet!$A:$AB,28,0)</f>
        <v>#N/A</v>
      </c>
      <c r="AC34" s="18">
        <f>AA34/10</f>
        <v>0</v>
      </c>
      <c r="AD34" s="23">
        <f>VLOOKUP(A:A,[1]TDSheet!$A:$AD,30,0)</f>
        <v>0.6</v>
      </c>
      <c r="AE34" s="18">
        <f t="shared" si="18"/>
        <v>0</v>
      </c>
      <c r="AF34" s="18"/>
      <c r="AG34" s="18"/>
      <c r="AH34" s="23">
        <f t="shared" si="14"/>
        <v>0.19565217391304346</v>
      </c>
      <c r="AI34" s="18"/>
    </row>
    <row r="35" spans="1:35" s="1" customFormat="1" ht="21.95" customHeight="1" outlineLevel="1" x14ac:dyDescent="0.2">
      <c r="A35" s="8" t="s">
        <v>27</v>
      </c>
      <c r="B35" s="9" t="s">
        <v>8</v>
      </c>
      <c r="C35" s="10">
        <v>3560</v>
      </c>
      <c r="D35" s="10">
        <v>4835</v>
      </c>
      <c r="E35" s="10">
        <v>2330</v>
      </c>
      <c r="F35" s="10">
        <v>3175</v>
      </c>
      <c r="G35" s="1">
        <f>VLOOKUP(A:A,[1]TDSheet!$A:$G,7,0)</f>
        <v>0</v>
      </c>
      <c r="H35" s="1" t="e">
        <f>VLOOKUP(A:A,[1]TDSheet!$A:$H,8,0)</f>
        <v>#N/A</v>
      </c>
      <c r="I35" s="18">
        <f>VLOOKUP(A:A,[2]TDSheet!$A:$F,6,0)</f>
        <v>2401</v>
      </c>
      <c r="J35" s="18">
        <f t="shared" si="9"/>
        <v>-71</v>
      </c>
      <c r="K35" s="18">
        <f>VLOOKUP(A:A,[1]TDSheet!$A:$P,16,0)</f>
        <v>700</v>
      </c>
      <c r="L35" s="18">
        <v>300</v>
      </c>
      <c r="M35" s="18">
        <v>1000</v>
      </c>
      <c r="N35" s="18"/>
      <c r="O35" s="18">
        <f t="shared" si="10"/>
        <v>466</v>
      </c>
      <c r="P35" s="20">
        <v>420</v>
      </c>
      <c r="Q35" s="21">
        <f t="shared" si="11"/>
        <v>12.006437768240342</v>
      </c>
      <c r="R35" s="18">
        <f t="shared" si="12"/>
        <v>6.8133047210300433</v>
      </c>
      <c r="S35" s="18">
        <f>VLOOKUP(A:A,[1]TDSheet!$A:$T,20,0)</f>
        <v>652</v>
      </c>
      <c r="T35" s="18">
        <f>VLOOKUP(A:A,[1]TDSheet!$A:$O,15,0)</f>
        <v>513</v>
      </c>
      <c r="U35" s="18">
        <f>VLOOKUP(A:A,[3]TDSheet!$A:$D,4,0)</f>
        <v>400</v>
      </c>
      <c r="V35" s="18">
        <v>0</v>
      </c>
      <c r="W35" s="18">
        <f>VLOOKUP(A:A,[1]TDSheet!$A:$W,23,0)</f>
        <v>144</v>
      </c>
      <c r="X35" s="18">
        <f>VLOOKUP(A:A,[1]TDSheet!$A:$X,24,0)</f>
        <v>12</v>
      </c>
      <c r="Y35" s="18">
        <f>VLOOKUP(A:A,[1]TDSheet!$A:$Y,25,0)</f>
        <v>5</v>
      </c>
      <c r="Z35" s="22">
        <f t="shared" si="17"/>
        <v>84</v>
      </c>
      <c r="AA35" s="18">
        <f t="shared" si="13"/>
        <v>420</v>
      </c>
      <c r="AB35" s="18" t="str">
        <f>VLOOKUP(A:A,[1]TDSheet!$A:$AB,28,0)</f>
        <v>жк</v>
      </c>
      <c r="AC35" s="18">
        <f>AA35/5</f>
        <v>84</v>
      </c>
      <c r="AD35" s="23">
        <f>VLOOKUP(A:A,[1]TDSheet!$A:$AD,30,0)</f>
        <v>1</v>
      </c>
      <c r="AE35" s="18">
        <f t="shared" si="18"/>
        <v>420</v>
      </c>
      <c r="AF35" s="18"/>
      <c r="AG35" s="18"/>
      <c r="AH35" s="23">
        <f t="shared" si="14"/>
        <v>-0.14163090128755362</v>
      </c>
      <c r="AI35" s="18"/>
    </row>
    <row r="36" spans="1:35" s="1" customFormat="1" ht="21.95" customHeight="1" outlineLevel="1" x14ac:dyDescent="0.2">
      <c r="A36" s="8" t="s">
        <v>28</v>
      </c>
      <c r="B36" s="9" t="s">
        <v>9</v>
      </c>
      <c r="C36" s="10">
        <v>425</v>
      </c>
      <c r="D36" s="10">
        <v>1900</v>
      </c>
      <c r="E36" s="10">
        <v>938</v>
      </c>
      <c r="F36" s="10">
        <v>882</v>
      </c>
      <c r="G36" s="1" t="str">
        <f>VLOOKUP(A:A,[1]TDSheet!$A:$G,7,0)</f>
        <v>перим</v>
      </c>
      <c r="H36" s="1" t="e">
        <f>VLOOKUP(A:A,[1]TDSheet!$A:$H,8,0)</f>
        <v>#N/A</v>
      </c>
      <c r="I36" s="18">
        <f>VLOOKUP(A:A,[2]TDSheet!$A:$F,6,0)</f>
        <v>902</v>
      </c>
      <c r="J36" s="18">
        <f t="shared" si="9"/>
        <v>36</v>
      </c>
      <c r="K36" s="18">
        <f>VLOOKUP(A:A,[1]TDSheet!$A:$P,16,0)</f>
        <v>200</v>
      </c>
      <c r="L36" s="18">
        <v>2600</v>
      </c>
      <c r="M36" s="18">
        <v>200</v>
      </c>
      <c r="N36" s="18"/>
      <c r="O36" s="18">
        <f t="shared" si="10"/>
        <v>187.6</v>
      </c>
      <c r="P36" s="20">
        <v>1600</v>
      </c>
      <c r="Q36" s="21">
        <f t="shared" si="11"/>
        <v>29.221748400852878</v>
      </c>
      <c r="R36" s="18">
        <f t="shared" si="12"/>
        <v>4.7014925373134329</v>
      </c>
      <c r="S36" s="18">
        <f>VLOOKUP(A:A,[1]TDSheet!$A:$T,20,0)</f>
        <v>71.400000000000006</v>
      </c>
      <c r="T36" s="18">
        <f>VLOOKUP(A:A,[1]TDSheet!$A:$O,15,0)</f>
        <v>82.8</v>
      </c>
      <c r="U36" s="18">
        <f>VLOOKUP(A:A,[3]TDSheet!$A:$D,4,0)</f>
        <v>652</v>
      </c>
      <c r="V36" s="18">
        <v>0</v>
      </c>
      <c r="W36" s="18">
        <f>VLOOKUP(A:A,[1]TDSheet!$A:$W,23,0)</f>
        <v>84</v>
      </c>
      <c r="X36" s="18">
        <f>VLOOKUP(A:A,[1]TDSheet!$A:$X,24,0)</f>
        <v>12</v>
      </c>
      <c r="Y36" s="18">
        <f>VLOOKUP(A:A,[1]TDSheet!$A:$Y,25,0)</f>
        <v>10</v>
      </c>
      <c r="Z36" s="22">
        <f t="shared" si="17"/>
        <v>156</v>
      </c>
      <c r="AA36" s="18">
        <f t="shared" si="13"/>
        <v>1600</v>
      </c>
      <c r="AB36" s="18" t="str">
        <f>VLOOKUP(A:A,[1]TDSheet!$A:$AB,28,0)</f>
        <v>Ларин, яб, борд</v>
      </c>
      <c r="AC36" s="18">
        <f>AA36/10</f>
        <v>160</v>
      </c>
      <c r="AD36" s="23">
        <f>VLOOKUP(A:A,[1]TDSheet!$A:$AD,30,0)</f>
        <v>0.7</v>
      </c>
      <c r="AE36" s="18">
        <f t="shared" si="18"/>
        <v>1092</v>
      </c>
      <c r="AF36" s="18"/>
      <c r="AG36" s="18"/>
      <c r="AH36" s="23">
        <f t="shared" si="14"/>
        <v>2.4754797441364609</v>
      </c>
      <c r="AI36" s="18"/>
    </row>
    <row r="37" spans="1:35" s="1" customFormat="1" ht="21.95" customHeight="1" outlineLevel="1" x14ac:dyDescent="0.2">
      <c r="A37" s="8" t="s">
        <v>29</v>
      </c>
      <c r="B37" s="9" t="s">
        <v>9</v>
      </c>
      <c r="C37" s="10">
        <v>1433</v>
      </c>
      <c r="D37" s="10">
        <v>3007</v>
      </c>
      <c r="E37" s="10">
        <v>920</v>
      </c>
      <c r="F37" s="10">
        <v>1570</v>
      </c>
      <c r="G37" s="1" t="str">
        <f>VLOOKUP(A:A,[1]TDSheet!$A:$G,7,0)</f>
        <v>бнмарт</v>
      </c>
      <c r="H37" s="1" t="e">
        <f>VLOOKUP(A:A,[1]TDSheet!$A:$H,8,0)</f>
        <v>#N/A</v>
      </c>
      <c r="I37" s="18">
        <f>VLOOKUP(A:A,[2]TDSheet!$A:$F,6,0)</f>
        <v>897</v>
      </c>
      <c r="J37" s="18">
        <f t="shared" si="9"/>
        <v>23</v>
      </c>
      <c r="K37" s="18">
        <f>VLOOKUP(A:A,[1]TDSheet!$A:$P,16,0)</f>
        <v>240</v>
      </c>
      <c r="L37" s="18"/>
      <c r="M37" s="18">
        <v>400</v>
      </c>
      <c r="N37" s="18"/>
      <c r="O37" s="18">
        <f t="shared" si="10"/>
        <v>184</v>
      </c>
      <c r="P37" s="20"/>
      <c r="Q37" s="21">
        <f t="shared" si="11"/>
        <v>12.010869565217391</v>
      </c>
      <c r="R37" s="18">
        <f t="shared" si="12"/>
        <v>8.5326086956521738</v>
      </c>
      <c r="S37" s="18">
        <f>VLOOKUP(A:A,[1]TDSheet!$A:$T,20,0)</f>
        <v>242.6</v>
      </c>
      <c r="T37" s="18">
        <f>VLOOKUP(A:A,[1]TDSheet!$A:$O,15,0)</f>
        <v>209.6</v>
      </c>
      <c r="U37" s="18">
        <f>VLOOKUP(A:A,[3]TDSheet!$A:$D,4,0)</f>
        <v>137</v>
      </c>
      <c r="V37" s="18">
        <v>0</v>
      </c>
      <c r="W37" s="18">
        <f>VLOOKUP(A:A,[1]TDSheet!$A:$W,23,0)</f>
        <v>84</v>
      </c>
      <c r="X37" s="18">
        <f>VLOOKUP(A:A,[1]TDSheet!$A:$X,24,0)</f>
        <v>12</v>
      </c>
      <c r="Y37" s="18">
        <f>VLOOKUP(A:A,[1]TDSheet!$A:$Y,25,0)</f>
        <v>16</v>
      </c>
      <c r="Z37" s="22">
        <f t="shared" si="17"/>
        <v>0</v>
      </c>
      <c r="AA37" s="18">
        <f t="shared" si="13"/>
        <v>0</v>
      </c>
      <c r="AB37" s="18" t="e">
        <f>VLOOKUP(A:A,[1]TDSheet!$A:$AB,28,0)</f>
        <v>#N/A</v>
      </c>
      <c r="AC37" s="18">
        <f>AA37/16</f>
        <v>0</v>
      </c>
      <c r="AD37" s="23">
        <f>VLOOKUP(A:A,[1]TDSheet!$A:$AD,30,0)</f>
        <v>0.4</v>
      </c>
      <c r="AE37" s="18">
        <f t="shared" si="18"/>
        <v>0</v>
      </c>
      <c r="AF37" s="18"/>
      <c r="AG37" s="18"/>
      <c r="AH37" s="23">
        <f t="shared" si="14"/>
        <v>-0.25543478260869568</v>
      </c>
      <c r="AI37" s="18"/>
    </row>
    <row r="38" spans="1:35" s="1" customFormat="1" ht="21.95" customHeight="1" outlineLevel="1" x14ac:dyDescent="0.2">
      <c r="A38" s="8" t="s">
        <v>30</v>
      </c>
      <c r="B38" s="9" t="s">
        <v>9</v>
      </c>
      <c r="C38" s="10">
        <v>1935</v>
      </c>
      <c r="D38" s="10">
        <v>8771</v>
      </c>
      <c r="E38" s="10">
        <v>2698</v>
      </c>
      <c r="F38" s="10">
        <v>1848</v>
      </c>
      <c r="G38" s="1" t="str">
        <f>VLOOKUP(A:A,[1]TDSheet!$A:$G,7,0)</f>
        <v>бнмай</v>
      </c>
      <c r="H38" s="1" t="e">
        <f>VLOOKUP(A:A,[1]TDSheet!$A:$H,8,0)</f>
        <v>#N/A</v>
      </c>
      <c r="I38" s="18">
        <f>VLOOKUP(A:A,[2]TDSheet!$A:$F,6,0)</f>
        <v>2756</v>
      </c>
      <c r="J38" s="18">
        <f t="shared" si="9"/>
        <v>-58</v>
      </c>
      <c r="K38" s="18">
        <f>VLOOKUP(A:A,[1]TDSheet!$A:$P,16,0)</f>
        <v>500</v>
      </c>
      <c r="L38" s="18">
        <v>1500</v>
      </c>
      <c r="M38" s="18">
        <v>1000</v>
      </c>
      <c r="N38" s="18"/>
      <c r="O38" s="18">
        <f t="shared" si="10"/>
        <v>419.6</v>
      </c>
      <c r="P38" s="20">
        <v>240</v>
      </c>
      <c r="Q38" s="21">
        <f t="shared" si="11"/>
        <v>12.125834127740704</v>
      </c>
      <c r="R38" s="18">
        <f t="shared" si="12"/>
        <v>4.4041944709246899</v>
      </c>
      <c r="S38" s="18">
        <f>VLOOKUP(A:A,[1]TDSheet!$A:$T,20,0)</f>
        <v>417.2</v>
      </c>
      <c r="T38" s="18">
        <f>VLOOKUP(A:A,[1]TDSheet!$A:$O,15,0)</f>
        <v>386.6</v>
      </c>
      <c r="U38" s="18">
        <f>VLOOKUP(A:A,[3]TDSheet!$A:$D,4,0)</f>
        <v>403</v>
      </c>
      <c r="V38" s="18">
        <f>VLOOKUP(A:A,[4]TDSheet!$A:$D,4,0)</f>
        <v>600</v>
      </c>
      <c r="W38" s="18">
        <f>VLOOKUP(A:A,[1]TDSheet!$A:$W,23,0)</f>
        <v>84</v>
      </c>
      <c r="X38" s="18">
        <f>VLOOKUP(A:A,[1]TDSheet!$A:$X,24,0)</f>
        <v>12</v>
      </c>
      <c r="Y38" s="18">
        <f>VLOOKUP(A:A,[1]TDSheet!$A:$Y,25,0)</f>
        <v>10</v>
      </c>
      <c r="Z38" s="22">
        <f t="shared" si="17"/>
        <v>24</v>
      </c>
      <c r="AA38" s="18">
        <f t="shared" si="13"/>
        <v>240</v>
      </c>
      <c r="AB38" s="18">
        <f>VLOOKUP(A:A,[1]TDSheet!$A:$AB,28,0)</f>
        <v>0</v>
      </c>
      <c r="AC38" s="18">
        <f>AA38/10</f>
        <v>24</v>
      </c>
      <c r="AD38" s="23">
        <f>VLOOKUP(A:A,[1]TDSheet!$A:$AD,30,0)</f>
        <v>0.7</v>
      </c>
      <c r="AE38" s="18">
        <f t="shared" si="18"/>
        <v>168</v>
      </c>
      <c r="AF38" s="18"/>
      <c r="AG38" s="18"/>
      <c r="AH38" s="23">
        <f t="shared" si="14"/>
        <v>-3.9561487130600592E-2</v>
      </c>
      <c r="AI38" s="18"/>
    </row>
    <row r="39" spans="1:35" s="1" customFormat="1" ht="21.95" customHeight="1" outlineLevel="1" x14ac:dyDescent="0.2">
      <c r="A39" s="8" t="s">
        <v>31</v>
      </c>
      <c r="B39" s="9" t="s">
        <v>9</v>
      </c>
      <c r="C39" s="10">
        <v>1746</v>
      </c>
      <c r="D39" s="10">
        <v>3368</v>
      </c>
      <c r="E39" s="10">
        <v>1235</v>
      </c>
      <c r="F39" s="10">
        <v>1610</v>
      </c>
      <c r="G39" s="1" t="str">
        <f>VLOOKUP(A:A,[1]TDSheet!$A:$G,7,0)</f>
        <v>4рот</v>
      </c>
      <c r="H39" s="1" t="e">
        <f>VLOOKUP(A:A,[1]TDSheet!$A:$H,8,0)</f>
        <v>#N/A</v>
      </c>
      <c r="I39" s="18">
        <f>VLOOKUP(A:A,[2]TDSheet!$A:$F,6,0)</f>
        <v>1216</v>
      </c>
      <c r="J39" s="18">
        <f t="shared" si="9"/>
        <v>19</v>
      </c>
      <c r="K39" s="18">
        <f>VLOOKUP(A:A,[1]TDSheet!$A:$P,16,0)</f>
        <v>240</v>
      </c>
      <c r="L39" s="18">
        <v>380</v>
      </c>
      <c r="M39" s="18">
        <v>720</v>
      </c>
      <c r="N39" s="18"/>
      <c r="O39" s="18">
        <f t="shared" si="10"/>
        <v>247</v>
      </c>
      <c r="P39" s="20"/>
      <c r="Q39" s="21">
        <f t="shared" si="11"/>
        <v>11.943319838056681</v>
      </c>
      <c r="R39" s="18">
        <f t="shared" si="12"/>
        <v>6.5182186234817809</v>
      </c>
      <c r="S39" s="18">
        <f>VLOOKUP(A:A,[1]TDSheet!$A:$T,20,0)</f>
        <v>287.8</v>
      </c>
      <c r="T39" s="18">
        <f>VLOOKUP(A:A,[1]TDSheet!$A:$O,15,0)</f>
        <v>245</v>
      </c>
      <c r="U39" s="18">
        <f>VLOOKUP(A:A,[3]TDSheet!$A:$D,4,0)</f>
        <v>173</v>
      </c>
      <c r="V39" s="18">
        <v>0</v>
      </c>
      <c r="W39" s="18">
        <f>VLOOKUP(A:A,[1]TDSheet!$A:$W,23,0)</f>
        <v>84</v>
      </c>
      <c r="X39" s="18">
        <f>VLOOKUP(A:A,[1]TDSheet!$A:$X,24,0)</f>
        <v>12</v>
      </c>
      <c r="Y39" s="18">
        <f>VLOOKUP(A:A,[1]TDSheet!$A:$Y,25,0)</f>
        <v>16</v>
      </c>
      <c r="Z39" s="22">
        <f t="shared" si="17"/>
        <v>0</v>
      </c>
      <c r="AA39" s="18">
        <f t="shared" si="13"/>
        <v>0</v>
      </c>
      <c r="AB39" s="18" t="e">
        <f>VLOOKUP(A:A,[1]TDSheet!$A:$AB,28,0)</f>
        <v>#N/A</v>
      </c>
      <c r="AC39" s="18">
        <f>AA39/16</f>
        <v>0</v>
      </c>
      <c r="AD39" s="23">
        <f>VLOOKUP(A:A,[1]TDSheet!$A:$AD,30,0)</f>
        <v>0.4</v>
      </c>
      <c r="AE39" s="18">
        <f t="shared" si="18"/>
        <v>0</v>
      </c>
      <c r="AF39" s="18"/>
      <c r="AG39" s="18"/>
      <c r="AH39" s="23">
        <f t="shared" si="14"/>
        <v>-0.29959514170040491</v>
      </c>
      <c r="AI39" s="18"/>
    </row>
    <row r="40" spans="1:35" s="1" customFormat="1" ht="21.95" customHeight="1" outlineLevel="1" x14ac:dyDescent="0.2">
      <c r="A40" s="8" t="s">
        <v>32</v>
      </c>
      <c r="B40" s="9" t="s">
        <v>9</v>
      </c>
      <c r="C40" s="10">
        <v>3269</v>
      </c>
      <c r="D40" s="10">
        <v>10073</v>
      </c>
      <c r="E40" s="10">
        <v>2706</v>
      </c>
      <c r="F40" s="10">
        <v>3918</v>
      </c>
      <c r="G40" s="1" t="str">
        <f>VLOOKUP(A:A,[1]TDSheet!$A:$G,7,0)</f>
        <v>4рот</v>
      </c>
      <c r="H40" s="1" t="e">
        <f>VLOOKUP(A:A,[1]TDSheet!$A:$H,8,0)</f>
        <v>#N/A</v>
      </c>
      <c r="I40" s="18">
        <f>VLOOKUP(A:A,[2]TDSheet!$A:$F,6,0)</f>
        <v>2821</v>
      </c>
      <c r="J40" s="18">
        <f t="shared" si="9"/>
        <v>-115</v>
      </c>
      <c r="K40" s="18">
        <f>VLOOKUP(A:A,[1]TDSheet!$A:$P,16,0)</f>
        <v>840</v>
      </c>
      <c r="L40" s="18"/>
      <c r="M40" s="18">
        <v>1000</v>
      </c>
      <c r="N40" s="18"/>
      <c r="O40" s="18">
        <f t="shared" si="10"/>
        <v>501.2</v>
      </c>
      <c r="P40" s="20">
        <v>240</v>
      </c>
      <c r="Q40" s="21">
        <f t="shared" si="11"/>
        <v>11.967278531524341</v>
      </c>
      <c r="R40" s="18">
        <f t="shared" si="12"/>
        <v>7.8172386272944934</v>
      </c>
      <c r="S40" s="18">
        <f>VLOOKUP(A:A,[1]TDSheet!$A:$T,20,0)</f>
        <v>670.2</v>
      </c>
      <c r="T40" s="18">
        <f>VLOOKUP(A:A,[1]TDSheet!$A:$O,15,0)</f>
        <v>594.4</v>
      </c>
      <c r="U40" s="18">
        <f>VLOOKUP(A:A,[3]TDSheet!$A:$D,4,0)</f>
        <v>521</v>
      </c>
      <c r="V40" s="18">
        <f>VLOOKUP(A:A,[4]TDSheet!$A:$D,4,0)</f>
        <v>200</v>
      </c>
      <c r="W40" s="18">
        <f>VLOOKUP(A:A,[1]TDSheet!$A:$W,23,0)</f>
        <v>84</v>
      </c>
      <c r="X40" s="18">
        <f>VLOOKUP(A:A,[1]TDSheet!$A:$X,24,0)</f>
        <v>12</v>
      </c>
      <c r="Y40" s="18">
        <f>VLOOKUP(A:A,[1]TDSheet!$A:$Y,25,0)</f>
        <v>10</v>
      </c>
      <c r="Z40" s="22">
        <f t="shared" si="17"/>
        <v>24</v>
      </c>
      <c r="AA40" s="18">
        <f t="shared" si="13"/>
        <v>240</v>
      </c>
      <c r="AB40" s="18">
        <f>VLOOKUP(A:A,[1]TDSheet!$A:$AB,28,0)</f>
        <v>0</v>
      </c>
      <c r="AC40" s="18">
        <f>AA40/10</f>
        <v>24</v>
      </c>
      <c r="AD40" s="23">
        <f>VLOOKUP(A:A,[1]TDSheet!$A:$AD,30,0)</f>
        <v>0.7</v>
      </c>
      <c r="AE40" s="18">
        <f t="shared" si="18"/>
        <v>168</v>
      </c>
      <c r="AF40" s="18"/>
      <c r="AG40" s="18"/>
      <c r="AH40" s="23">
        <f t="shared" si="14"/>
        <v>3.9505187549880416E-2</v>
      </c>
      <c r="AI40" s="18"/>
    </row>
    <row r="41" spans="1:35" s="1" customFormat="1" ht="11.1" customHeight="1" outlineLevel="1" x14ac:dyDescent="0.2">
      <c r="A41" s="8" t="s">
        <v>63</v>
      </c>
      <c r="B41" s="9" t="s">
        <v>9</v>
      </c>
      <c r="C41" s="10">
        <v>412</v>
      </c>
      <c r="D41" s="10">
        <v>320</v>
      </c>
      <c r="E41" s="10">
        <v>145</v>
      </c>
      <c r="F41" s="10">
        <v>276</v>
      </c>
      <c r="G41" s="1" t="str">
        <f>VLOOKUP(A:A,[1]TDSheet!$A:$G,7,0)</f>
        <v>нв1304,</v>
      </c>
      <c r="H41" s="1" t="e">
        <f>VLOOKUP(A:A,[1]TDSheet!$A:$H,8,0)</f>
        <v>#N/A</v>
      </c>
      <c r="I41" s="18">
        <f>VLOOKUP(A:A,[2]TDSheet!$A:$F,6,0)</f>
        <v>155</v>
      </c>
      <c r="J41" s="18">
        <f t="shared" si="9"/>
        <v>-10</v>
      </c>
      <c r="K41" s="18">
        <f>VLOOKUP(A:A,[1]TDSheet!$A:$P,16,0)</f>
        <v>120</v>
      </c>
      <c r="L41" s="18"/>
      <c r="M41" s="18"/>
      <c r="N41" s="18"/>
      <c r="O41" s="18">
        <f t="shared" si="10"/>
        <v>29</v>
      </c>
      <c r="P41" s="20"/>
      <c r="Q41" s="21">
        <f t="shared" si="11"/>
        <v>13.655172413793103</v>
      </c>
      <c r="R41" s="18">
        <f t="shared" si="12"/>
        <v>9.5172413793103452</v>
      </c>
      <c r="S41" s="18">
        <f>VLOOKUP(A:A,[1]TDSheet!$A:$T,20,0)</f>
        <v>43.8</v>
      </c>
      <c r="T41" s="18">
        <f>VLOOKUP(A:A,[1]TDSheet!$A:$O,15,0)</f>
        <v>36.6</v>
      </c>
      <c r="U41" s="18">
        <f>VLOOKUP(A:A,[3]TDSheet!$A:$D,4,0)</f>
        <v>38</v>
      </c>
      <c r="V41" s="18">
        <v>0</v>
      </c>
      <c r="W41" s="18">
        <f>VLOOKUP(A:A,[1]TDSheet!$A:$W,23,0)</f>
        <v>70</v>
      </c>
      <c r="X41" s="18">
        <f>VLOOKUP(A:A,[1]TDSheet!$A:$X,24,0)</f>
        <v>14</v>
      </c>
      <c r="Y41" s="18">
        <f>VLOOKUP(A:A,[1]TDSheet!$A:$Y,25,0)</f>
        <v>12</v>
      </c>
      <c r="Z41" s="22">
        <f t="shared" si="17"/>
        <v>0</v>
      </c>
      <c r="AA41" s="18">
        <f t="shared" si="13"/>
        <v>0</v>
      </c>
      <c r="AB41" s="18" t="e">
        <f>VLOOKUP(A:A,[1]TDSheet!$A:$AB,28,0)</f>
        <v>#N/A</v>
      </c>
      <c r="AC41" s="18">
        <f>AA41/12</f>
        <v>0</v>
      </c>
      <c r="AD41" s="23">
        <f>VLOOKUP(A:A,[1]TDSheet!$A:$AD,30,0)</f>
        <v>0.22</v>
      </c>
      <c r="AE41" s="18">
        <f t="shared" si="18"/>
        <v>0</v>
      </c>
      <c r="AF41" s="18"/>
      <c r="AG41" s="18"/>
      <c r="AH41" s="23">
        <f t="shared" si="14"/>
        <v>0.31034482758620685</v>
      </c>
      <c r="AI41" s="18"/>
    </row>
    <row r="42" spans="1:35" s="1" customFormat="1" ht="21.95" customHeight="1" outlineLevel="1" x14ac:dyDescent="0.2">
      <c r="A42" s="8" t="s">
        <v>64</v>
      </c>
      <c r="B42" s="9" t="s">
        <v>9</v>
      </c>
      <c r="C42" s="10">
        <v>891</v>
      </c>
      <c r="D42" s="10">
        <v>615</v>
      </c>
      <c r="E42" s="10">
        <v>151</v>
      </c>
      <c r="F42" s="10">
        <v>1128</v>
      </c>
      <c r="G42" s="1" t="str">
        <f>VLOOKUP(A:A,[1]TDSheet!$A:$G,7,0)</f>
        <v>нов</v>
      </c>
      <c r="H42" s="1" t="e">
        <f>VLOOKUP(A:A,[1]TDSheet!$A:$H,8,0)</f>
        <v>#N/A</v>
      </c>
      <c r="I42" s="18">
        <f>VLOOKUP(A:A,[2]TDSheet!$A:$F,6,0)</f>
        <v>162</v>
      </c>
      <c r="J42" s="18">
        <f t="shared" si="9"/>
        <v>-11</v>
      </c>
      <c r="K42" s="18">
        <f>VLOOKUP(A:A,[1]TDSheet!$A:$P,16,0)</f>
        <v>0</v>
      </c>
      <c r="L42" s="18"/>
      <c r="M42" s="18"/>
      <c r="N42" s="18"/>
      <c r="O42" s="18">
        <f t="shared" si="10"/>
        <v>30.2</v>
      </c>
      <c r="P42" s="20"/>
      <c r="Q42" s="21">
        <f t="shared" si="11"/>
        <v>37.350993377483448</v>
      </c>
      <c r="R42" s="18">
        <f t="shared" si="12"/>
        <v>37.350993377483448</v>
      </c>
      <c r="S42" s="18">
        <f>VLOOKUP(A:A,[1]TDSheet!$A:$T,20,0)</f>
        <v>121.6</v>
      </c>
      <c r="T42" s="18">
        <f>VLOOKUP(A:A,[1]TDSheet!$A:$O,15,0)</f>
        <v>67.400000000000006</v>
      </c>
      <c r="U42" s="18">
        <f>VLOOKUP(A:A,[3]TDSheet!$A:$D,4,0)</f>
        <v>25</v>
      </c>
      <c r="V42" s="18">
        <v>0</v>
      </c>
      <c r="W42" s="18">
        <f>VLOOKUP(A:A,[1]TDSheet!$A:$W,23,0)</f>
        <v>84</v>
      </c>
      <c r="X42" s="18">
        <f>VLOOKUP(A:A,[1]TDSheet!$A:$X,24,0)</f>
        <v>12</v>
      </c>
      <c r="Y42" s="18">
        <f>VLOOKUP(A:A,[1]TDSheet!$A:$Y,25,0)</f>
        <v>8</v>
      </c>
      <c r="Z42" s="22">
        <f t="shared" si="17"/>
        <v>0</v>
      </c>
      <c r="AA42" s="18">
        <f t="shared" si="13"/>
        <v>0</v>
      </c>
      <c r="AB42" s="24" t="str">
        <f>VLOOKUP(A:A,[1]TDSheet!$A:$AB,28,0)</f>
        <v>увел</v>
      </c>
      <c r="AC42" s="18">
        <f>AA42/8</f>
        <v>0</v>
      </c>
      <c r="AD42" s="23">
        <f>VLOOKUP(A:A,[1]TDSheet!$A:$AD,30,0)</f>
        <v>0.65</v>
      </c>
      <c r="AE42" s="18">
        <f t="shared" si="18"/>
        <v>0</v>
      </c>
      <c r="AF42" s="18"/>
      <c r="AG42" s="18"/>
      <c r="AH42" s="23">
        <f t="shared" si="14"/>
        <v>-0.17218543046357615</v>
      </c>
      <c r="AI42" s="18"/>
    </row>
    <row r="43" spans="1:35" s="1" customFormat="1" ht="11.1" customHeight="1" outlineLevel="1" x14ac:dyDescent="0.2">
      <c r="A43" s="8" t="s">
        <v>65</v>
      </c>
      <c r="B43" s="9" t="s">
        <v>8</v>
      </c>
      <c r="C43" s="10">
        <v>90</v>
      </c>
      <c r="D43" s="10">
        <v>55</v>
      </c>
      <c r="E43" s="10">
        <v>5</v>
      </c>
      <c r="F43" s="10">
        <v>80</v>
      </c>
      <c r="G43" s="1">
        <f>VLOOKUP(A:A,[1]TDSheet!$A:$G,7,0)</f>
        <v>0</v>
      </c>
      <c r="H43" s="1" t="e">
        <f>VLOOKUP(A:A,[1]TDSheet!$A:$H,8,0)</f>
        <v>#N/A</v>
      </c>
      <c r="I43" s="18">
        <f>VLOOKUP(A:A,[2]TDSheet!$A:$F,6,0)</f>
        <v>5</v>
      </c>
      <c r="J43" s="18">
        <f t="shared" si="9"/>
        <v>0</v>
      </c>
      <c r="K43" s="18">
        <f>VLOOKUP(A:A,[1]TDSheet!$A:$P,16,0)</f>
        <v>0</v>
      </c>
      <c r="L43" s="18"/>
      <c r="M43" s="18"/>
      <c r="N43" s="18"/>
      <c r="O43" s="18">
        <f t="shared" si="10"/>
        <v>1</v>
      </c>
      <c r="P43" s="20"/>
      <c r="Q43" s="21">
        <f t="shared" si="11"/>
        <v>80</v>
      </c>
      <c r="R43" s="18">
        <f t="shared" si="12"/>
        <v>80</v>
      </c>
      <c r="S43" s="18">
        <f>VLOOKUP(A:A,[1]TDSheet!$A:$T,20,0)</f>
        <v>5</v>
      </c>
      <c r="T43" s="18">
        <f>VLOOKUP(A:A,[1]TDSheet!$A:$O,15,0)</f>
        <v>3</v>
      </c>
      <c r="U43" s="18">
        <v>0</v>
      </c>
      <c r="V43" s="18">
        <v>0</v>
      </c>
      <c r="W43" s="18">
        <f>VLOOKUP(A:A,[1]TDSheet!$A:$W,23,0)</f>
        <v>144</v>
      </c>
      <c r="X43" s="18">
        <f>VLOOKUP(A:A,[1]TDSheet!$A:$X,24,0)</f>
        <v>12</v>
      </c>
      <c r="Y43" s="18">
        <f>VLOOKUP(A:A,[1]TDSheet!$A:$Y,25,0)</f>
        <v>5</v>
      </c>
      <c r="Z43" s="22">
        <f t="shared" si="17"/>
        <v>0</v>
      </c>
      <c r="AA43" s="18">
        <f t="shared" si="13"/>
        <v>0</v>
      </c>
      <c r="AB43" s="24" t="str">
        <f>VLOOKUP(A:A,[1]TDSheet!$A:$AB,28,0)</f>
        <v>увел</v>
      </c>
      <c r="AC43" s="18">
        <f>AA43/5</f>
        <v>0</v>
      </c>
      <c r="AD43" s="23">
        <f>VLOOKUP(A:A,[1]TDSheet!$A:$AD,30,0)</f>
        <v>1</v>
      </c>
      <c r="AE43" s="18">
        <f t="shared" si="18"/>
        <v>0</v>
      </c>
      <c r="AF43" s="18"/>
      <c r="AG43" s="18"/>
      <c r="AH43" s="23">
        <f t="shared" si="14"/>
        <v>-1</v>
      </c>
      <c r="AI43" s="18"/>
    </row>
    <row r="44" spans="1:35" s="1" customFormat="1" ht="11.1" customHeight="1" outlineLevel="1" x14ac:dyDescent="0.2">
      <c r="A44" s="8" t="s">
        <v>33</v>
      </c>
      <c r="B44" s="9" t="s">
        <v>9</v>
      </c>
      <c r="C44" s="10">
        <v>116</v>
      </c>
      <c r="D44" s="10">
        <v>171</v>
      </c>
      <c r="E44" s="10">
        <v>105</v>
      </c>
      <c r="F44" s="10">
        <v>22</v>
      </c>
      <c r="G44" s="1">
        <f>VLOOKUP(A:A,[1]TDSheet!$A:$G,7,0)</f>
        <v>1</v>
      </c>
      <c r="H44" s="1" t="e">
        <f>VLOOKUP(A:A,[1]TDSheet!$A:$H,8,0)</f>
        <v>#N/A</v>
      </c>
      <c r="I44" s="18">
        <f>VLOOKUP(A:A,[2]TDSheet!$A:$F,6,0)</f>
        <v>116</v>
      </c>
      <c r="J44" s="18">
        <f t="shared" si="9"/>
        <v>-11</v>
      </c>
      <c r="K44" s="18">
        <f>VLOOKUP(A:A,[1]TDSheet!$A:$P,16,0)</f>
        <v>0</v>
      </c>
      <c r="L44" s="18">
        <v>120</v>
      </c>
      <c r="M44" s="18">
        <v>120</v>
      </c>
      <c r="N44" s="18"/>
      <c r="O44" s="18">
        <f t="shared" si="10"/>
        <v>21</v>
      </c>
      <c r="P44" s="20"/>
      <c r="Q44" s="21">
        <f t="shared" si="11"/>
        <v>12.476190476190476</v>
      </c>
      <c r="R44" s="18">
        <f t="shared" si="12"/>
        <v>1.0476190476190477</v>
      </c>
      <c r="S44" s="18">
        <f>VLOOKUP(A:A,[1]TDSheet!$A:$T,20,0)</f>
        <v>46.4</v>
      </c>
      <c r="T44" s="18">
        <f>VLOOKUP(A:A,[1]TDSheet!$A:$O,15,0)</f>
        <v>29</v>
      </c>
      <c r="U44" s="18">
        <v>0</v>
      </c>
      <c r="V44" s="18">
        <v>0</v>
      </c>
      <c r="W44" s="18">
        <f>VLOOKUP(A:A,[1]TDSheet!$A:$W,23,0)</f>
        <v>84</v>
      </c>
      <c r="X44" s="18">
        <f>VLOOKUP(A:A,[1]TDSheet!$A:$X,24,0)</f>
        <v>12</v>
      </c>
      <c r="Y44" s="18">
        <f>VLOOKUP(A:A,[1]TDSheet!$A:$Y,25,0)</f>
        <v>8</v>
      </c>
      <c r="Z44" s="22">
        <f t="shared" si="17"/>
        <v>0</v>
      </c>
      <c r="AA44" s="18">
        <f t="shared" si="13"/>
        <v>0</v>
      </c>
      <c r="AB44" s="18" t="str">
        <f>VLOOKUP(A:A,[1]TDSheet!$A:$AB,28,0)</f>
        <v>хз</v>
      </c>
      <c r="AC44" s="18">
        <f>AA44/8</f>
        <v>0</v>
      </c>
      <c r="AD44" s="23">
        <f>VLOOKUP(A:A,[1]TDSheet!$A:$AD,30,0)</f>
        <v>0.7</v>
      </c>
      <c r="AE44" s="18">
        <f t="shared" si="18"/>
        <v>0</v>
      </c>
      <c r="AF44" s="18"/>
      <c r="AG44" s="18"/>
      <c r="AH44" s="23">
        <f t="shared" si="14"/>
        <v>-1</v>
      </c>
      <c r="AI44" s="18"/>
    </row>
    <row r="45" spans="1:35" s="1" customFormat="1" ht="11.1" customHeight="1" outlineLevel="1" x14ac:dyDescent="0.2">
      <c r="A45" s="8" t="s">
        <v>34</v>
      </c>
      <c r="B45" s="9" t="s">
        <v>9</v>
      </c>
      <c r="C45" s="10">
        <v>-10</v>
      </c>
      <c r="D45" s="10">
        <v>10</v>
      </c>
      <c r="E45" s="10">
        <v>0</v>
      </c>
      <c r="F45" s="10"/>
      <c r="G45" s="1">
        <f>VLOOKUP(A:A,[1]TDSheet!$A:$G,7,0)</f>
        <v>1</v>
      </c>
      <c r="H45" s="1" t="e">
        <f>VLOOKUP(A:A,[1]TDSheet!$A:$H,8,0)</f>
        <v>#N/A</v>
      </c>
      <c r="I45" s="18">
        <v>0</v>
      </c>
      <c r="J45" s="18">
        <f t="shared" si="9"/>
        <v>0</v>
      </c>
      <c r="K45" s="18">
        <f>VLOOKUP(A:A,[1]TDSheet!$A:$P,16,0)</f>
        <v>0</v>
      </c>
      <c r="L45" s="18"/>
      <c r="M45" s="18"/>
      <c r="N45" s="18"/>
      <c r="O45" s="18">
        <f t="shared" si="10"/>
        <v>0</v>
      </c>
      <c r="P45" s="20"/>
      <c r="Q45" s="21" t="e">
        <f t="shared" si="11"/>
        <v>#DIV/0!</v>
      </c>
      <c r="R45" s="18" t="e">
        <f t="shared" si="12"/>
        <v>#DIV/0!</v>
      </c>
      <c r="S45" s="18">
        <f>VLOOKUP(A:A,[1]TDSheet!$A:$T,20,0)</f>
        <v>0</v>
      </c>
      <c r="T45" s="18">
        <f>VLOOKUP(A:A,[1]TDSheet!$A:$O,15,0)</f>
        <v>0</v>
      </c>
      <c r="U45" s="18">
        <v>0</v>
      </c>
      <c r="V45" s="18">
        <v>0</v>
      </c>
      <c r="W45" s="18">
        <f>VLOOKUP(A:A,[1]TDSheet!$A:$W,23,0)</f>
        <v>84</v>
      </c>
      <c r="X45" s="18">
        <f>VLOOKUP(A:A,[1]TDSheet!$A:$X,24,0)</f>
        <v>12</v>
      </c>
      <c r="Y45" s="18">
        <f>VLOOKUP(A:A,[1]TDSheet!$A:$Y,25,0)</f>
        <v>8</v>
      </c>
      <c r="Z45" s="22">
        <f t="shared" si="17"/>
        <v>0</v>
      </c>
      <c r="AA45" s="18">
        <f t="shared" si="13"/>
        <v>0</v>
      </c>
      <c r="AB45" s="18" t="str">
        <f>VLOOKUP(A:A,[1]TDSheet!$A:$AB,28,0)</f>
        <v>хз</v>
      </c>
      <c r="AC45" s="18">
        <f>AA45/8</f>
        <v>0</v>
      </c>
      <c r="AD45" s="23">
        <f>VLOOKUP(A:A,[1]TDSheet!$A:$AD,30,0)</f>
        <v>0.7</v>
      </c>
      <c r="AE45" s="18">
        <f t="shared" si="18"/>
        <v>0</v>
      </c>
      <c r="AF45" s="18"/>
      <c r="AG45" s="18"/>
      <c r="AH45" s="23" t="e">
        <f t="shared" si="14"/>
        <v>#DIV/0!</v>
      </c>
      <c r="AI45" s="18"/>
    </row>
    <row r="46" spans="1:35" s="1" customFormat="1" ht="11.1" customHeight="1" outlineLevel="1" x14ac:dyDescent="0.2">
      <c r="A46" s="8" t="s">
        <v>35</v>
      </c>
      <c r="B46" s="9" t="s">
        <v>9</v>
      </c>
      <c r="C46" s="10">
        <v>956</v>
      </c>
      <c r="D46" s="10">
        <v>1310</v>
      </c>
      <c r="E46" s="10">
        <v>718</v>
      </c>
      <c r="F46" s="10">
        <v>696</v>
      </c>
      <c r="G46" s="1" t="str">
        <f>VLOOKUP(A:A,[1]TDSheet!$A:$G,7,0)</f>
        <v>нов</v>
      </c>
      <c r="H46" s="1" t="e">
        <f>VLOOKUP(A:A,[1]TDSheet!$A:$H,8,0)</f>
        <v>#N/A</v>
      </c>
      <c r="I46" s="18">
        <f>VLOOKUP(A:A,[2]TDSheet!$A:$F,6,0)</f>
        <v>755</v>
      </c>
      <c r="J46" s="18">
        <f t="shared" si="9"/>
        <v>-37</v>
      </c>
      <c r="K46" s="18">
        <f>VLOOKUP(A:A,[1]TDSheet!$A:$P,16,0)</f>
        <v>100</v>
      </c>
      <c r="L46" s="18">
        <v>500</v>
      </c>
      <c r="M46" s="18">
        <v>420</v>
      </c>
      <c r="N46" s="18"/>
      <c r="O46" s="18">
        <f t="shared" si="10"/>
        <v>143.6</v>
      </c>
      <c r="P46" s="20"/>
      <c r="Q46" s="21">
        <f t="shared" si="11"/>
        <v>11.949860724233984</v>
      </c>
      <c r="R46" s="18">
        <f t="shared" si="12"/>
        <v>4.8467966573816161</v>
      </c>
      <c r="S46" s="18">
        <f>VLOOKUP(A:A,[1]TDSheet!$A:$T,20,0)</f>
        <v>140.4</v>
      </c>
      <c r="T46" s="18">
        <f>VLOOKUP(A:A,[1]TDSheet!$A:$O,15,0)</f>
        <v>123.4</v>
      </c>
      <c r="U46" s="18">
        <f>VLOOKUP(A:A,[3]TDSheet!$A:$D,4,0)</f>
        <v>69</v>
      </c>
      <c r="V46" s="18">
        <v>0</v>
      </c>
      <c r="W46" s="18">
        <f>VLOOKUP(A:A,[1]TDSheet!$A:$W,23,0)</f>
        <v>84</v>
      </c>
      <c r="X46" s="18">
        <f>VLOOKUP(A:A,[1]TDSheet!$A:$X,24,0)</f>
        <v>12</v>
      </c>
      <c r="Y46" s="18">
        <f>VLOOKUP(A:A,[1]TDSheet!$A:$Y,25,0)</f>
        <v>5</v>
      </c>
      <c r="Z46" s="22">
        <f t="shared" si="17"/>
        <v>0</v>
      </c>
      <c r="AA46" s="18">
        <f t="shared" si="13"/>
        <v>0</v>
      </c>
      <c r="AB46" s="18" t="str">
        <f>VLOOKUP(A:A,[1]TDSheet!$A:$AB,28,0)</f>
        <v>Паша*1,25</v>
      </c>
      <c r="AC46" s="18">
        <f>AA46/5</f>
        <v>0</v>
      </c>
      <c r="AD46" s="23">
        <f>VLOOKUP(A:A,[1]TDSheet!$A:$AD,30,0)</f>
        <v>1</v>
      </c>
      <c r="AE46" s="18">
        <f t="shared" si="18"/>
        <v>0</v>
      </c>
      <c r="AF46" s="18"/>
      <c r="AG46" s="18"/>
      <c r="AH46" s="23">
        <f t="shared" si="14"/>
        <v>-0.51949860724233976</v>
      </c>
      <c r="AI46" s="18"/>
    </row>
    <row r="47" spans="1:35" s="1" customFormat="1" ht="21.95" customHeight="1" outlineLevel="1" x14ac:dyDescent="0.2">
      <c r="A47" s="8" t="s">
        <v>36</v>
      </c>
      <c r="B47" s="9" t="s">
        <v>9</v>
      </c>
      <c r="C47" s="10">
        <v>23</v>
      </c>
      <c r="D47" s="10">
        <v>6</v>
      </c>
      <c r="E47" s="10">
        <v>2</v>
      </c>
      <c r="F47" s="10">
        <v>26</v>
      </c>
      <c r="G47" s="1" t="str">
        <f>VLOOKUP(A:A,[1]TDSheet!$A:$G,7,0)</f>
        <v>выв2108</v>
      </c>
      <c r="H47" s="1" t="e">
        <f>VLOOKUP(A:A,[1]TDSheet!$A:$H,8,0)</f>
        <v>#N/A</v>
      </c>
      <c r="I47" s="18">
        <f>VLOOKUP(A:A,[2]TDSheet!$A:$F,6,0)</f>
        <v>2</v>
      </c>
      <c r="J47" s="18">
        <f t="shared" si="9"/>
        <v>0</v>
      </c>
      <c r="K47" s="18">
        <f>VLOOKUP(A:A,[1]TDSheet!$A:$P,16,0)</f>
        <v>0</v>
      </c>
      <c r="L47" s="18"/>
      <c r="M47" s="18"/>
      <c r="N47" s="18"/>
      <c r="O47" s="18">
        <f t="shared" si="10"/>
        <v>0.4</v>
      </c>
      <c r="P47" s="20"/>
      <c r="Q47" s="21">
        <f t="shared" si="11"/>
        <v>65</v>
      </c>
      <c r="R47" s="18">
        <f t="shared" si="12"/>
        <v>65</v>
      </c>
      <c r="S47" s="18">
        <f>VLOOKUP(A:A,[1]TDSheet!$A:$T,20,0)</f>
        <v>0.2</v>
      </c>
      <c r="T47" s="18">
        <f>VLOOKUP(A:A,[1]TDSheet!$A:$O,15,0)</f>
        <v>1</v>
      </c>
      <c r="U47" s="18">
        <v>0</v>
      </c>
      <c r="V47" s="18">
        <v>0</v>
      </c>
      <c r="W47" s="18">
        <f>VLOOKUP(A:A,[1]TDSheet!$A:$W,23,0)</f>
        <v>84</v>
      </c>
      <c r="X47" s="18">
        <f>VLOOKUP(A:A,[1]TDSheet!$A:$X,24,0)</f>
        <v>12</v>
      </c>
      <c r="Y47" s="18">
        <f>VLOOKUP(A:A,[1]TDSheet!$A:$Y,25,0)</f>
        <v>8</v>
      </c>
      <c r="Z47" s="22">
        <f t="shared" si="17"/>
        <v>0</v>
      </c>
      <c r="AA47" s="18">
        <f t="shared" si="13"/>
        <v>0</v>
      </c>
      <c r="AB47" s="24" t="str">
        <f>VLOOKUP(A:A,[1]TDSheet!$A:$AB,28,0)</f>
        <v>выв2108</v>
      </c>
      <c r="AC47" s="18">
        <f>AA47/8</f>
        <v>0</v>
      </c>
      <c r="AD47" s="23">
        <f>VLOOKUP(A:A,[1]TDSheet!$A:$AD,30,0)</f>
        <v>0</v>
      </c>
      <c r="AE47" s="18">
        <f t="shared" si="18"/>
        <v>0</v>
      </c>
      <c r="AF47" s="18"/>
      <c r="AG47" s="18"/>
      <c r="AH47" s="23">
        <f t="shared" si="14"/>
        <v>-1</v>
      </c>
      <c r="AI47" s="18"/>
    </row>
    <row r="48" spans="1:35" s="1" customFormat="1" ht="21.95" customHeight="1" outlineLevel="1" x14ac:dyDescent="0.2">
      <c r="A48" s="8" t="s">
        <v>37</v>
      </c>
      <c r="B48" s="9" t="s">
        <v>9</v>
      </c>
      <c r="C48" s="10">
        <v>552</v>
      </c>
      <c r="D48" s="10">
        <v>1021</v>
      </c>
      <c r="E48" s="10">
        <v>458</v>
      </c>
      <c r="F48" s="10">
        <v>426</v>
      </c>
      <c r="G48" s="1" t="str">
        <f>VLOOKUP(A:A,[1]TDSheet!$A:$G,7,0)</f>
        <v>ак</v>
      </c>
      <c r="H48" s="1">
        <f>VLOOKUP(A:A,[1]TDSheet!$A:$H,8,0)</f>
        <v>180</v>
      </c>
      <c r="I48" s="18">
        <f>VLOOKUP(A:A,[2]TDSheet!$A:$F,6,0)</f>
        <v>475</v>
      </c>
      <c r="J48" s="18">
        <f t="shared" si="9"/>
        <v>-17</v>
      </c>
      <c r="K48" s="18">
        <f>VLOOKUP(A:A,[1]TDSheet!$A:$P,16,0)</f>
        <v>100</v>
      </c>
      <c r="L48" s="18">
        <v>300</v>
      </c>
      <c r="M48" s="18">
        <v>300</v>
      </c>
      <c r="N48" s="18"/>
      <c r="O48" s="18">
        <f t="shared" si="10"/>
        <v>91.6</v>
      </c>
      <c r="P48" s="20"/>
      <c r="Q48" s="21">
        <f t="shared" si="11"/>
        <v>12.292576419213974</v>
      </c>
      <c r="R48" s="18">
        <f t="shared" si="12"/>
        <v>4.6506550218340612</v>
      </c>
      <c r="S48" s="18">
        <f>VLOOKUP(A:A,[1]TDSheet!$A:$T,20,0)</f>
        <v>99</v>
      </c>
      <c r="T48" s="18">
        <f>VLOOKUP(A:A,[1]TDSheet!$A:$O,15,0)</f>
        <v>83.4</v>
      </c>
      <c r="U48" s="18">
        <f>VLOOKUP(A:A,[3]TDSheet!$A:$D,4,0)</f>
        <v>58</v>
      </c>
      <c r="V48" s="18">
        <v>0</v>
      </c>
      <c r="W48" s="18">
        <f>VLOOKUP(A:A,[1]TDSheet!$A:$W,23,0)</f>
        <v>84</v>
      </c>
      <c r="X48" s="18">
        <f>VLOOKUP(A:A,[1]TDSheet!$A:$X,24,0)</f>
        <v>12</v>
      </c>
      <c r="Y48" s="18">
        <f>VLOOKUP(A:A,[1]TDSheet!$A:$Y,25,0)</f>
        <v>8</v>
      </c>
      <c r="Z48" s="22">
        <f t="shared" si="17"/>
        <v>0</v>
      </c>
      <c r="AA48" s="18">
        <f t="shared" si="13"/>
        <v>0</v>
      </c>
      <c r="AB48" s="18">
        <v>0</v>
      </c>
      <c r="AC48" s="18">
        <f>AA48/8</f>
        <v>0</v>
      </c>
      <c r="AD48" s="23">
        <f>VLOOKUP(A:A,[1]TDSheet!$A:$AD,30,0)</f>
        <v>0.9</v>
      </c>
      <c r="AE48" s="18">
        <f t="shared" si="18"/>
        <v>0</v>
      </c>
      <c r="AF48" s="18"/>
      <c r="AG48" s="18"/>
      <c r="AH48" s="23">
        <f t="shared" si="14"/>
        <v>-0.36681222707423577</v>
      </c>
      <c r="AI48" s="18"/>
    </row>
    <row r="49" spans="1:35" s="1" customFormat="1" ht="11.1" customHeight="1" outlineLevel="1" x14ac:dyDescent="0.2">
      <c r="A49" s="8" t="s">
        <v>38</v>
      </c>
      <c r="B49" s="9" t="s">
        <v>8</v>
      </c>
      <c r="C49" s="10">
        <v>415</v>
      </c>
      <c r="D49" s="10">
        <v>470</v>
      </c>
      <c r="E49" s="10">
        <v>225</v>
      </c>
      <c r="F49" s="10">
        <v>395</v>
      </c>
      <c r="G49" s="1">
        <f>VLOOKUP(A:A,[1]TDSheet!$A:$G,7,0)</f>
        <v>1</v>
      </c>
      <c r="H49" s="1">
        <f>VLOOKUP(A:A,[1]TDSheet!$A:$H,8,0)</f>
        <v>90</v>
      </c>
      <c r="I49" s="18">
        <f>VLOOKUP(A:A,[2]TDSheet!$A:$F,6,0)</f>
        <v>235</v>
      </c>
      <c r="J49" s="18">
        <f t="shared" si="9"/>
        <v>-10</v>
      </c>
      <c r="K49" s="18">
        <f>VLOOKUP(A:A,[1]TDSheet!$A:$P,16,0)</f>
        <v>0</v>
      </c>
      <c r="L49" s="18"/>
      <c r="M49" s="18">
        <v>200</v>
      </c>
      <c r="N49" s="18"/>
      <c r="O49" s="18">
        <f t="shared" si="10"/>
        <v>45</v>
      </c>
      <c r="P49" s="20">
        <v>60</v>
      </c>
      <c r="Q49" s="21">
        <f t="shared" si="11"/>
        <v>14.555555555555555</v>
      </c>
      <c r="R49" s="18">
        <f t="shared" si="12"/>
        <v>8.7777777777777786</v>
      </c>
      <c r="S49" s="18">
        <f>VLOOKUP(A:A,[1]TDSheet!$A:$T,20,0)</f>
        <v>66</v>
      </c>
      <c r="T49" s="18">
        <f>VLOOKUP(A:A,[1]TDSheet!$A:$O,15,0)</f>
        <v>46</v>
      </c>
      <c r="U49" s="18">
        <f>VLOOKUP(A:A,[3]TDSheet!$A:$D,4,0)</f>
        <v>86</v>
      </c>
      <c r="V49" s="18">
        <v>0</v>
      </c>
      <c r="W49" s="18">
        <f>VLOOKUP(A:A,[1]TDSheet!$A:$W,23,0)</f>
        <v>144</v>
      </c>
      <c r="X49" s="18">
        <f>VLOOKUP(A:A,[1]TDSheet!$A:$X,24,0)</f>
        <v>12</v>
      </c>
      <c r="Y49" s="18">
        <f>VLOOKUP(A:A,[1]TDSheet!$A:$Y,25,0)</f>
        <v>5</v>
      </c>
      <c r="Z49" s="22">
        <f t="shared" si="17"/>
        <v>12</v>
      </c>
      <c r="AA49" s="18">
        <f t="shared" si="13"/>
        <v>60</v>
      </c>
      <c r="AB49" s="18">
        <f>VLOOKUP(A:A,[1]TDSheet!$A:$AB,28,0)</f>
        <v>0</v>
      </c>
      <c r="AC49" s="18">
        <f>AA49/5</f>
        <v>12</v>
      </c>
      <c r="AD49" s="23">
        <f>VLOOKUP(A:A,[1]TDSheet!$A:$AD,30,0)</f>
        <v>1</v>
      </c>
      <c r="AE49" s="18">
        <f t="shared" si="18"/>
        <v>60</v>
      </c>
      <c r="AF49" s="18"/>
      <c r="AG49" s="18"/>
      <c r="AH49" s="23">
        <f t="shared" si="14"/>
        <v>0.9111111111111112</v>
      </c>
      <c r="AI49" s="18"/>
    </row>
    <row r="50" spans="1:35" s="1" customFormat="1" ht="11.1" customHeight="1" outlineLevel="1" x14ac:dyDescent="0.2">
      <c r="A50" s="8" t="s">
        <v>39</v>
      </c>
      <c r="B50" s="9" t="s">
        <v>9</v>
      </c>
      <c r="C50" s="10">
        <v>1553</v>
      </c>
      <c r="D50" s="10">
        <v>2510</v>
      </c>
      <c r="E50" s="10">
        <v>1196</v>
      </c>
      <c r="F50" s="10">
        <v>1705</v>
      </c>
      <c r="G50" s="1">
        <f>VLOOKUP(A:A,[1]TDSheet!$A:$G,7,0)</f>
        <v>1</v>
      </c>
      <c r="H50" s="1">
        <f>VLOOKUP(A:A,[1]TDSheet!$A:$H,8,0)</f>
        <v>120</v>
      </c>
      <c r="I50" s="18">
        <f>VLOOKUP(A:A,[2]TDSheet!$A:$F,6,0)</f>
        <v>1227</v>
      </c>
      <c r="J50" s="18">
        <f t="shared" si="9"/>
        <v>-31</v>
      </c>
      <c r="K50" s="18">
        <f>VLOOKUP(A:A,[1]TDSheet!$A:$P,16,0)</f>
        <v>180</v>
      </c>
      <c r="L50" s="18">
        <v>600</v>
      </c>
      <c r="M50" s="18">
        <v>480</v>
      </c>
      <c r="N50" s="18"/>
      <c r="O50" s="18">
        <f t="shared" si="10"/>
        <v>239.2</v>
      </c>
      <c r="P50" s="20"/>
      <c r="Q50" s="21">
        <f t="shared" si="11"/>
        <v>12.395484949832776</v>
      </c>
      <c r="R50" s="18">
        <f t="shared" si="12"/>
        <v>7.1279264214046822</v>
      </c>
      <c r="S50" s="18">
        <f>VLOOKUP(A:A,[1]TDSheet!$A:$T,20,0)</f>
        <v>127.8</v>
      </c>
      <c r="T50" s="18">
        <f>VLOOKUP(A:A,[1]TDSheet!$A:$O,15,0)</f>
        <v>140.4</v>
      </c>
      <c r="U50" s="18">
        <f>VLOOKUP(A:A,[3]TDSheet!$A:$D,4,0)</f>
        <v>146</v>
      </c>
      <c r="V50" s="18">
        <v>0</v>
      </c>
      <c r="W50" s="18">
        <f>VLOOKUP(A:A,[1]TDSheet!$A:$W,23,0)</f>
        <v>84</v>
      </c>
      <c r="X50" s="18">
        <f>VLOOKUP(A:A,[1]TDSheet!$A:$X,24,0)</f>
        <v>12</v>
      </c>
      <c r="Y50" s="18">
        <f>VLOOKUP(A:A,[1]TDSheet!$A:$Y,25,0)</f>
        <v>5</v>
      </c>
      <c r="Z50" s="22">
        <f t="shared" si="17"/>
        <v>0</v>
      </c>
      <c r="AA50" s="18">
        <f t="shared" si="13"/>
        <v>0</v>
      </c>
      <c r="AB50" s="18" t="str">
        <f>VLOOKUP(A:A,[1]TDSheet!$A:$AB,28,0)</f>
        <v>жк300</v>
      </c>
      <c r="AC50" s="18">
        <f>AA50/5</f>
        <v>0</v>
      </c>
      <c r="AD50" s="23">
        <f>VLOOKUP(A:A,[1]TDSheet!$A:$AD,30,0)</f>
        <v>1</v>
      </c>
      <c r="AE50" s="18">
        <f t="shared" si="18"/>
        <v>0</v>
      </c>
      <c r="AF50" s="18"/>
      <c r="AG50" s="18"/>
      <c r="AH50" s="23">
        <f t="shared" si="14"/>
        <v>-0.38963210702341133</v>
      </c>
      <c r="AI50" s="18"/>
    </row>
    <row r="51" spans="1:35" s="1" customFormat="1" ht="11.1" customHeight="1" outlineLevel="1" x14ac:dyDescent="0.2">
      <c r="A51" s="8" t="s">
        <v>40</v>
      </c>
      <c r="B51" s="9" t="s">
        <v>9</v>
      </c>
      <c r="C51" s="10">
        <v>216</v>
      </c>
      <c r="D51" s="10">
        <v>135</v>
      </c>
      <c r="E51" s="10">
        <v>77</v>
      </c>
      <c r="F51" s="10">
        <v>175</v>
      </c>
      <c r="G51" s="1">
        <f>VLOOKUP(A:A,[1]TDSheet!$A:$G,7,0)</f>
        <v>1</v>
      </c>
      <c r="H51" s="1" t="e">
        <f>VLOOKUP(A:A,[1]TDSheet!$A:$H,8,0)</f>
        <v>#N/A</v>
      </c>
      <c r="I51" s="18">
        <f>VLOOKUP(A:A,[2]TDSheet!$A:$F,6,0)</f>
        <v>79</v>
      </c>
      <c r="J51" s="18">
        <f t="shared" si="9"/>
        <v>-2</v>
      </c>
      <c r="K51" s="18">
        <f>VLOOKUP(A:A,[1]TDSheet!$A:$P,16,0)</f>
        <v>0</v>
      </c>
      <c r="L51" s="18"/>
      <c r="M51" s="18"/>
      <c r="N51" s="18"/>
      <c r="O51" s="18">
        <f t="shared" si="10"/>
        <v>15.4</v>
      </c>
      <c r="P51" s="20"/>
      <c r="Q51" s="21">
        <f t="shared" si="11"/>
        <v>11.363636363636363</v>
      </c>
      <c r="R51" s="18">
        <f t="shared" si="12"/>
        <v>11.363636363636363</v>
      </c>
      <c r="S51" s="18">
        <f>VLOOKUP(A:A,[1]TDSheet!$A:$T,20,0)</f>
        <v>21.8</v>
      </c>
      <c r="T51" s="18">
        <f>VLOOKUP(A:A,[1]TDSheet!$A:$O,15,0)</f>
        <v>17.8</v>
      </c>
      <c r="U51" s="18">
        <f>VLOOKUP(A:A,[3]TDSheet!$A:$D,4,0)</f>
        <v>4</v>
      </c>
      <c r="V51" s="18">
        <v>0</v>
      </c>
      <c r="W51" s="18">
        <f>VLOOKUP(A:A,[1]TDSheet!$A:$W,23,0)</f>
        <v>84</v>
      </c>
      <c r="X51" s="18">
        <f>VLOOKUP(A:A,[1]TDSheet!$A:$X,24,0)</f>
        <v>12</v>
      </c>
      <c r="Y51" s="18">
        <f>VLOOKUP(A:A,[1]TDSheet!$A:$Y,25,0)</f>
        <v>8</v>
      </c>
      <c r="Z51" s="22">
        <f t="shared" si="17"/>
        <v>0</v>
      </c>
      <c r="AA51" s="18">
        <f t="shared" si="13"/>
        <v>0</v>
      </c>
      <c r="AB51" s="18" t="str">
        <f>VLOOKUP(A:A,[1]TDSheet!$A:$AB,28,0)</f>
        <v>увел</v>
      </c>
      <c r="AC51" s="18">
        <f>AA51/8</f>
        <v>0</v>
      </c>
      <c r="AD51" s="23">
        <f>VLOOKUP(A:A,[1]TDSheet!$A:$AD,30,0)</f>
        <v>0.8</v>
      </c>
      <c r="AE51" s="18">
        <f t="shared" si="18"/>
        <v>0</v>
      </c>
      <c r="AF51" s="18"/>
      <c r="AG51" s="18"/>
      <c r="AH51" s="23">
        <f t="shared" si="14"/>
        <v>-0.74025974025974028</v>
      </c>
      <c r="AI51" s="18"/>
    </row>
    <row r="52" spans="1:35" s="1" customFormat="1" ht="11.1" customHeight="1" outlineLevel="1" x14ac:dyDescent="0.2">
      <c r="A52" s="8" t="s">
        <v>41</v>
      </c>
      <c r="B52" s="9" t="s">
        <v>8</v>
      </c>
      <c r="C52" s="10">
        <v>177.59899999999999</v>
      </c>
      <c r="D52" s="10">
        <v>129.501</v>
      </c>
      <c r="E52" s="10">
        <v>118.4</v>
      </c>
      <c r="F52" s="10">
        <v>22.2</v>
      </c>
      <c r="G52" s="1" t="str">
        <f>VLOOKUP(A:A,[1]TDSheet!$A:$G,7,0)</f>
        <v>рот</v>
      </c>
      <c r="H52" s="1" t="e">
        <f>VLOOKUP(A:A,[1]TDSheet!$A:$H,8,0)</f>
        <v>#N/A</v>
      </c>
      <c r="I52" s="18">
        <f>VLOOKUP(A:A,[2]TDSheet!$A:$F,6,0)</f>
        <v>129.52000000000001</v>
      </c>
      <c r="J52" s="18">
        <f t="shared" si="9"/>
        <v>-11.120000000000005</v>
      </c>
      <c r="K52" s="18">
        <f>VLOOKUP(A:A,[1]TDSheet!$A:$P,16,0)</f>
        <v>0</v>
      </c>
      <c r="L52" s="18">
        <v>200</v>
      </c>
      <c r="M52" s="18">
        <v>160</v>
      </c>
      <c r="N52" s="18"/>
      <c r="O52" s="18">
        <f t="shared" si="10"/>
        <v>23.68</v>
      </c>
      <c r="P52" s="20"/>
      <c r="Q52" s="21">
        <f t="shared" si="11"/>
        <v>16.140202702702702</v>
      </c>
      <c r="R52" s="18">
        <f t="shared" si="12"/>
        <v>0.9375</v>
      </c>
      <c r="S52" s="18">
        <f>VLOOKUP(A:A,[1]TDSheet!$A:$T,20,0)</f>
        <v>22.2</v>
      </c>
      <c r="T52" s="18">
        <f>VLOOKUP(A:A,[1]TDSheet!$A:$O,15,0)</f>
        <v>15.540000000000001</v>
      </c>
      <c r="U52" s="18">
        <v>0</v>
      </c>
      <c r="V52" s="18">
        <v>0</v>
      </c>
      <c r="W52" s="18">
        <f>VLOOKUP(A:A,[1]TDSheet!$A:$W,23,0)</f>
        <v>126</v>
      </c>
      <c r="X52" s="18">
        <f>VLOOKUP(A:A,[1]TDSheet!$A:$X,24,0)</f>
        <v>14</v>
      </c>
      <c r="Y52" s="18">
        <f>VLOOKUP(A:A,[1]TDSheet!$A:$Y,25,0)</f>
        <v>3.7</v>
      </c>
      <c r="Z52" s="22">
        <f t="shared" si="17"/>
        <v>0</v>
      </c>
      <c r="AA52" s="18">
        <f t="shared" si="13"/>
        <v>0</v>
      </c>
      <c r="AB52" s="18" t="e">
        <f>VLOOKUP(A:A,[1]TDSheet!$A:$AB,28,0)</f>
        <v>#N/A</v>
      </c>
      <c r="AC52" s="18">
        <f>AA52/3.7</f>
        <v>0</v>
      </c>
      <c r="AD52" s="23">
        <f>VLOOKUP(A:A,[1]TDSheet!$A:$AD,30,0)</f>
        <v>1</v>
      </c>
      <c r="AE52" s="18">
        <f t="shared" si="18"/>
        <v>0</v>
      </c>
      <c r="AF52" s="18"/>
      <c r="AG52" s="18"/>
      <c r="AH52" s="23">
        <f t="shared" si="14"/>
        <v>-1</v>
      </c>
      <c r="AI52" s="18"/>
    </row>
    <row r="53" spans="1:35" s="1" customFormat="1" ht="11.1" customHeight="1" outlineLevel="1" x14ac:dyDescent="0.2">
      <c r="A53" s="8" t="s">
        <v>66</v>
      </c>
      <c r="B53" s="9" t="s">
        <v>8</v>
      </c>
      <c r="C53" s="10">
        <v>157.04</v>
      </c>
      <c r="D53" s="10">
        <v>199.08</v>
      </c>
      <c r="E53" s="10">
        <v>114.24</v>
      </c>
      <c r="F53" s="10">
        <v>208.28</v>
      </c>
      <c r="G53" s="1">
        <f>VLOOKUP(A:A,[1]TDSheet!$A:$G,7,0)</f>
        <v>0</v>
      </c>
      <c r="H53" s="1" t="e">
        <f>VLOOKUP(A:A,[1]TDSheet!$A:$H,8,0)</f>
        <v>#N/A</v>
      </c>
      <c r="I53" s="18">
        <f>VLOOKUP(A:A,[2]TDSheet!$A:$F,6,0)</f>
        <v>117.04</v>
      </c>
      <c r="J53" s="18">
        <f t="shared" si="9"/>
        <v>-2.8000000000000114</v>
      </c>
      <c r="K53" s="18">
        <f>VLOOKUP(A:A,[1]TDSheet!$A:$P,16,0)</f>
        <v>0</v>
      </c>
      <c r="L53" s="18"/>
      <c r="M53" s="18">
        <v>90</v>
      </c>
      <c r="N53" s="18"/>
      <c r="O53" s="18">
        <f t="shared" si="10"/>
        <v>22.847999999999999</v>
      </c>
      <c r="P53" s="20"/>
      <c r="Q53" s="21">
        <f t="shared" si="11"/>
        <v>13.054971988795518</v>
      </c>
      <c r="R53" s="18">
        <f t="shared" si="12"/>
        <v>9.1158963585434183</v>
      </c>
      <c r="S53" s="18">
        <f>VLOOKUP(A:A,[1]TDSheet!$A:$T,20,0)</f>
        <v>25.088000000000001</v>
      </c>
      <c r="T53" s="18">
        <f>VLOOKUP(A:A,[1]TDSheet!$A:$O,15,0)</f>
        <v>25.536000000000001</v>
      </c>
      <c r="U53" s="18">
        <f>VLOOKUP(A:A,[3]TDSheet!$A:$D,4,0)</f>
        <v>22.4</v>
      </c>
      <c r="V53" s="18">
        <v>0</v>
      </c>
      <c r="W53" s="18">
        <f>VLOOKUP(A:A,[1]TDSheet!$A:$W,23,0)</f>
        <v>126</v>
      </c>
      <c r="X53" s="18">
        <f>VLOOKUP(A:A,[1]TDSheet!$A:$X,24,0)</f>
        <v>14</v>
      </c>
      <c r="Y53" s="18">
        <f>VLOOKUP(A:A,[1]TDSheet!$A:$Y,25,0)</f>
        <v>2.2400000000000002</v>
      </c>
      <c r="Z53" s="22">
        <f t="shared" si="17"/>
        <v>0</v>
      </c>
      <c r="AA53" s="18">
        <f t="shared" si="13"/>
        <v>0</v>
      </c>
      <c r="AB53" s="18" t="e">
        <f>VLOOKUP(A:A,[1]TDSheet!$A:$AB,28,0)</f>
        <v>#N/A</v>
      </c>
      <c r="AC53" s="18">
        <f>AA53/2.24</f>
        <v>0</v>
      </c>
      <c r="AD53" s="23">
        <f>VLOOKUP(A:A,[1]TDSheet!$A:$AD,30,0)</f>
        <v>1</v>
      </c>
      <c r="AE53" s="18">
        <f t="shared" si="18"/>
        <v>0</v>
      </c>
      <c r="AF53" s="18"/>
      <c r="AG53" s="18"/>
      <c r="AH53" s="23">
        <f t="shared" si="14"/>
        <v>-1.9607843137254943E-2</v>
      </c>
      <c r="AI53" s="18"/>
    </row>
    <row r="54" spans="1:35" s="1" customFormat="1" ht="11.1" customHeight="1" outlineLevel="1" x14ac:dyDescent="0.2">
      <c r="A54" s="8" t="s">
        <v>42</v>
      </c>
      <c r="B54" s="9" t="s">
        <v>9</v>
      </c>
      <c r="C54" s="10">
        <v>1368</v>
      </c>
      <c r="D54" s="10">
        <v>194</v>
      </c>
      <c r="E54" s="10">
        <v>284</v>
      </c>
      <c r="F54" s="10">
        <v>1032</v>
      </c>
      <c r="G54" s="1" t="str">
        <f>VLOOKUP(A:A,[1]TDSheet!$A:$G,7,0)</f>
        <v>нов1</v>
      </c>
      <c r="H54" s="1" t="e">
        <f>VLOOKUP(A:A,[1]TDSheet!$A:$H,8,0)</f>
        <v>#N/A</v>
      </c>
      <c r="I54" s="18">
        <f>VLOOKUP(A:A,[2]TDSheet!$A:$F,6,0)</f>
        <v>238</v>
      </c>
      <c r="J54" s="18">
        <f t="shared" si="9"/>
        <v>46</v>
      </c>
      <c r="K54" s="18">
        <f>VLOOKUP(A:A,[1]TDSheet!$A:$P,16,0)</f>
        <v>0</v>
      </c>
      <c r="L54" s="18"/>
      <c r="M54" s="18"/>
      <c r="N54" s="18"/>
      <c r="O54" s="18">
        <f t="shared" si="10"/>
        <v>56.8</v>
      </c>
      <c r="P54" s="20"/>
      <c r="Q54" s="21">
        <f t="shared" si="11"/>
        <v>18.169014084507044</v>
      </c>
      <c r="R54" s="18">
        <f t="shared" si="12"/>
        <v>18.169014084507044</v>
      </c>
      <c r="S54" s="18">
        <f>VLOOKUP(A:A,[1]TDSheet!$A:$T,20,0)</f>
        <v>49.6</v>
      </c>
      <c r="T54" s="18">
        <f>VLOOKUP(A:A,[1]TDSheet!$A:$O,15,0)</f>
        <v>32.799999999999997</v>
      </c>
      <c r="U54" s="18">
        <f>VLOOKUP(A:A,[3]TDSheet!$A:$D,4,0)</f>
        <v>61</v>
      </c>
      <c r="V54" s="18">
        <v>0</v>
      </c>
      <c r="W54" s="18">
        <f>VLOOKUP(A:A,[1]TDSheet!$A:$W,23,0)</f>
        <v>126</v>
      </c>
      <c r="X54" s="18">
        <f>VLOOKUP(A:A,[1]TDSheet!$A:$X,24,0)</f>
        <v>14</v>
      </c>
      <c r="Y54" s="18">
        <f>VLOOKUP(A:A,[1]TDSheet!$A:$Y,25,0)</f>
        <v>30</v>
      </c>
      <c r="Z54" s="22">
        <f t="shared" si="17"/>
        <v>0</v>
      </c>
      <c r="AA54" s="18">
        <f t="shared" si="13"/>
        <v>0</v>
      </c>
      <c r="AB54" s="18" t="str">
        <f>VLOOKUP(A:A,[1]TDSheet!$A:$AB,28,0)</f>
        <v>яблоко</v>
      </c>
      <c r="AC54" s="18">
        <f>AA54/30</f>
        <v>0</v>
      </c>
      <c r="AD54" s="23">
        <f>VLOOKUP(A:A,[1]TDSheet!$A:$AD,30,0)</f>
        <v>0.09</v>
      </c>
      <c r="AE54" s="18">
        <f t="shared" si="18"/>
        <v>0</v>
      </c>
      <c r="AF54" s="18"/>
      <c r="AG54" s="18"/>
      <c r="AH54" s="23">
        <f t="shared" si="14"/>
        <v>7.3943661971830998E-2</v>
      </c>
      <c r="AI54" s="18"/>
    </row>
    <row r="55" spans="1:35" s="1" customFormat="1" ht="11.1" customHeight="1" outlineLevel="1" x14ac:dyDescent="0.2">
      <c r="A55" s="8" t="s">
        <v>43</v>
      </c>
      <c r="B55" s="9" t="s">
        <v>9</v>
      </c>
      <c r="C55" s="10">
        <v>738</v>
      </c>
      <c r="D55" s="10">
        <v>977</v>
      </c>
      <c r="E55" s="10">
        <v>572</v>
      </c>
      <c r="F55" s="10">
        <v>712</v>
      </c>
      <c r="G55" s="1" t="str">
        <f>VLOOKUP(A:A,[1]TDSheet!$A:$G,7,0)</f>
        <v>нов</v>
      </c>
      <c r="H55" s="1" t="e">
        <f>VLOOKUP(A:A,[1]TDSheet!$A:$H,8,0)</f>
        <v>#N/A</v>
      </c>
      <c r="I55" s="18">
        <f>VLOOKUP(A:A,[2]TDSheet!$A:$F,6,0)</f>
        <v>604</v>
      </c>
      <c r="J55" s="18">
        <f t="shared" si="9"/>
        <v>-32</v>
      </c>
      <c r="K55" s="18">
        <f>VLOOKUP(A:A,[1]TDSheet!$A:$P,16,0)</f>
        <v>0</v>
      </c>
      <c r="L55" s="18">
        <v>320</v>
      </c>
      <c r="M55" s="18">
        <v>340</v>
      </c>
      <c r="N55" s="18"/>
      <c r="O55" s="18">
        <f t="shared" si="10"/>
        <v>114.4</v>
      </c>
      <c r="P55" s="20"/>
      <c r="Q55" s="21">
        <f t="shared" si="11"/>
        <v>11.993006993006992</v>
      </c>
      <c r="R55" s="18">
        <f t="shared" si="12"/>
        <v>6.2237762237762233</v>
      </c>
      <c r="S55" s="18">
        <f>VLOOKUP(A:A,[1]TDSheet!$A:$T,20,0)</f>
        <v>133.4</v>
      </c>
      <c r="T55" s="18">
        <f>VLOOKUP(A:A,[1]TDSheet!$A:$O,15,0)</f>
        <v>109</v>
      </c>
      <c r="U55" s="18">
        <f>VLOOKUP(A:A,[3]TDSheet!$A:$D,4,0)</f>
        <v>97</v>
      </c>
      <c r="V55" s="18">
        <v>0</v>
      </c>
      <c r="W55" s="18">
        <f>VLOOKUP(A:A,[1]TDSheet!$A:$W,23,0)</f>
        <v>70</v>
      </c>
      <c r="X55" s="18">
        <f>VLOOKUP(A:A,[1]TDSheet!$A:$X,24,0)</f>
        <v>14</v>
      </c>
      <c r="Y55" s="18">
        <f>VLOOKUP(A:A,[1]TDSheet!$A:$Y,25,0)</f>
        <v>12</v>
      </c>
      <c r="Z55" s="22">
        <f t="shared" si="17"/>
        <v>0</v>
      </c>
      <c r="AA55" s="18">
        <f t="shared" si="13"/>
        <v>0</v>
      </c>
      <c r="AB55" s="18" t="e">
        <f>VLOOKUP(A:A,[1]TDSheet!$A:$AB,28,0)</f>
        <v>#N/A</v>
      </c>
      <c r="AC55" s="18">
        <f>AA55/12</f>
        <v>0</v>
      </c>
      <c r="AD55" s="23">
        <f>VLOOKUP(A:A,[1]TDSheet!$A:$AD,30,0)</f>
        <v>0.25</v>
      </c>
      <c r="AE55" s="18">
        <f t="shared" si="18"/>
        <v>0</v>
      </c>
      <c r="AF55" s="18"/>
      <c r="AG55" s="18"/>
      <c r="AH55" s="23">
        <f t="shared" si="14"/>
        <v>-0.15209790209790219</v>
      </c>
      <c r="AI55" s="18"/>
    </row>
    <row r="56" spans="1:35" s="1" customFormat="1" ht="11.1" customHeight="1" outlineLevel="1" x14ac:dyDescent="0.2">
      <c r="A56" s="8" t="s">
        <v>44</v>
      </c>
      <c r="B56" s="9" t="s">
        <v>9</v>
      </c>
      <c r="C56" s="10">
        <v>2476</v>
      </c>
      <c r="D56" s="10">
        <v>7713</v>
      </c>
      <c r="E56" s="10">
        <v>2552</v>
      </c>
      <c r="F56" s="10">
        <v>1694</v>
      </c>
      <c r="G56" s="1" t="str">
        <f>VLOOKUP(A:A,[1]TDSheet!$A:$G,7,0)</f>
        <v>пуд,яб</v>
      </c>
      <c r="H56" s="1">
        <f>VLOOKUP(A:A,[1]TDSheet!$A:$H,8,0)</f>
        <v>180</v>
      </c>
      <c r="I56" s="18">
        <f>VLOOKUP(A:A,[2]TDSheet!$A:$F,6,0)</f>
        <v>2619</v>
      </c>
      <c r="J56" s="18">
        <f t="shared" si="9"/>
        <v>-67</v>
      </c>
      <c r="K56" s="18">
        <f>VLOOKUP(A:A,[1]TDSheet!$A:$P,16,0)</f>
        <v>360</v>
      </c>
      <c r="L56" s="18">
        <v>1300</v>
      </c>
      <c r="M56" s="18">
        <v>1200</v>
      </c>
      <c r="N56" s="18"/>
      <c r="O56" s="18">
        <f t="shared" si="10"/>
        <v>414.4</v>
      </c>
      <c r="P56" s="20">
        <v>360</v>
      </c>
      <c r="Q56" s="21">
        <f t="shared" si="11"/>
        <v>11.858108108108109</v>
      </c>
      <c r="R56" s="18">
        <f t="shared" si="12"/>
        <v>4.0878378378378377</v>
      </c>
      <c r="S56" s="18">
        <f>VLOOKUP(A:A,[1]TDSheet!$A:$T,20,0)</f>
        <v>436.6</v>
      </c>
      <c r="T56" s="18">
        <f>VLOOKUP(A:A,[1]TDSheet!$A:$O,15,0)</f>
        <v>349.2</v>
      </c>
      <c r="U56" s="18">
        <f>VLOOKUP(A:A,[3]TDSheet!$A:$D,4,0)</f>
        <v>431</v>
      </c>
      <c r="V56" s="18">
        <f>VLOOKUP(A:A,[4]TDSheet!$A:$D,4,0)</f>
        <v>480</v>
      </c>
      <c r="W56" s="18">
        <f>VLOOKUP(A:A,[1]TDSheet!$A:$W,23,0)</f>
        <v>70</v>
      </c>
      <c r="X56" s="18">
        <f>VLOOKUP(A:A,[1]TDSheet!$A:$X,24,0)</f>
        <v>14</v>
      </c>
      <c r="Y56" s="18">
        <f>VLOOKUP(A:A,[1]TDSheet!$A:$Y,25,0)</f>
        <v>12</v>
      </c>
      <c r="Z56" s="22">
        <f t="shared" si="17"/>
        <v>28</v>
      </c>
      <c r="AA56" s="18">
        <f t="shared" si="13"/>
        <v>360</v>
      </c>
      <c r="AB56" s="18">
        <f>VLOOKUP(A:A,[1]TDSheet!$A:$AB,28,0)</f>
        <v>0</v>
      </c>
      <c r="AC56" s="18">
        <f>AA56/12</f>
        <v>30</v>
      </c>
      <c r="AD56" s="23">
        <f>VLOOKUP(A:A,[1]TDSheet!$A:$AD,30,0)</f>
        <v>0.25</v>
      </c>
      <c r="AE56" s="18">
        <f t="shared" si="18"/>
        <v>84</v>
      </c>
      <c r="AF56" s="18"/>
      <c r="AG56" s="18"/>
      <c r="AH56" s="23">
        <f t="shared" si="14"/>
        <v>4.0057915057915006E-2</v>
      </c>
      <c r="AI56" s="18"/>
    </row>
    <row r="57" spans="1:35" s="1" customFormat="1" ht="11.1" customHeight="1" outlineLevel="1" x14ac:dyDescent="0.2">
      <c r="A57" s="8" t="s">
        <v>45</v>
      </c>
      <c r="B57" s="9" t="s">
        <v>9</v>
      </c>
      <c r="C57" s="10">
        <v>648</v>
      </c>
      <c r="D57" s="10">
        <v>1290</v>
      </c>
      <c r="E57" s="10">
        <v>619</v>
      </c>
      <c r="F57" s="10">
        <v>606</v>
      </c>
      <c r="G57" s="1">
        <f>VLOOKUP(A:A,[1]TDSheet!$A:$G,7,0)</f>
        <v>1</v>
      </c>
      <c r="H57" s="1">
        <f>VLOOKUP(A:A,[1]TDSheet!$A:$H,8,0)</f>
        <v>180</v>
      </c>
      <c r="I57" s="18">
        <f>VLOOKUP(A:A,[2]TDSheet!$A:$F,6,0)</f>
        <v>672</v>
      </c>
      <c r="J57" s="18">
        <f t="shared" si="9"/>
        <v>-53</v>
      </c>
      <c r="K57" s="18">
        <f>VLOOKUP(A:A,[1]TDSheet!$A:$P,16,0)</f>
        <v>120</v>
      </c>
      <c r="L57" s="18">
        <v>360</v>
      </c>
      <c r="M57" s="18">
        <v>360</v>
      </c>
      <c r="N57" s="18"/>
      <c r="O57" s="18">
        <f t="shared" si="10"/>
        <v>123.8</v>
      </c>
      <c r="P57" s="20"/>
      <c r="Q57" s="21">
        <f t="shared" si="11"/>
        <v>11.680129240710825</v>
      </c>
      <c r="R57" s="18">
        <f t="shared" si="12"/>
        <v>4.8949919224555734</v>
      </c>
      <c r="S57" s="18">
        <f>VLOOKUP(A:A,[1]TDSheet!$A:$T,20,0)</f>
        <v>135.19999999999999</v>
      </c>
      <c r="T57" s="18">
        <f>VLOOKUP(A:A,[1]TDSheet!$A:$O,15,0)</f>
        <v>126.4</v>
      </c>
      <c r="U57" s="18">
        <f>VLOOKUP(A:A,[3]TDSheet!$A:$D,4,0)</f>
        <v>123</v>
      </c>
      <c r="V57" s="18">
        <v>0</v>
      </c>
      <c r="W57" s="18">
        <f>VLOOKUP(A:A,[1]TDSheet!$A:$W,23,0)</f>
        <v>70</v>
      </c>
      <c r="X57" s="18">
        <f>VLOOKUP(A:A,[1]TDSheet!$A:$X,24,0)</f>
        <v>14</v>
      </c>
      <c r="Y57" s="18">
        <f>VLOOKUP(A:A,[1]TDSheet!$A:$Y,25,0)</f>
        <v>12</v>
      </c>
      <c r="Z57" s="22">
        <f t="shared" si="17"/>
        <v>0</v>
      </c>
      <c r="AA57" s="18">
        <f t="shared" si="13"/>
        <v>0</v>
      </c>
      <c r="AB57" s="18">
        <f>VLOOKUP(A:A,[1]TDSheet!$A:$AB,28,0)</f>
        <v>0</v>
      </c>
      <c r="AC57" s="18">
        <f>AA57/12</f>
        <v>0</v>
      </c>
      <c r="AD57" s="23">
        <f>VLOOKUP(A:A,[1]TDSheet!$A:$AD,30,0)</f>
        <v>0.3</v>
      </c>
      <c r="AE57" s="18">
        <f t="shared" si="18"/>
        <v>0</v>
      </c>
      <c r="AF57" s="18"/>
      <c r="AG57" s="18"/>
      <c r="AH57" s="23">
        <f t="shared" si="14"/>
        <v>-6.4620355411953989E-3</v>
      </c>
      <c r="AI57" s="18"/>
    </row>
    <row r="58" spans="1:35" s="1" customFormat="1" ht="11.1" customHeight="1" outlineLevel="1" x14ac:dyDescent="0.2">
      <c r="A58" s="8" t="s">
        <v>46</v>
      </c>
      <c r="B58" s="9" t="s">
        <v>9</v>
      </c>
      <c r="C58" s="10">
        <v>714</v>
      </c>
      <c r="D58" s="10">
        <v>1852</v>
      </c>
      <c r="E58" s="10">
        <v>731</v>
      </c>
      <c r="F58" s="10">
        <v>728</v>
      </c>
      <c r="G58" s="1">
        <f>VLOOKUP(A:A,[1]TDSheet!$A:$G,7,0)</f>
        <v>1</v>
      </c>
      <c r="H58" s="1">
        <f>VLOOKUP(A:A,[1]TDSheet!$A:$H,8,0)</f>
        <v>180</v>
      </c>
      <c r="I58" s="18">
        <f>VLOOKUP(A:A,[2]TDSheet!$A:$F,6,0)</f>
        <v>754</v>
      </c>
      <c r="J58" s="18">
        <f t="shared" si="9"/>
        <v>-23</v>
      </c>
      <c r="K58" s="18">
        <f>VLOOKUP(A:A,[1]TDSheet!$A:$P,16,0)</f>
        <v>120</v>
      </c>
      <c r="L58" s="18">
        <v>360</v>
      </c>
      <c r="M58" s="18">
        <v>480</v>
      </c>
      <c r="N58" s="18"/>
      <c r="O58" s="18">
        <f t="shared" si="10"/>
        <v>146.19999999999999</v>
      </c>
      <c r="P58" s="20"/>
      <c r="Q58" s="21">
        <f t="shared" si="11"/>
        <v>11.545827633378934</v>
      </c>
      <c r="R58" s="18">
        <f t="shared" si="12"/>
        <v>4.9794801641586872</v>
      </c>
      <c r="S58" s="18">
        <f>VLOOKUP(A:A,[1]TDSheet!$A:$T,20,0)</f>
        <v>140.4</v>
      </c>
      <c r="T58" s="18">
        <f>VLOOKUP(A:A,[1]TDSheet!$A:$O,15,0)</f>
        <v>140</v>
      </c>
      <c r="U58" s="18">
        <f>VLOOKUP(A:A,[3]TDSheet!$A:$D,4,0)</f>
        <v>120</v>
      </c>
      <c r="V58" s="18">
        <v>0</v>
      </c>
      <c r="W58" s="18">
        <f>VLOOKUP(A:A,[1]TDSheet!$A:$W,23,0)</f>
        <v>70</v>
      </c>
      <c r="X58" s="18">
        <f>VLOOKUP(A:A,[1]TDSheet!$A:$X,24,0)</f>
        <v>14</v>
      </c>
      <c r="Y58" s="18">
        <f>VLOOKUP(A:A,[1]TDSheet!$A:$Y,25,0)</f>
        <v>12</v>
      </c>
      <c r="Z58" s="22">
        <f t="shared" si="17"/>
        <v>0</v>
      </c>
      <c r="AA58" s="18">
        <f t="shared" si="13"/>
        <v>0</v>
      </c>
      <c r="AB58" s="18">
        <f>VLOOKUP(A:A,[1]TDSheet!$A:$AB,28,0)</f>
        <v>0</v>
      </c>
      <c r="AC58" s="18">
        <f>AA58/12</f>
        <v>0</v>
      </c>
      <c r="AD58" s="23">
        <f>VLOOKUP(A:A,[1]TDSheet!$A:$AD,30,0)</f>
        <v>0.3</v>
      </c>
      <c r="AE58" s="18">
        <f t="shared" si="18"/>
        <v>0</v>
      </c>
      <c r="AF58" s="18"/>
      <c r="AG58" s="18"/>
      <c r="AH58" s="23">
        <f t="shared" si="14"/>
        <v>-0.17920656634746912</v>
      </c>
      <c r="AI58" s="18"/>
    </row>
    <row r="59" spans="1:35" s="1" customFormat="1" ht="11.1" customHeight="1" outlineLevel="1" x14ac:dyDescent="0.2">
      <c r="A59" s="8" t="s">
        <v>47</v>
      </c>
      <c r="B59" s="9" t="s">
        <v>9</v>
      </c>
      <c r="C59" s="10">
        <v>468</v>
      </c>
      <c r="D59" s="10">
        <v>392</v>
      </c>
      <c r="E59" s="10">
        <v>302</v>
      </c>
      <c r="F59" s="10">
        <v>273</v>
      </c>
      <c r="G59" s="1">
        <f>VLOOKUP(A:A,[1]TDSheet!$A:$G,7,0)</f>
        <v>1</v>
      </c>
      <c r="H59" s="1">
        <f>VLOOKUP(A:A,[1]TDSheet!$A:$H,8,0)</f>
        <v>180</v>
      </c>
      <c r="I59" s="18">
        <f>VLOOKUP(A:A,[2]TDSheet!$A:$F,6,0)</f>
        <v>315</v>
      </c>
      <c r="J59" s="18">
        <f t="shared" si="9"/>
        <v>-13</v>
      </c>
      <c r="K59" s="18">
        <f>VLOOKUP(A:A,[1]TDSheet!$A:$P,16,0)</f>
        <v>0</v>
      </c>
      <c r="L59" s="18">
        <v>220</v>
      </c>
      <c r="M59" s="18">
        <v>240</v>
      </c>
      <c r="N59" s="18"/>
      <c r="O59" s="18">
        <f t="shared" si="10"/>
        <v>60.4</v>
      </c>
      <c r="P59" s="20"/>
      <c r="Q59" s="21">
        <f t="shared" si="11"/>
        <v>12.135761589403973</v>
      </c>
      <c r="R59" s="18">
        <f t="shared" si="12"/>
        <v>4.5198675496688745</v>
      </c>
      <c r="S59" s="18">
        <f>VLOOKUP(A:A,[1]TDSheet!$A:$T,20,0)</f>
        <v>72.2</v>
      </c>
      <c r="T59" s="18">
        <f>VLOOKUP(A:A,[1]TDSheet!$A:$O,15,0)</f>
        <v>54</v>
      </c>
      <c r="U59" s="18">
        <f>VLOOKUP(A:A,[3]TDSheet!$A:$D,4,0)</f>
        <v>92</v>
      </c>
      <c r="V59" s="18">
        <v>0</v>
      </c>
      <c r="W59" s="18">
        <f>VLOOKUP(A:A,[1]TDSheet!$A:$W,23,0)</f>
        <v>70</v>
      </c>
      <c r="X59" s="18">
        <f>VLOOKUP(A:A,[1]TDSheet!$A:$X,24,0)</f>
        <v>14</v>
      </c>
      <c r="Y59" s="18">
        <f>VLOOKUP(A:A,[1]TDSheet!$A:$Y,25,0)</f>
        <v>14</v>
      </c>
      <c r="Z59" s="22">
        <f t="shared" si="17"/>
        <v>0</v>
      </c>
      <c r="AA59" s="18">
        <f t="shared" si="13"/>
        <v>0</v>
      </c>
      <c r="AB59" s="18">
        <f>VLOOKUP(A:A,[1]TDSheet!$A:$AB,28,0)</f>
        <v>0</v>
      </c>
      <c r="AC59" s="18">
        <f>AA59/14</f>
        <v>0</v>
      </c>
      <c r="AD59" s="23">
        <f>VLOOKUP(A:A,[1]TDSheet!$A:$AD,30,0)</f>
        <v>0.3</v>
      </c>
      <c r="AE59" s="18">
        <f t="shared" si="18"/>
        <v>0</v>
      </c>
      <c r="AF59" s="18"/>
      <c r="AG59" s="18"/>
      <c r="AH59" s="23">
        <f t="shared" si="14"/>
        <v>0.52317880794701987</v>
      </c>
      <c r="AI59" s="18"/>
    </row>
    <row r="60" spans="1:35" s="1" customFormat="1" ht="11.1" customHeight="1" outlineLevel="1" x14ac:dyDescent="0.2">
      <c r="A60" s="8" t="s">
        <v>48</v>
      </c>
      <c r="B60" s="9" t="s">
        <v>9</v>
      </c>
      <c r="C60" s="10">
        <v>2498</v>
      </c>
      <c r="D60" s="10">
        <v>10558</v>
      </c>
      <c r="E60" s="10">
        <v>3038</v>
      </c>
      <c r="F60" s="10">
        <v>2055</v>
      </c>
      <c r="G60" s="1">
        <f>VLOOKUP(A:A,[1]TDSheet!$A:$G,7,0)</f>
        <v>1</v>
      </c>
      <c r="H60" s="1">
        <f>VLOOKUP(A:A,[1]TDSheet!$A:$H,8,0)</f>
        <v>180</v>
      </c>
      <c r="I60" s="18">
        <f>VLOOKUP(A:A,[2]TDSheet!$A:$F,6,0)</f>
        <v>3102</v>
      </c>
      <c r="J60" s="18">
        <f t="shared" si="9"/>
        <v>-64</v>
      </c>
      <c r="K60" s="18">
        <f>VLOOKUP(A:A,[1]TDSheet!$A:$P,16,0)</f>
        <v>480</v>
      </c>
      <c r="L60" s="18">
        <v>1000</v>
      </c>
      <c r="M60" s="18">
        <v>1300</v>
      </c>
      <c r="N60" s="18"/>
      <c r="O60" s="18">
        <f t="shared" si="10"/>
        <v>439.6</v>
      </c>
      <c r="P60" s="20">
        <v>480</v>
      </c>
      <c r="Q60" s="21">
        <f t="shared" si="11"/>
        <v>12.090536851683348</v>
      </c>
      <c r="R60" s="18">
        <f t="shared" si="12"/>
        <v>4.6747042766151043</v>
      </c>
      <c r="S60" s="18">
        <f>VLOOKUP(A:A,[1]TDSheet!$A:$T,20,0)</f>
        <v>464.6</v>
      </c>
      <c r="T60" s="18">
        <f>VLOOKUP(A:A,[1]TDSheet!$A:$O,15,0)</f>
        <v>406.2</v>
      </c>
      <c r="U60" s="18">
        <f>VLOOKUP(A:A,[3]TDSheet!$A:$D,4,0)</f>
        <v>335</v>
      </c>
      <c r="V60" s="18">
        <f>VLOOKUP(A:A,[4]TDSheet!$A:$D,4,0)</f>
        <v>840</v>
      </c>
      <c r="W60" s="18">
        <f>VLOOKUP(A:A,[1]TDSheet!$A:$W,23,0)</f>
        <v>70</v>
      </c>
      <c r="X60" s="18">
        <f>VLOOKUP(A:A,[1]TDSheet!$A:$X,24,0)</f>
        <v>14</v>
      </c>
      <c r="Y60" s="18">
        <f>VLOOKUP(A:A,[1]TDSheet!$A:$Y,25,0)</f>
        <v>12</v>
      </c>
      <c r="Z60" s="22">
        <f t="shared" si="17"/>
        <v>42</v>
      </c>
      <c r="AA60" s="18">
        <f t="shared" si="13"/>
        <v>480</v>
      </c>
      <c r="AB60" s="18">
        <f>VLOOKUP(A:A,[1]TDSheet!$A:$AB,28,0)</f>
        <v>0</v>
      </c>
      <c r="AC60" s="18">
        <f>AA60/12</f>
        <v>40</v>
      </c>
      <c r="AD60" s="23">
        <f>VLOOKUP(A:A,[1]TDSheet!$A:$AD,30,0)</f>
        <v>0.25</v>
      </c>
      <c r="AE60" s="18">
        <f t="shared" si="18"/>
        <v>126</v>
      </c>
      <c r="AF60" s="18"/>
      <c r="AG60" s="18"/>
      <c r="AH60" s="23">
        <f t="shared" si="14"/>
        <v>-0.23794358507734303</v>
      </c>
      <c r="AI60" s="18"/>
    </row>
    <row r="61" spans="1:35" s="1" customFormat="1" ht="11.1" customHeight="1" outlineLevel="1" x14ac:dyDescent="0.2">
      <c r="A61" s="8" t="s">
        <v>49</v>
      </c>
      <c r="B61" s="9" t="s">
        <v>9</v>
      </c>
      <c r="C61" s="10">
        <v>487</v>
      </c>
      <c r="D61" s="10">
        <v>580</v>
      </c>
      <c r="E61" s="10">
        <v>345</v>
      </c>
      <c r="F61" s="10">
        <v>503</v>
      </c>
      <c r="G61" s="1">
        <f>VLOOKUP(A:A,[1]TDSheet!$A:$G,7,0)</f>
        <v>0</v>
      </c>
      <c r="H61" s="1">
        <f>VLOOKUP(A:A,[1]TDSheet!$A:$H,8,0)</f>
        <v>0</v>
      </c>
      <c r="I61" s="18">
        <f>VLOOKUP(A:A,[2]TDSheet!$A:$F,6,0)</f>
        <v>356</v>
      </c>
      <c r="J61" s="18">
        <f t="shared" si="9"/>
        <v>-11</v>
      </c>
      <c r="K61" s="18">
        <f>VLOOKUP(A:A,[1]TDSheet!$A:$P,16,0)</f>
        <v>80</v>
      </c>
      <c r="L61" s="18">
        <v>100</v>
      </c>
      <c r="M61" s="18">
        <v>180</v>
      </c>
      <c r="N61" s="18"/>
      <c r="O61" s="18">
        <f t="shared" si="10"/>
        <v>69</v>
      </c>
      <c r="P61" s="20"/>
      <c r="Q61" s="21">
        <f t="shared" si="11"/>
        <v>12.507246376811594</v>
      </c>
      <c r="R61" s="18">
        <f t="shared" si="12"/>
        <v>7.2898550724637685</v>
      </c>
      <c r="S61" s="18">
        <f>VLOOKUP(A:A,[1]TDSheet!$A:$T,20,0)</f>
        <v>87.6</v>
      </c>
      <c r="T61" s="18">
        <f>VLOOKUP(A:A,[1]TDSheet!$A:$O,15,0)</f>
        <v>71.400000000000006</v>
      </c>
      <c r="U61" s="18">
        <f>VLOOKUP(A:A,[3]TDSheet!$A:$D,4,0)</f>
        <v>38</v>
      </c>
      <c r="V61" s="18">
        <v>0</v>
      </c>
      <c r="W61" s="18">
        <f>VLOOKUP(A:A,[1]TDSheet!$A:$W,23,0)</f>
        <v>140</v>
      </c>
      <c r="X61" s="18">
        <f>VLOOKUP(A:A,[1]TDSheet!$A:$X,24,0)</f>
        <v>14</v>
      </c>
      <c r="Y61" s="18">
        <f>VLOOKUP(A:A,[1]TDSheet!$A:$Y,25,0)</f>
        <v>6</v>
      </c>
      <c r="Z61" s="22">
        <f t="shared" si="17"/>
        <v>0</v>
      </c>
      <c r="AA61" s="18">
        <f t="shared" si="13"/>
        <v>0</v>
      </c>
      <c r="AB61" s="18">
        <f>VLOOKUP(A:A,[1]TDSheet!$A:$AB,28,0)</f>
        <v>0</v>
      </c>
      <c r="AC61" s="18">
        <f>AA61/6</f>
        <v>0</v>
      </c>
      <c r="AD61" s="23">
        <f>VLOOKUP(A:A,[1]TDSheet!$A:$AD,30,0)</f>
        <v>0.2</v>
      </c>
      <c r="AE61" s="18">
        <f t="shared" si="18"/>
        <v>0</v>
      </c>
      <c r="AF61" s="18"/>
      <c r="AG61" s="18"/>
      <c r="AH61" s="23">
        <f t="shared" si="14"/>
        <v>-0.44927536231884058</v>
      </c>
      <c r="AI61" s="18"/>
    </row>
    <row r="62" spans="1:35" s="1" customFormat="1" ht="11.1" customHeight="1" outlineLevel="1" x14ac:dyDescent="0.2">
      <c r="A62" s="8" t="s">
        <v>50</v>
      </c>
      <c r="B62" s="9" t="s">
        <v>9</v>
      </c>
      <c r="C62" s="10">
        <v>5020</v>
      </c>
      <c r="D62" s="10">
        <v>23541</v>
      </c>
      <c r="E62" s="10">
        <v>4105</v>
      </c>
      <c r="F62" s="10">
        <v>5015</v>
      </c>
      <c r="G62" s="1">
        <f>VLOOKUP(A:A,[1]TDSheet!$A:$G,7,0)</f>
        <v>1</v>
      </c>
      <c r="H62" s="1">
        <f>VLOOKUP(A:A,[1]TDSheet!$A:$H,8,0)</f>
        <v>180</v>
      </c>
      <c r="I62" s="18">
        <f>VLOOKUP(A:A,[2]TDSheet!$A:$F,6,0)</f>
        <v>4229</v>
      </c>
      <c r="J62" s="18">
        <f t="shared" si="9"/>
        <v>-124</v>
      </c>
      <c r="K62" s="18">
        <f>VLOOKUP(A:A,[1]TDSheet!$A:$P,16,0)</f>
        <v>800</v>
      </c>
      <c r="L62" s="18">
        <v>240</v>
      </c>
      <c r="M62" s="18">
        <v>2200</v>
      </c>
      <c r="N62" s="18"/>
      <c r="O62" s="18">
        <f t="shared" si="10"/>
        <v>749</v>
      </c>
      <c r="P62" s="20">
        <v>700</v>
      </c>
      <c r="Q62" s="21">
        <f t="shared" si="11"/>
        <v>11.955941255006676</v>
      </c>
      <c r="R62" s="18">
        <f t="shared" si="12"/>
        <v>6.6955941255006675</v>
      </c>
      <c r="S62" s="18">
        <f>VLOOKUP(A:A,[1]TDSheet!$A:$T,20,0)</f>
        <v>955.8</v>
      </c>
      <c r="T62" s="18">
        <f>VLOOKUP(A:A,[1]TDSheet!$A:$O,15,0)</f>
        <v>793.8</v>
      </c>
      <c r="U62" s="18">
        <f>VLOOKUP(A:A,[3]TDSheet!$A:$D,4,0)</f>
        <v>648</v>
      </c>
      <c r="V62" s="18">
        <f>VLOOKUP(A:A,[4]TDSheet!$A:$D,4,0)</f>
        <v>360</v>
      </c>
      <c r="W62" s="18">
        <f>VLOOKUP(A:A,[1]TDSheet!$A:$W,23,0)</f>
        <v>70</v>
      </c>
      <c r="X62" s="18">
        <f>VLOOKUP(A:A,[1]TDSheet!$A:$X,24,0)</f>
        <v>14</v>
      </c>
      <c r="Y62" s="18">
        <f>VLOOKUP(A:A,[1]TDSheet!$A:$Y,25,0)</f>
        <v>12</v>
      </c>
      <c r="Z62" s="22">
        <f t="shared" si="17"/>
        <v>56</v>
      </c>
      <c r="AA62" s="18">
        <f t="shared" si="13"/>
        <v>700</v>
      </c>
      <c r="AB62" s="18">
        <f>VLOOKUP(A:A,[1]TDSheet!$A:$AB,28,0)</f>
        <v>0</v>
      </c>
      <c r="AC62" s="18">
        <f>AA62/12</f>
        <v>58.333333333333336</v>
      </c>
      <c r="AD62" s="23">
        <f>VLOOKUP(A:A,[1]TDSheet!$A:$AD,30,0)</f>
        <v>0.25</v>
      </c>
      <c r="AE62" s="18">
        <f t="shared" si="18"/>
        <v>168</v>
      </c>
      <c r="AF62" s="18"/>
      <c r="AG62" s="18"/>
      <c r="AH62" s="23">
        <f t="shared" si="14"/>
        <v>-0.13484646194926564</v>
      </c>
      <c r="AI62" s="18"/>
    </row>
    <row r="63" spans="1:35" s="1" customFormat="1" ht="11.1" customHeight="1" outlineLevel="1" x14ac:dyDescent="0.2">
      <c r="A63" s="8" t="s">
        <v>67</v>
      </c>
      <c r="B63" s="9" t="s">
        <v>9</v>
      </c>
      <c r="C63" s="10">
        <v>377</v>
      </c>
      <c r="D63" s="10">
        <v>567</v>
      </c>
      <c r="E63" s="10">
        <v>262</v>
      </c>
      <c r="F63" s="10">
        <v>495</v>
      </c>
      <c r="G63" s="1">
        <f>VLOOKUP(A:A,[1]TDSheet!$A:$G,7,0)</f>
        <v>0</v>
      </c>
      <c r="H63" s="1">
        <f>VLOOKUP(A:A,[1]TDSheet!$A:$H,8,0)</f>
        <v>0</v>
      </c>
      <c r="I63" s="18">
        <f>VLOOKUP(A:A,[2]TDSheet!$A:$F,6,0)</f>
        <v>283</v>
      </c>
      <c r="J63" s="18">
        <f t="shared" si="9"/>
        <v>-21</v>
      </c>
      <c r="K63" s="18">
        <f>VLOOKUP(A:A,[1]TDSheet!$A:$P,16,0)</f>
        <v>80</v>
      </c>
      <c r="L63" s="18"/>
      <c r="M63" s="18">
        <v>100</v>
      </c>
      <c r="N63" s="18"/>
      <c r="O63" s="18">
        <f t="shared" si="10"/>
        <v>52.4</v>
      </c>
      <c r="P63" s="20"/>
      <c r="Q63" s="21">
        <f t="shared" si="11"/>
        <v>12.881679389312977</v>
      </c>
      <c r="R63" s="18">
        <f t="shared" si="12"/>
        <v>9.4465648854961835</v>
      </c>
      <c r="S63" s="18">
        <f>VLOOKUP(A:A,[1]TDSheet!$A:$T,20,0)</f>
        <v>65.599999999999994</v>
      </c>
      <c r="T63" s="18">
        <f>VLOOKUP(A:A,[1]TDSheet!$A:$O,15,0)</f>
        <v>61.2</v>
      </c>
      <c r="U63" s="18">
        <f>VLOOKUP(A:A,[3]TDSheet!$A:$D,4,0)</f>
        <v>46</v>
      </c>
      <c r="V63" s="18">
        <v>0</v>
      </c>
      <c r="W63" s="18">
        <f>VLOOKUP(A:A,[1]TDSheet!$A:$W,23,0)</f>
        <v>140</v>
      </c>
      <c r="X63" s="18">
        <f>VLOOKUP(A:A,[1]TDSheet!$A:$X,24,0)</f>
        <v>14</v>
      </c>
      <c r="Y63" s="18">
        <f>VLOOKUP(A:A,[1]TDSheet!$A:$Y,25,0)</f>
        <v>6</v>
      </c>
      <c r="Z63" s="22">
        <f t="shared" si="17"/>
        <v>0</v>
      </c>
      <c r="AA63" s="18">
        <f t="shared" si="13"/>
        <v>0</v>
      </c>
      <c r="AB63" s="18">
        <f>VLOOKUP(A:A,[1]TDSheet!$A:$AB,28,0)</f>
        <v>0</v>
      </c>
      <c r="AC63" s="18">
        <f>AA63/6</f>
        <v>0</v>
      </c>
      <c r="AD63" s="23">
        <f>VLOOKUP(A:A,[1]TDSheet!$A:$AD,30,0)</f>
        <v>0.2</v>
      </c>
      <c r="AE63" s="18">
        <f t="shared" si="18"/>
        <v>0</v>
      </c>
      <c r="AF63" s="18"/>
      <c r="AG63" s="18"/>
      <c r="AH63" s="23">
        <f t="shared" si="14"/>
        <v>-0.12213740458015265</v>
      </c>
      <c r="AI63" s="18"/>
    </row>
    <row r="64" spans="1:35" s="1" customFormat="1" ht="11.1" customHeight="1" outlineLevel="1" x14ac:dyDescent="0.2">
      <c r="A64" s="8" t="s">
        <v>68</v>
      </c>
      <c r="B64" s="9" t="s">
        <v>8</v>
      </c>
      <c r="C64" s="10">
        <v>27.4</v>
      </c>
      <c r="D64" s="10">
        <v>8.1</v>
      </c>
      <c r="E64" s="10">
        <v>5.4</v>
      </c>
      <c r="F64" s="10">
        <v>10.8</v>
      </c>
      <c r="G64" s="1">
        <f>VLOOKUP(A:A,[1]TDSheet!$A:$G,7,0)</f>
        <v>1</v>
      </c>
      <c r="H64" s="1" t="e">
        <f>VLOOKUP(A:A,[1]TDSheet!$A:$H,8,0)</f>
        <v>#N/A</v>
      </c>
      <c r="I64" s="18">
        <f>VLOOKUP(A:A,[2]TDSheet!$A:$F,6,0)</f>
        <v>5.4</v>
      </c>
      <c r="J64" s="18">
        <f t="shared" si="9"/>
        <v>0</v>
      </c>
      <c r="K64" s="18">
        <f>VLOOKUP(A:A,[1]TDSheet!$A:$P,16,0)</f>
        <v>0</v>
      </c>
      <c r="L64" s="18"/>
      <c r="M64" s="18"/>
      <c r="N64" s="18"/>
      <c r="O64" s="18">
        <f t="shared" si="10"/>
        <v>1.08</v>
      </c>
      <c r="P64" s="20"/>
      <c r="Q64" s="21">
        <f t="shared" si="11"/>
        <v>10</v>
      </c>
      <c r="R64" s="18">
        <f t="shared" si="12"/>
        <v>10</v>
      </c>
      <c r="S64" s="18">
        <f>VLOOKUP(A:A,[1]TDSheet!$A:$T,20,0)</f>
        <v>1.54</v>
      </c>
      <c r="T64" s="18">
        <f>VLOOKUP(A:A,[1]TDSheet!$A:$O,15,0)</f>
        <v>0</v>
      </c>
      <c r="U64" s="18">
        <v>0</v>
      </c>
      <c r="V64" s="18">
        <v>0</v>
      </c>
      <c r="W64" s="18">
        <f>VLOOKUP(A:A,[1]TDSheet!$A:$W,23,0)</f>
        <v>126</v>
      </c>
      <c r="X64" s="18">
        <f>VLOOKUP(A:A,[1]TDSheet!$A:$X,24,0)</f>
        <v>14</v>
      </c>
      <c r="Y64" s="18">
        <f>VLOOKUP(A:A,[1]TDSheet!$A:$Y,25,0)</f>
        <v>2.7</v>
      </c>
      <c r="Z64" s="22">
        <f t="shared" si="17"/>
        <v>0</v>
      </c>
      <c r="AA64" s="18">
        <f t="shared" si="13"/>
        <v>0</v>
      </c>
      <c r="AB64" s="18" t="str">
        <f>VLOOKUP(A:A,[1]TDSheet!$A:$AB,28,0)</f>
        <v>увел</v>
      </c>
      <c r="AC64" s="18">
        <f>AA64/2.7</f>
        <v>0</v>
      </c>
      <c r="AD64" s="23">
        <f>VLOOKUP(A:A,[1]TDSheet!$A:$AD,30,0)</f>
        <v>1</v>
      </c>
      <c r="AE64" s="18">
        <f t="shared" si="18"/>
        <v>0</v>
      </c>
      <c r="AF64" s="18"/>
      <c r="AG64" s="18"/>
      <c r="AH64" s="23">
        <f t="shared" si="14"/>
        <v>-1</v>
      </c>
      <c r="AI64" s="18"/>
    </row>
    <row r="65" spans="1:35" s="1" customFormat="1" ht="11.1" customHeight="1" outlineLevel="1" x14ac:dyDescent="0.2">
      <c r="A65" s="8" t="s">
        <v>51</v>
      </c>
      <c r="B65" s="9" t="s">
        <v>8</v>
      </c>
      <c r="C65" s="10">
        <v>2078</v>
      </c>
      <c r="D65" s="10">
        <v>2922</v>
      </c>
      <c r="E65" s="10">
        <v>942</v>
      </c>
      <c r="F65" s="10">
        <v>2593</v>
      </c>
      <c r="G65" s="1">
        <f>VLOOKUP(A:A,[1]TDSheet!$A:$G,7,0)</f>
        <v>1</v>
      </c>
      <c r="H65" s="1" t="e">
        <f>VLOOKUP(A:A,[1]TDSheet!$A:$H,8,0)</f>
        <v>#N/A</v>
      </c>
      <c r="I65" s="18">
        <f>VLOOKUP(A:A,[2]TDSheet!$A:$F,6,0)</f>
        <v>992</v>
      </c>
      <c r="J65" s="18">
        <f t="shared" si="9"/>
        <v>-50</v>
      </c>
      <c r="K65" s="18">
        <f>VLOOKUP(A:A,[1]TDSheet!$A:$P,16,0)</f>
        <v>180</v>
      </c>
      <c r="L65" s="18"/>
      <c r="M65" s="18"/>
      <c r="N65" s="18"/>
      <c r="O65" s="18">
        <f t="shared" si="10"/>
        <v>188.4</v>
      </c>
      <c r="P65" s="20"/>
      <c r="Q65" s="21">
        <f t="shared" si="11"/>
        <v>14.718683651804671</v>
      </c>
      <c r="R65" s="18">
        <f t="shared" si="12"/>
        <v>13.763269639065816</v>
      </c>
      <c r="S65" s="18">
        <f>VLOOKUP(A:A,[1]TDSheet!$A:$T,20,0)</f>
        <v>355.4</v>
      </c>
      <c r="T65" s="18">
        <f>VLOOKUP(A:A,[1]TDSheet!$A:$O,15,0)</f>
        <v>316.8</v>
      </c>
      <c r="U65" s="18">
        <f>VLOOKUP(A:A,[3]TDSheet!$A:$D,4,0)</f>
        <v>120</v>
      </c>
      <c r="V65" s="18">
        <v>0</v>
      </c>
      <c r="W65" s="18">
        <f>VLOOKUP(A:A,[1]TDSheet!$A:$W,23,0)</f>
        <v>84</v>
      </c>
      <c r="X65" s="18">
        <f>VLOOKUP(A:A,[1]TDSheet!$A:$X,24,0)</f>
        <v>12</v>
      </c>
      <c r="Y65" s="18">
        <f>VLOOKUP(A:A,[1]TDSheet!$A:$Y,25,0)</f>
        <v>5</v>
      </c>
      <c r="Z65" s="22">
        <f t="shared" si="17"/>
        <v>0</v>
      </c>
      <c r="AA65" s="18">
        <f t="shared" si="13"/>
        <v>0</v>
      </c>
      <c r="AB65" s="18" t="str">
        <f>VLOOKUP(A:A,[1]TDSheet!$A:$AB,28,0)</f>
        <v>оконч</v>
      </c>
      <c r="AC65" s="18">
        <f>AA65/5</f>
        <v>0</v>
      </c>
      <c r="AD65" s="23">
        <f>VLOOKUP(A:A,[1]TDSheet!$A:$AD,30,0)</f>
        <v>1</v>
      </c>
      <c r="AE65" s="18">
        <f t="shared" si="18"/>
        <v>0</v>
      </c>
      <c r="AF65" s="18"/>
      <c r="AG65" s="18"/>
      <c r="AH65" s="23">
        <f t="shared" si="14"/>
        <v>-0.36305732484076436</v>
      </c>
      <c r="AI65" s="18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2025-10-10T09:33:05Z</dcterms:modified>
</cp:coreProperties>
</file>