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D11846-EC66-46A0-B2E4-3893FD523F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8" i="1" l="1"/>
  <c r="X500" i="1"/>
  <c r="Y31" i="1"/>
  <c r="Z52" i="1"/>
  <c r="BN52" i="1"/>
  <c r="Z62" i="1"/>
  <c r="BN62" i="1"/>
  <c r="Z74" i="1"/>
  <c r="BN74" i="1"/>
  <c r="Y96" i="1"/>
  <c r="Z103" i="1"/>
  <c r="BN103" i="1"/>
  <c r="Z115" i="1"/>
  <c r="BN115" i="1"/>
  <c r="Z160" i="1"/>
  <c r="BN160" i="1"/>
  <c r="Z170" i="1"/>
  <c r="BN170" i="1"/>
  <c r="Z193" i="1"/>
  <c r="BN193" i="1"/>
  <c r="Z205" i="1"/>
  <c r="BN205" i="1"/>
  <c r="Z220" i="1"/>
  <c r="BN220" i="1"/>
  <c r="Z227" i="1"/>
  <c r="BN227" i="1"/>
  <c r="Z228" i="1"/>
  <c r="BN228" i="1"/>
  <c r="Z251" i="1"/>
  <c r="BN251" i="1"/>
  <c r="Z290" i="1"/>
  <c r="BN290" i="1"/>
  <c r="Z306" i="1"/>
  <c r="BN306" i="1"/>
  <c r="Z328" i="1"/>
  <c r="BN328" i="1"/>
  <c r="Z345" i="1"/>
  <c r="BN345" i="1"/>
  <c r="Z381" i="1"/>
  <c r="Z382" i="1" s="1"/>
  <c r="BN381" i="1"/>
  <c r="BP381" i="1"/>
  <c r="Y382" i="1"/>
  <c r="Z387" i="1"/>
  <c r="BN387" i="1"/>
  <c r="Z395" i="1"/>
  <c r="BN395" i="1"/>
  <c r="Z439" i="1"/>
  <c r="BN439" i="1"/>
  <c r="Z455" i="1"/>
  <c r="BN455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BP253" i="1"/>
  <c r="BN253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Z462" i="1" s="1"/>
  <c r="BP476" i="1"/>
  <c r="BN476" i="1"/>
  <c r="Z476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14" i="1" l="1"/>
  <c r="Z447" i="1"/>
  <c r="Z329" i="1"/>
  <c r="Z96" i="1"/>
  <c r="Z149" i="1"/>
  <c r="Z397" i="1"/>
  <c r="Z77" i="1"/>
  <c r="Z348" i="1"/>
  <c r="Z471" i="1"/>
  <c r="Z369" i="1"/>
  <c r="Z310" i="1"/>
  <c r="Z269" i="1"/>
  <c r="Z229" i="1"/>
  <c r="Z43" i="1"/>
  <c r="Z31" i="1"/>
  <c r="Z143" i="1"/>
  <c r="Z316" i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<sst xmlns="http://schemas.openxmlformats.org/spreadsheetml/2006/main" count="2189" uniqueCount="797">
  <si>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</si>
  <si>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</si>
  <si>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</si>
  <si>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</si>
  <si>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</si>
  <si>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</si>
  <si>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</si>
  <si>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</si>
  <si>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</si>
  <si>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</si>
  <si>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</si>
  <si>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</si>
  <si>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</si>
  <si>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</si>
  <si>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</si>
  <si>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</si>
  <si>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</si>
  <si>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</si>
  <si>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</si>
  <si>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</si>
  <si>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</si>
  <si>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</si>
  <si>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</si>
  <si>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</si>
  <si>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</si>
  <si>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</si>
  <si>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</si>
  <si>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</si>
  <si>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</si>
  <si>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</si>
  <si>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</si>
  <si>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</si>
  <si>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</si>
  <si>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</si>
  <si>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</si>
  <si>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</si>
  <si>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</si>
  <si>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</si>
  <si>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</si>
  <si>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</si>
  <si>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</si>
  <si>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</si>
  <si>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</si>
  <si>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</si>
  <si>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</si>
  <si>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</si>
  <si>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</si>
  <si>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</si>
  <si>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</si>
  <si>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</si>
  <si>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</si>
  <si>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</si>
  <si>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</si>
  <si>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</si>
  <si>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</si>
  <si>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</si>
  <si>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</si>
  <si>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</si>
  <si>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</si>
  <si>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</si>
  <si>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</si>
  <si>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</si>
  <si>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</si>
  <si>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</si>
  <si>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</si>
  <si>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</si>
  <si>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</si>
  <si>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</si>
  <si>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</si>
  <si>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</si>
  <si>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</si>
  <si>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</si>
  <si>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</si>
  <si>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</si>
  <si>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</si>
  <si>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</si>
  <si>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</si>
  <si>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</si>
  <si>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</si>
  <si>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</si>
  <si>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</si>
  <si>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</si>
  <si>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</si>
  <si>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</si>
  <si>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</si>
  <si>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</si>
  <si>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</si>
  <si>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</si>
  <si>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</si>
  <si>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</si>
  <si>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</si>
  <si>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</si>
  <si>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</si>
  <si>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</si>
  <si>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</si>
  <si>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</si>
  <si>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</si>
  <si>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</si>
  <si>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</si>
  <si>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</si>
  <si>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</si>
  <si>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</si>
  <si>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</si>
  <si>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</si>
  <si>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</si>
  <si>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</si>
  <si>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</si>
  <si>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</si>
  <si>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</si>
  <si>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</si>
  <si>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</si>
  <si>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</si>
  <si>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</si>
  <si>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</si>
  <si>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</si>
  <si>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</si>
  <si>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</si>
  <si>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</si>
  <si>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</si>
  <si>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</si>
  <si>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</si>
  <si>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</si>
  <si>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</si>
  <si>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</si>
  <si>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</si>
  <si>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</si>
  <si>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</si>
  <si>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</si>
  <si>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</si>
  <si>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</si>
  <si>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</si>
  <si>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</si>
  <si>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</si>
  <si>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</si>
  <si>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</si>
  <si>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</si>
  <si>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</si>
  <si>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</si>
  <si>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</si>
  <si>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</si>
  <si>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</si>
  <si>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</si>
  <si>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</si>
  <si>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</si>
  <si>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</si>
  <si>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</si>
  <si>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</si>
  <si>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</si>
  <si>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</si>
  <si>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</si>
  <si>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</si>
  <si>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</si>
  <si>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</si>
  <si>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</si>
  <si>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</si>
  <si>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</si>
  <si>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</si>
  <si>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</si>
  <si>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</si>
  <si>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</si>
  <si>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</si>
  <si>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</si>
  <si>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</si>
  <si>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</si>
  <si>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</si>
  <si>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</si>
  <si>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</si>
  <si>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</si>
  <si>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</si>
  <si>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</si>
  <si>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</si>
  <si>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</si>
  <si>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</si>
  <si>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</si>
  <si>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</si>
  <si>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</si>
  <si>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</si>
  <si>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</si>
  <si>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</si>
  <si>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</si>
  <si>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</si>
  <si>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</si>
  <si>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</si>
  <si>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</si>
  <si>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</si>
  <si>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</si>
  <si>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</si>
  <si>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</si>
  <si>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</si>
  <si>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</si>
  <si>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</si>
  <si>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</si>
  <si>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</si>
  <si>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</si>
  <si>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</si>
  <si>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</si>
  <si>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</si>
  <si>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</si>
  <si>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</si>
  <si>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</si>
  <si>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</si>
  <si>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</si>
  <si>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</si>
  <si>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</si>
  <si>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</si>
  <si>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</si>
  <si>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</si>
  <si>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</si>
  <si>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</si>
  <si>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</si>
  <si>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</si>
  <si>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</si>
  <si>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</si>
  <si>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</si>
  <si>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</si>
  <si>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</si>
  <si>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</si>
  <si>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</si>
  <si>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</si>
  <si>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</si>
  <si>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</si>
  <si>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</si>
  <si>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</si>
  <si>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</si>
  <si>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</si>
  <si>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</si>
  <si>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</si>
  <si>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</si>
  <si>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</si>
  <si>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</si>
  <si>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</si>
  <si>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</si>
  <si>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</si>
  <si>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</si>
  <si>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</si>
  <si>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</si>
  <si>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</si>
  <si>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</si>
  <si>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</si>
  <si>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</si>
  <si>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</si>
  <si>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</si>
  <si>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</si>
  <si>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</si>
  <si>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</si>
  <si>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</si>
  <si>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</si>
  <si>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</si>
  <si>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</si>
  <si>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</si>
  <si>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</si>
  <si>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</si>
  <si>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</si>
  <si>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</si>
  <si>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</si>
  <si>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</si>
  <si>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</si>
  <si>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</si>
  <si>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</si>
  <si>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</si>
  <si>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</si>
  <si>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</si>
  <si>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</si>
  <si>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</si>
  <si>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</si>
  <si>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</si>
  <si>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</si>
  <si>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</si>
  <si>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</si>
  <si>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</si>
  <si>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</si>
  <si>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</si>
  <si>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</si>
  <si>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</si>
  <si>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</si>
  <si>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</si>
  <si>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</si>
  <si>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</si>
  <si>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</si>
  <si>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</si>
  <si>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</si>
  <si>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</si>
  <si>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</si>
  <si>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</si>
  <si>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</si>
  <si>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</si>
  <si>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</si>
  <si>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</si>
  <si>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</si>
  <si>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</si>
  <si>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</si>
  <si>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</si>
  <si>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</si>
  <si>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</si>
  <si>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</si>
  <si>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</si>
  <si>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</si>
  <si>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</si>
  <si>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</si>
  <si>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</si>
  <si>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</si>
  <si>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</si>
  <si>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</si>
  <si>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</si>
  <si>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</si>
  <si>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</si>
  <si>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</si>
  <si>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</si>
  <si>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</si>
  <si>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</si>
  <si>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</si>
  <si>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</si>
  <si>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</si>
  <si>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</si>
  <si>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</si>
  <si>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</si>
  <si>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</si>
  <si>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</si>
  <si>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</si>
  <si>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</si>
  <si>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</si>
  <si>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</si>
  <si>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</si>
  <si>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</si>
  <si>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</si>
  <si>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</si>
  <si>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</si>
  <si>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</si>
  <si>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</si>
  <si>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</si>
  <si>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</si>
  <si>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</si>
  <si>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</si>
  <si>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</si>
  <si>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</si>
  <si>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</si>
  <si>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</si>
  <si>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</si>
  <si>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</si>
  <si>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</si>
  <si>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</si>
  <si>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</si>
  <si>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</si>
  <si>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</si>
  <si>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</si>
  <si>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</si>
  <si>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</si>
  <si>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</si>
  <si>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</si>
  <si>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</si>
  <si>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</si>
  <si>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</si>
  <si>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</si>
  <si>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</si>
  <si>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</si>
  <si>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</si>
  <si>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</si>
  <si>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</si>
  <si>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</si>
  <si>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</si>
  <si>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</si>
  <si>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</si>
  <si>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</si>
  <si>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</si>
  <si>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</si>
  <si>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</si>
  <si>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</si>
  <si>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</si>
  <si>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</si>
  <si>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</si>
  <si>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</si>
  <si>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</si>
  <si>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</si>
  <si>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</si>
  <si>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</si>
  <si>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</si>
  <si>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</si>
  <si>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</si>
  <si>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</si>
  <si>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</si>
  <si>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</si>
  <si>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</si>
  <si>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</si>
  <si>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</si>
  <si>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</si>
  <si>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</si>
  <si>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</si>
  <si>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</si>
  <si>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</si>
  <si>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</si>
  <si>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</si>
  <si>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</si>
  <si>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</si>
  <si>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</si>
  <si>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</si>
  <si>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</si>
  <si>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</si>
  <si>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</si>
  <si>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</si>
  <si>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</si>
  <si>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</si>
  <si>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</si>
  <si>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</si>
  <si>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</si>
  <si>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</si>
  <si>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</si>
  <si>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</si>
  <si>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</si>
  <si>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</si>
  <si>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</si>
  <si>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</si>
  <si>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</si>
  <si>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</si>
  <si>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</si>
  <si>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</si>
  <si>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</si>
  <si>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</si>
  <si>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</si>
  <si>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</si>
  <si>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</si>
  <si>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</si>
  <si>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</si>
  <si>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</si>
  <si>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</si>
  <si>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</si>
  <si>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</si>
  <si>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</si>
  <si>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</si>
  <si>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</si>
  <si>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</si>
  <si>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</si>
  <si>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</si>
  <si>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</si>
  <si>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</si>
  <si>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</si>
  <si>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</si>
  <si>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</si>
  <si>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</si>
  <si>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</si>
  <si>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</si>
  <si>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</si>
  <si>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</si>
  <si>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</si>
  <si>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</si>
  <si>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</si>
  <si>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</si>
  <si>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</si>
  <si>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</si>
  <si>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</si>
  <si>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</si>
  <si>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</si>
  <si>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</si>
  <si>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</si>
  <si>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</si>
  <si>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</si>
  <si>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</si>
  <si>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</si>
  <si>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</si>
  <si>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</si>
  <si>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</si>
  <si>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</si>
  <si>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</si>
  <si>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</si>
  <si>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</si>
  <si>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</si>
  <si>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</si>
  <si>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</si>
  <si>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</si>
  <si>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</si>
  <si>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</si>
  <si>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</si>
  <si>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</si>
  <si>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</si>
  <si>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</si>
  <si>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</si>
  <si>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</si>
  <si>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</si>
  <si>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</si>
  <si>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</si>
  <si>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</si>
  <si>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</si>
  <si>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</si>
  <si>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</si>
  <si>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</si>
  <si>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</si>
  <si>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</si>
  <si>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</si>
  <si>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</si>
  <si>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</si>
  <si>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</si>
  <si>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</si>
  <si>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</si>
  <si>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</si>
  <si>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</si>
  <si>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</si>
  <si>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</si>
  <si>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</si>
  <si>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</si>
  <si>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</si>
  <si>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</si>
  <si>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</si>
  <si>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</si>
  <si>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</si>
  <si>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</si>
  <si>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</si>
  <si>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</si>
  <si>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</si>
  <si>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</si>
  <si>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</si>
  <si>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</si>
  <si>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</si>
  <si>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</si>
  <si>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</si>
  <si>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</si>
  <si>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</si>
  <si>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</si>
  <si>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</si>
  <si>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</si>
  <si>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</si>
  <si>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</si>
  <si>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</si>
  <si>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</si>
  <si>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</si>
  <si>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</si>
  <si>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</si>
  <si>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</si>
  <si>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</si>
  <si>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</si>
  <si>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</si>
  <si>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</si>
  <si>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</si>
  <si>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</si>
  <si>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</si>
  <si>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</si>
  <si>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</si>
  <si>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</si>
  <si>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</si>
  <si>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</si>
  <si>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</si>
  <si>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</si>
  <si>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</si>
  <si>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</si>
  <si>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</si>
  <si>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</si>
  <si>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</si>
  <si>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</si>
  <si>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</si>
  <si>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</si>
  <si>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</si>
  <si>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</si>
  <si>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</si>
  <si>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</si>
  <si>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</si>
  <si>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</si>
  <si>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</si>
  <si>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</si>
  <si>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</si>
  <si>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</si>
  <si>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</si>
  <si>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</si>
  <si>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</si>
  <si>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</si>
  <si>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</si>
  <si>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</si>
  <si>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</si>
  <si>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</si>
  <si>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</si>
  <si>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</si>
  <si>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</si>
  <si>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</si>
  <si>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</si>
  <si>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</si>
  <si>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</si>
  <si>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</si>
  <si>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</si>
  <si>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</si>
  <si>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</si>
  <si>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</si>
  <si>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</si>
  <si>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</si>
  <si>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</si>
  <si>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</si>
  <si>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</si>
  <si>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</si>
  <si>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</si>
  <si>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</si>
  <si>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</si>
  <si>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</si>
  <si>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</si>
  <si>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</si>
  <si>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</si>
  <si>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</si>
  <si>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</si>
  <si>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</si>
  <si>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</si>
  <si>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</si>
  <si>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</si>
  <si>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</si>
  <si>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</si>
  <si>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</si>
  <si>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</si>
  <si>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</si>
  <si>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</si>
  <si>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</si>
  <si>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</si>
  <si>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</si>
  <si>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</si>
  <si>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</si>
  <si>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</si>
  <si>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</si>
  <si>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</si>
  <si>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</si>
  <si>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</si>
  <si>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</si>
  <si>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</si>
  <si>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</si>
  <si>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</si>
  <si>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</si>
  <si>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</si>
  <si>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</si>
  <si>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</si>
  <si>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</si>
  <si>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</si>
  <si>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</si>
  <si>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</si>
  <si>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</si>
  <si>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</si>
  <si>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</si>
  <si>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</si>
  <si>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</si>
  <si>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</si>
  <si>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</si>
  <si>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</si>
  <si>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</si>
  <si>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</si>
  <si>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</si>
  <si>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</si>
  <si>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</si>
  <si>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</si>
  <si>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</si>
  <si>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</si>
  <si>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</si>
  <si>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</si>
  <si>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</si>
  <si>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</si>
  <si>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</si>
  <si>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</si>
  <si>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</si>
  <si>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</si>
  <si>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</si>
  <si>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</si>
  <si>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</si>
  <si>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</si>
  <si>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</si>
  <si>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</si>
  <si>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</si>
  <si>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</si>
  <si>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</si>
  <si>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</si>
  <si>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</si>
  <si>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</si>
  <si>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</si>
  <si>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</si>
  <si>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</si>
  <si>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</si>
  <si>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</si>
  <si>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</si>
  <si>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</si>
  <si>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</si>
  <si>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</si>
  <si>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</si>
  <si>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</si>
  <si>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</si>
  <si>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</si>
  <si>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</si>
  <si>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</si>
  <si>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</si>
  <si>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</si>
  <si>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</si>
  <si>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</si>
  <si>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</si>
  <si>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</si>
  <si>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</si>
  <si>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</si>
  <si>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</si>
  <si>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</si>
  <si>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</si>
  <si>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</si>
  <si>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</si>
  <si>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</si>
  <si>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</si>
  <si>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</si>
  <si>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</si>
  <si>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</si>
  <si>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</si>
  <si>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</si>
  <si>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</si>
  <si>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</si>
  <si>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</si>
  <si>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</si>
  <si>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</si>
  <si>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</si>
  <si>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</si>
  <si>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</si>
  <si>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</si>
  <si>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</si>
  <si>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</si>
  <si>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</si>
  <si>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</si>
  <si>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</si>
  <si>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</si>
  <si>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</si>
  <si>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</si>
  <si>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</si>
  <si>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</si>
  <si>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</si>
  <si>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</si>
  <si>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</si>
  <si>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</si>
  <si>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</si>
  <si>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</si>
  <si>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</si>
  <si>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</si>
  <si>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</si>
  <si>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</si>
  <si>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</si>
  <si>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</si>
  <si>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</si>
  <si>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</si>
  <si>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</si>
  <si>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</si>
  <si>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</si>
  <si>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</si>
  <si>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</si>
  <si>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</si>
  <si>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</si>
  <si>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</si>
  <si>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</si>
  <si>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</si>
  <si>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</si>
  <si>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</si>
  <si>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</si>
  <si>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</si>
  <si>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</si>
  <si>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</si>
  <si>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</si>
  <si>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</si>
  <si>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</si>
  <si>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</si>
  <si>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</si>
  <si>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</si>
  <si>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</si>
  <si>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</si>
  <si>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</si>
  <si>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</si>
  <si>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</si>
  <si>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</si>
  <si>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</si>
  <si>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</si>
  <si>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</si>
  <si>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</si>
  <si>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</si>
  <si>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</si>
  <si>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</si>
  <si>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</si>
  <si>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</si>
  <si>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</si>
  <si>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</si>
  <si>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</si>
  <si>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</si>
  <si>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</si>
  <si>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</si>
  <si>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</si>
  <si>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</si>
  <si>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</si>
  <si>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</si>
  <si>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</si>
  <si>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</si>
  <si>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</si>
  <si>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</si>
  <si>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</si>
  <si>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</si>
  <si>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</si>
  <si>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</si>
  <si>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</si>
  <si>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</si>
  <si>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</si>
  <si>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</si>
  <si>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</si>
  <si>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</si>
  <si>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</si>
  <si>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</si>
  <si>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</si>
  <si>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</si>
  <si>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</si>
  <si>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</si>
  <si>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22 европалета,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</si>
</sst>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802" t="s">
        <v>0</v>
      </c>
      <c r="E1" s="583"/>
      <c r="F1" s="583"/>
      <c r="G1" s="12" t="s">
        <v>1</v>
      </c>
      <c r="H1" s="802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841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53" t="s">
        <v>8</v>
      </c>
      <c r="B5" s="587"/>
      <c r="C5" s="588"/>
      <c r="D5" s="656"/>
      <c r="E5" s="658"/>
      <c r="F5" s="598" t="s">
        <v>9</v>
      </c>
      <c r="G5" s="588"/>
      <c r="H5" s="656" t="s">
        <v>796</v>
      </c>
      <c r="I5" s="657"/>
      <c r="J5" s="657"/>
      <c r="K5" s="657"/>
      <c r="L5" s="657"/>
      <c r="M5" s="658"/>
      <c r="N5" s="58"/>
      <c r="P5" s="24" t="s">
        <v>10</v>
      </c>
      <c r="Q5" s="590">
        <v>45942</v>
      </c>
      <c r="R5" s="591"/>
      <c r="T5" s="729" t="s">
        <v>11</v>
      </c>
      <c r="U5" s="565"/>
      <c r="V5" s="731" t="s">
        <v>12</v>
      </c>
      <c r="W5" s="591"/>
      <c r="AB5" s="51"/>
      <c r="AC5" s="51"/>
      <c r="AD5" s="51"/>
      <c r="AE5" s="51"/>
    </row>
    <row r="6" spans="1:32" s="537" customFormat="1" ht="24" customHeight="1" x14ac:dyDescent="0.2">
      <c r="A6" s="753" t="s">
        <v>13</v>
      </c>
      <c r="B6" s="587"/>
      <c r="C6" s="588"/>
      <c r="D6" s="662" t="s">
        <v>773</v>
      </c>
      <c r="E6" s="663"/>
      <c r="F6" s="663"/>
      <c r="G6" s="663"/>
      <c r="H6" s="663"/>
      <c r="I6" s="663"/>
      <c r="J6" s="663"/>
      <c r="K6" s="663"/>
      <c r="L6" s="663"/>
      <c r="M6" s="591"/>
      <c r="N6" s="59"/>
      <c r="P6" s="24" t="s">
        <v>15</v>
      </c>
      <c r="Q6" s="580" t="str">
        <f>IF(Q5=0," ",CHOOSE(WEEKDAY(Q5,2),"Понедельник","Вторник","Среда","Четверг","Пятница","Суббота","Воскресенье"))</f>
        <v>Воскресенье</v>
      </c>
      <c r="R6" s="555"/>
      <c r="T6" s="738" t="s">
        <v>16</v>
      </c>
      <c r="U6" s="565"/>
      <c r="V6" s="671" t="s">
        <v>17</v>
      </c>
      <c r="W6" s="67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1" t="str">
        <f>IFERROR(VLOOKUP(DeliveryAddress,Table,3,0),1)</f>
        <v>5</v>
      </c>
      <c r="E7" s="812"/>
      <c r="F7" s="812"/>
      <c r="G7" s="812"/>
      <c r="H7" s="812"/>
      <c r="I7" s="812"/>
      <c r="J7" s="812"/>
      <c r="K7" s="812"/>
      <c r="L7" s="812"/>
      <c r="M7" s="735"/>
      <c r="N7" s="60"/>
      <c r="P7" s="24"/>
      <c r="Q7" s="42"/>
      <c r="R7" s="42"/>
      <c r="T7" s="553"/>
      <c r="U7" s="565"/>
      <c r="V7" s="673"/>
      <c r="W7" s="674"/>
      <c r="AB7" s="51"/>
      <c r="AC7" s="51"/>
      <c r="AD7" s="51"/>
      <c r="AE7" s="51"/>
    </row>
    <row r="8" spans="1:32" s="537" customFormat="1" ht="25.5" customHeight="1" x14ac:dyDescent="0.2">
      <c r="A8" s="566" t="s">
        <v>18</v>
      </c>
      <c r="B8" s="550"/>
      <c r="C8" s="551"/>
      <c r="D8" s="820"/>
      <c r="E8" s="821"/>
      <c r="F8" s="821"/>
      <c r="G8" s="821"/>
      <c r="H8" s="821"/>
      <c r="I8" s="821"/>
      <c r="J8" s="821"/>
      <c r="K8" s="821"/>
      <c r="L8" s="821"/>
      <c r="M8" s="822"/>
      <c r="N8" s="61"/>
      <c r="P8" s="24" t="s">
        <v>19</v>
      </c>
      <c r="Q8" s="734">
        <v>0.5</v>
      </c>
      <c r="R8" s="735"/>
      <c r="T8" s="553"/>
      <c r="U8" s="565"/>
      <c r="V8" s="673"/>
      <c r="W8" s="674"/>
      <c r="AB8" s="51"/>
      <c r="AC8" s="51"/>
      <c r="AD8" s="51"/>
      <c r="AE8" s="51"/>
    </row>
    <row r="9" spans="1:32" s="537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5"/>
      <c r="E9" s="626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M9" s="626"/>
      <c r="N9" s="535"/>
      <c r="P9" s="26" t="s">
        <v>20</v>
      </c>
      <c r="Q9" s="774"/>
      <c r="R9" s="603"/>
      <c r="T9" s="553"/>
      <c r="U9" s="565"/>
      <c r="V9" s="675"/>
      <c r="W9" s="6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5"/>
      <c r="E10" s="626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89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39"/>
      <c r="R10" s="740"/>
      <c r="U10" s="24" t="s">
        <v>22</v>
      </c>
      <c r="V10" s="864" t="s">
        <v>23</v>
      </c>
      <c r="W10" s="67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5"/>
      <c r="R11" s="591"/>
      <c r="U11" s="24" t="s">
        <v>26</v>
      </c>
      <c r="V11" s="602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3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734"/>
      <c r="R12" s="735"/>
      <c r="S12" s="23"/>
      <c r="U12" s="24"/>
      <c r="V12" s="583"/>
      <c r="W12" s="553"/>
      <c r="AB12" s="51"/>
      <c r="AC12" s="51"/>
      <c r="AD12" s="51"/>
      <c r="AE12" s="51"/>
    </row>
    <row r="13" spans="1:32" s="537" customFormat="1" ht="23.25" customHeight="1" x14ac:dyDescent="0.2">
      <c r="A13" s="713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602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3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743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2" t="s">
        <v>35</v>
      </c>
      <c r="B17" s="572" t="s">
        <v>36</v>
      </c>
      <c r="C17" s="757" t="s">
        <v>37</v>
      </c>
      <c r="D17" s="572" t="s">
        <v>38</v>
      </c>
      <c r="E17" s="573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72" t="s">
        <v>47</v>
      </c>
      <c r="O17" s="572" t="s">
        <v>48</v>
      </c>
      <c r="P17" s="572" t="s">
        <v>49</v>
      </c>
      <c r="Q17" s="788"/>
      <c r="R17" s="788"/>
      <c r="S17" s="788"/>
      <c r="T17" s="573"/>
      <c r="U17" s="615" t="s">
        <v>50</v>
      </c>
      <c r="V17" s="588"/>
      <c r="W17" s="572" t="s">
        <v>51</v>
      </c>
      <c r="X17" s="572" t="s">
        <v>52</v>
      </c>
      <c r="Y17" s="616" t="s">
        <v>53</v>
      </c>
      <c r="Z17" s="686" t="s">
        <v>54</v>
      </c>
      <c r="AA17" s="608" t="s">
        <v>55</v>
      </c>
      <c r="AB17" s="608" t="s">
        <v>56</v>
      </c>
      <c r="AC17" s="608" t="s">
        <v>57</v>
      </c>
      <c r="AD17" s="608" t="s">
        <v>58</v>
      </c>
      <c r="AE17" s="609"/>
      <c r="AF17" s="610"/>
      <c r="AG17" s="66"/>
      <c r="BD17" s="65" t="s">
        <v>59</v>
      </c>
    </row>
    <row r="18" spans="1:68" ht="14.25" customHeight="1" x14ac:dyDescent="0.2">
      <c r="A18" s="576"/>
      <c r="B18" s="576"/>
      <c r="C18" s="576"/>
      <c r="D18" s="574"/>
      <c r="E18" s="575"/>
      <c r="F18" s="576"/>
      <c r="G18" s="576"/>
      <c r="H18" s="576"/>
      <c r="I18" s="576"/>
      <c r="J18" s="576"/>
      <c r="K18" s="576"/>
      <c r="L18" s="576"/>
      <c r="M18" s="576"/>
      <c r="N18" s="576"/>
      <c r="O18" s="576"/>
      <c r="P18" s="574"/>
      <c r="Q18" s="789"/>
      <c r="R18" s="789"/>
      <c r="S18" s="789"/>
      <c r="T18" s="575"/>
      <c r="U18" s="67" t="s">
        <v>60</v>
      </c>
      <c r="V18" s="67" t="s">
        <v>61</v>
      </c>
      <c r="W18" s="576"/>
      <c r="X18" s="576"/>
      <c r="Y18" s="617"/>
      <c r="Z18" s="687"/>
      <c r="AA18" s="688"/>
      <c r="AB18" s="688"/>
      <c r="AC18" s="688"/>
      <c r="AD18" s="611"/>
      <c r="AE18" s="612"/>
      <c r="AF18" s="613"/>
      <c r="AG18" s="66"/>
      <c r="BD18" s="65"/>
    </row>
    <row r="19" spans="1:68" ht="27.75" hidden="1" customHeight="1" x14ac:dyDescent="0.2">
      <c r="A19" s="567" t="s">
        <v>62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hidden="1" customHeight="1" x14ac:dyDescent="0.25">
      <c r="A20" s="570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hidden="1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63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63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4">
        <v>4680115885912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8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4">
        <v>4607091388237</v>
      </c>
      <c r="E27" s="555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54">
        <v>4680115887350</v>
      </c>
      <c r="E28" s="555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84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54">
        <v>4680115885905</v>
      </c>
      <c r="E29" s="555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54">
        <v>4607091388244</v>
      </c>
      <c r="E30" s="555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8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2"/>
      <c r="B31" s="553"/>
      <c r="C31" s="553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63"/>
      <c r="P31" s="549" t="s">
        <v>70</v>
      </c>
      <c r="Q31" s="550"/>
      <c r="R31" s="550"/>
      <c r="S31" s="550"/>
      <c r="T31" s="550"/>
      <c r="U31" s="550"/>
      <c r="V31" s="551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3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63"/>
      <c r="P32" s="549" t="s">
        <v>70</v>
      </c>
      <c r="Q32" s="550"/>
      <c r="R32" s="550"/>
      <c r="S32" s="550"/>
      <c r="T32" s="550"/>
      <c r="U32" s="550"/>
      <c r="V32" s="551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2" t="s">
        <v>90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54">
        <v>4607091388503</v>
      </c>
      <c r="E34" s="555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2"/>
      <c r="B35" s="553"/>
      <c r="C35" s="553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63"/>
      <c r="P35" s="549" t="s">
        <v>70</v>
      </c>
      <c r="Q35" s="550"/>
      <c r="R35" s="550"/>
      <c r="S35" s="550"/>
      <c r="T35" s="550"/>
      <c r="U35" s="550"/>
      <c r="V35" s="551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63"/>
      <c r="P36" s="549" t="s">
        <v>70</v>
      </c>
      <c r="Q36" s="550"/>
      <c r="R36" s="550"/>
      <c r="S36" s="550"/>
      <c r="T36" s="550"/>
      <c r="U36" s="550"/>
      <c r="V36" s="551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567" t="s">
        <v>96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hidden="1" customHeight="1" x14ac:dyDescent="0.25">
      <c r="A38" s="570" t="s">
        <v>97</v>
      </c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38"/>
      <c r="AB38" s="538"/>
      <c r="AC38" s="538"/>
    </row>
    <row r="39" spans="1:68" ht="14.25" hidden="1" customHeight="1" x14ac:dyDescent="0.25">
      <c r="A39" s="552" t="s">
        <v>98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54">
        <v>4607091385670</v>
      </c>
      <c r="E40" s="555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68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68</v>
      </c>
      <c r="X40" s="543">
        <v>10</v>
      </c>
      <c r="Y40" s="544">
        <f>IFERROR(IF(X40="",0,CEILING((X40/$H40),1)*$H40),"")</f>
        <v>10.8</v>
      </c>
      <c r="Z40" s="36">
        <f>IFERROR(IF(Y40=0,"",ROUNDUP(Y40/H40,0)*0.01898),"")</f>
        <v>1.898E-2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10.402777777777777</v>
      </c>
      <c r="BN40" s="64">
        <f>IFERROR(Y40*I40/H40,"0")</f>
        <v>11.234999999999999</v>
      </c>
      <c r="BO40" s="64">
        <f>IFERROR(1/J40*(X40/H40),"0")</f>
        <v>1.4467592592592591E-2</v>
      </c>
      <c r="BP40" s="64">
        <f>IFERROR(1/J40*(Y40/H40),"0")</f>
        <v>1.5625E-2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54">
        <v>4607091385687</v>
      </c>
      <c r="E41" s="555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54">
        <v>4680115882539</v>
      </c>
      <c r="E42" s="555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8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2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63"/>
      <c r="P43" s="549" t="s">
        <v>70</v>
      </c>
      <c r="Q43" s="550"/>
      <c r="R43" s="550"/>
      <c r="S43" s="550"/>
      <c r="T43" s="550"/>
      <c r="U43" s="550"/>
      <c r="V43" s="551"/>
      <c r="W43" s="37" t="s">
        <v>71</v>
      </c>
      <c r="X43" s="545">
        <f>IFERROR(X40/H40,"0")+IFERROR(X41/H41,"0")+IFERROR(X42/H42,"0")</f>
        <v>0.92592592592592582</v>
      </c>
      <c r="Y43" s="545">
        <f>IFERROR(Y40/H40,"0")+IFERROR(Y41/H41,"0")+IFERROR(Y42/H42,"0")</f>
        <v>1</v>
      </c>
      <c r="Z43" s="545">
        <f>IFERROR(IF(Z40="",0,Z40),"0")+IFERROR(IF(Z41="",0,Z41),"0")+IFERROR(IF(Z42="",0,Z42),"0")</f>
        <v>1.898E-2</v>
      </c>
      <c r="AA43" s="546"/>
      <c r="AB43" s="546"/>
      <c r="AC43" s="546"/>
    </row>
    <row r="44" spans="1:68" x14ac:dyDescent="0.2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63"/>
      <c r="P44" s="549" t="s">
        <v>70</v>
      </c>
      <c r="Q44" s="550"/>
      <c r="R44" s="550"/>
      <c r="S44" s="550"/>
      <c r="T44" s="550"/>
      <c r="U44" s="550"/>
      <c r="V44" s="551"/>
      <c r="W44" s="37" t="s">
        <v>68</v>
      </c>
      <c r="X44" s="545">
        <f>IFERROR(SUM(X40:X42),"0")</f>
        <v>10</v>
      </c>
      <c r="Y44" s="545">
        <f>IFERROR(SUM(Y40:Y42),"0")</f>
        <v>10.8</v>
      </c>
      <c r="Z44" s="37"/>
      <c r="AA44" s="546"/>
      <c r="AB44" s="546"/>
      <c r="AC44" s="546"/>
    </row>
    <row r="45" spans="1:68" ht="14.25" hidden="1" customHeight="1" x14ac:dyDescent="0.25">
      <c r="A45" s="552" t="s">
        <v>72</v>
      </c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54">
        <v>4680115884915</v>
      </c>
      <c r="E46" s="555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2"/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63"/>
      <c r="P47" s="549" t="s">
        <v>70</v>
      </c>
      <c r="Q47" s="550"/>
      <c r="R47" s="550"/>
      <c r="S47" s="550"/>
      <c r="T47" s="550"/>
      <c r="U47" s="550"/>
      <c r="V47" s="551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63"/>
      <c r="P48" s="549" t="s">
        <v>70</v>
      </c>
      <c r="Q48" s="550"/>
      <c r="R48" s="550"/>
      <c r="S48" s="550"/>
      <c r="T48" s="550"/>
      <c r="U48" s="550"/>
      <c r="V48" s="551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38"/>
      <c r="AB49" s="538"/>
      <c r="AC49" s="538"/>
    </row>
    <row r="50" spans="1:68" ht="14.25" hidden="1" customHeight="1" x14ac:dyDescent="0.25">
      <c r="A50" s="552" t="s">
        <v>98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54">
        <v>4680115885882</v>
      </c>
      <c r="E51" s="555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68</v>
      </c>
      <c r="X51" s="543">
        <v>44</v>
      </c>
      <c r="Y51" s="544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45.708928571428572</v>
      </c>
      <c r="BN51" s="64">
        <f t="shared" ref="BN51:BN56" si="2">IFERROR(Y51*I51/H51,"0")</f>
        <v>46.54</v>
      </c>
      <c r="BO51" s="64">
        <f t="shared" ref="BO51:BO56" si="3">IFERROR(1/J51*(X51/H51),"0")</f>
        <v>6.1383928571428575E-2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54">
        <v>4680115881426</v>
      </c>
      <c r="E52" s="555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8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3">
        <v>135</v>
      </c>
      <c r="Y52" s="544">
        <f t="shared" si="0"/>
        <v>140.4</v>
      </c>
      <c r="Z52" s="36">
        <f>IFERROR(IF(Y52=0,"",ROUNDUP(Y52/H52,0)*0.01898),"")</f>
        <v>0.24674000000000001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140.43749999999997</v>
      </c>
      <c r="BN52" s="64">
        <f t="shared" si="2"/>
        <v>146.05499999999998</v>
      </c>
      <c r="BO52" s="64">
        <f t="shared" si="3"/>
        <v>0.1953125</v>
      </c>
      <c r="BP52" s="64">
        <f t="shared" si="4"/>
        <v>0.203125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54">
        <v>4680115880283</v>
      </c>
      <c r="E53" s="555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7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54">
        <v>4680115881525</v>
      </c>
      <c r="E54" s="555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68</v>
      </c>
      <c r="X54" s="543">
        <v>72</v>
      </c>
      <c r="Y54" s="544">
        <f t="shared" si="0"/>
        <v>72</v>
      </c>
      <c r="Z54" s="36">
        <f>IFERROR(IF(Y54=0,"",ROUNDUP(Y54/H54,0)*0.00902),"")</f>
        <v>0.16236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75.78</v>
      </c>
      <c r="BN54" s="64">
        <f t="shared" si="2"/>
        <v>75.78</v>
      </c>
      <c r="BO54" s="64">
        <f t="shared" si="3"/>
        <v>0.13636363636363635</v>
      </c>
      <c r="BP54" s="64">
        <f t="shared" si="4"/>
        <v>0.13636363636363635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54">
        <v>4680115885899</v>
      </c>
      <c r="E55" s="555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7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54">
        <v>4680115881419</v>
      </c>
      <c r="E56" s="555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8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2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63"/>
      <c r="P57" s="549" t="s">
        <v>70</v>
      </c>
      <c r="Q57" s="550"/>
      <c r="R57" s="550"/>
      <c r="S57" s="550"/>
      <c r="T57" s="550"/>
      <c r="U57" s="550"/>
      <c r="V57" s="551"/>
      <c r="W57" s="37" t="s">
        <v>71</v>
      </c>
      <c r="X57" s="545">
        <f>IFERROR(X51/H51,"0")+IFERROR(X52/H52,"0")+IFERROR(X53/H53,"0")+IFERROR(X54/H54,"0")+IFERROR(X55/H55,"0")+IFERROR(X56/H56,"0")</f>
        <v>34.428571428571431</v>
      </c>
      <c r="Y57" s="545">
        <f>IFERROR(Y51/H51,"0")+IFERROR(Y52/H52,"0")+IFERROR(Y53/H53,"0")+IFERROR(Y54/H54,"0")+IFERROR(Y55/H55,"0")+IFERROR(Y56/H56,"0")</f>
        <v>35</v>
      </c>
      <c r="Z57" s="545">
        <f>IFERROR(IF(Z51="",0,Z51),"0")+IFERROR(IF(Z52="",0,Z52),"0")+IFERROR(IF(Z53="",0,Z53),"0")+IFERROR(IF(Z54="",0,Z54),"0")+IFERROR(IF(Z55="",0,Z55),"0")+IFERROR(IF(Z56="",0,Z56),"0")</f>
        <v>0.48502000000000001</v>
      </c>
      <c r="AA57" s="546"/>
      <c r="AB57" s="546"/>
      <c r="AC57" s="546"/>
    </row>
    <row r="58" spans="1:68" x14ac:dyDescent="0.2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63"/>
      <c r="P58" s="549" t="s">
        <v>70</v>
      </c>
      <c r="Q58" s="550"/>
      <c r="R58" s="550"/>
      <c r="S58" s="550"/>
      <c r="T58" s="550"/>
      <c r="U58" s="550"/>
      <c r="V58" s="551"/>
      <c r="W58" s="37" t="s">
        <v>68</v>
      </c>
      <c r="X58" s="545">
        <f>IFERROR(SUM(X51:X56),"0")</f>
        <v>251</v>
      </c>
      <c r="Y58" s="545">
        <f>IFERROR(SUM(Y51:Y56),"0")</f>
        <v>257.2</v>
      </c>
      <c r="Z58" s="37"/>
      <c r="AA58" s="546"/>
      <c r="AB58" s="546"/>
      <c r="AC58" s="546"/>
    </row>
    <row r="59" spans="1:68" ht="14.25" hidden="1" customHeight="1" x14ac:dyDescent="0.25">
      <c r="A59" s="552" t="s">
        <v>130</v>
      </c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54">
        <v>4680115881440</v>
      </c>
      <c r="E60" s="555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6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68</v>
      </c>
      <c r="X60" s="543">
        <v>279</v>
      </c>
      <c r="Y60" s="544">
        <f>IFERROR(IF(X60="",0,CEILING((X60/$H60),1)*$H60),"")</f>
        <v>280.8</v>
      </c>
      <c r="Z60" s="36">
        <f>IFERROR(IF(Y60=0,"",ROUNDUP(Y60/H60,0)*0.01898),"")</f>
        <v>0.49348000000000003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290.23750000000001</v>
      </c>
      <c r="BN60" s="64">
        <f>IFERROR(Y60*I60/H60,"0")</f>
        <v>292.10999999999996</v>
      </c>
      <c r="BO60" s="64">
        <f>IFERROR(1/J60*(X60/H60),"0")</f>
        <v>0.40364583333333331</v>
      </c>
      <c r="BP60" s="64">
        <f>IFERROR(1/J60*(Y60/H60),"0")</f>
        <v>0.40625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54">
        <v>4680115885950</v>
      </c>
      <c r="E61" s="555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6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54">
        <v>4680115881433</v>
      </c>
      <c r="E62" s="555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2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63"/>
      <c r="P63" s="549" t="s">
        <v>70</v>
      </c>
      <c r="Q63" s="550"/>
      <c r="R63" s="550"/>
      <c r="S63" s="550"/>
      <c r="T63" s="550"/>
      <c r="U63" s="550"/>
      <c r="V63" s="551"/>
      <c r="W63" s="37" t="s">
        <v>71</v>
      </c>
      <c r="X63" s="545">
        <f>IFERROR(X60/H60,"0")+IFERROR(X61/H61,"0")+IFERROR(X62/H62,"0")</f>
        <v>25.833333333333332</v>
      </c>
      <c r="Y63" s="545">
        <f>IFERROR(Y60/H60,"0")+IFERROR(Y61/H61,"0")+IFERROR(Y62/H62,"0")</f>
        <v>26</v>
      </c>
      <c r="Z63" s="545">
        <f>IFERROR(IF(Z60="",0,Z60),"0")+IFERROR(IF(Z61="",0,Z61),"0")+IFERROR(IF(Z62="",0,Z62),"0")</f>
        <v>0.49348000000000003</v>
      </c>
      <c r="AA63" s="546"/>
      <c r="AB63" s="546"/>
      <c r="AC63" s="546"/>
    </row>
    <row r="64" spans="1:68" x14ac:dyDescent="0.2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63"/>
      <c r="P64" s="549" t="s">
        <v>70</v>
      </c>
      <c r="Q64" s="550"/>
      <c r="R64" s="550"/>
      <c r="S64" s="550"/>
      <c r="T64" s="550"/>
      <c r="U64" s="550"/>
      <c r="V64" s="551"/>
      <c r="W64" s="37" t="s">
        <v>68</v>
      </c>
      <c r="X64" s="545">
        <f>IFERROR(SUM(X60:X62),"0")</f>
        <v>279</v>
      </c>
      <c r="Y64" s="545">
        <f>IFERROR(SUM(Y60:Y62),"0")</f>
        <v>280.8</v>
      </c>
      <c r="Z64" s="37"/>
      <c r="AA64" s="546"/>
      <c r="AB64" s="546"/>
      <c r="AC64" s="546"/>
    </row>
    <row r="65" spans="1:68" ht="14.25" hidden="1" customHeight="1" x14ac:dyDescent="0.25">
      <c r="A65" s="552" t="s">
        <v>63</v>
      </c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54">
        <v>4680115885073</v>
      </c>
      <c r="E66" s="555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7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54">
        <v>4680115885059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5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54">
        <v>4680115885097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2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63"/>
      <c r="P69" s="549" t="s">
        <v>70</v>
      </c>
      <c r="Q69" s="550"/>
      <c r="R69" s="550"/>
      <c r="S69" s="550"/>
      <c r="T69" s="550"/>
      <c r="U69" s="550"/>
      <c r="V69" s="551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63"/>
      <c r="P70" s="549" t="s">
        <v>70</v>
      </c>
      <c r="Q70" s="550"/>
      <c r="R70" s="550"/>
      <c r="S70" s="550"/>
      <c r="T70" s="550"/>
      <c r="U70" s="550"/>
      <c r="V70" s="551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2" t="s">
        <v>72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54">
        <v>4680115881891</v>
      </c>
      <c r="E72" s="555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5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54">
        <v>4680115885769</v>
      </c>
      <c r="E73" s="555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54">
        <v>4680115884311</v>
      </c>
      <c r="E74" s="555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54">
        <v>4680115885929</v>
      </c>
      <c r="E75" s="555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6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54">
        <v>4680115884403</v>
      </c>
      <c r="E76" s="555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2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63"/>
      <c r="P77" s="549" t="s">
        <v>70</v>
      </c>
      <c r="Q77" s="550"/>
      <c r="R77" s="550"/>
      <c r="S77" s="550"/>
      <c r="T77" s="550"/>
      <c r="U77" s="550"/>
      <c r="V77" s="551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63"/>
      <c r="P78" s="549" t="s">
        <v>70</v>
      </c>
      <c r="Q78" s="550"/>
      <c r="R78" s="550"/>
      <c r="S78" s="550"/>
      <c r="T78" s="550"/>
      <c r="U78" s="550"/>
      <c r="V78" s="551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2" t="s">
        <v>160</v>
      </c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54">
        <v>4680115881532</v>
      </c>
      <c r="E80" s="555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6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68</v>
      </c>
      <c r="X80" s="543">
        <v>53</v>
      </c>
      <c r="Y80" s="544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55.955769230769228</v>
      </c>
      <c r="BN80" s="64">
        <f>IFERROR(Y80*I80/H80,"0")</f>
        <v>57.644999999999996</v>
      </c>
      <c r="BO80" s="64">
        <f>IFERROR(1/J80*(X80/H80),"0")</f>
        <v>0.10616987179487179</v>
      </c>
      <c r="BP80" s="64">
        <f>IFERROR(1/J80*(Y80/H80),"0")</f>
        <v>0.109375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54">
        <v>4680115881464</v>
      </c>
      <c r="E81" s="555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8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2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63"/>
      <c r="P82" s="549" t="s">
        <v>70</v>
      </c>
      <c r="Q82" s="550"/>
      <c r="R82" s="550"/>
      <c r="S82" s="550"/>
      <c r="T82" s="550"/>
      <c r="U82" s="550"/>
      <c r="V82" s="551"/>
      <c r="W82" s="37" t="s">
        <v>71</v>
      </c>
      <c r="X82" s="545">
        <f>IFERROR(X80/H80,"0")+IFERROR(X81/H81,"0")</f>
        <v>6.7948717948717947</v>
      </c>
      <c r="Y82" s="545">
        <f>IFERROR(Y80/H80,"0")+IFERROR(Y81/H81,"0")</f>
        <v>7</v>
      </c>
      <c r="Z82" s="545">
        <f>IFERROR(IF(Z80="",0,Z80),"0")+IFERROR(IF(Z81="",0,Z81),"0")</f>
        <v>0.13286000000000001</v>
      </c>
      <c r="AA82" s="546"/>
      <c r="AB82" s="546"/>
      <c r="AC82" s="546"/>
    </row>
    <row r="83" spans="1:68" x14ac:dyDescent="0.2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63"/>
      <c r="P83" s="549" t="s">
        <v>70</v>
      </c>
      <c r="Q83" s="550"/>
      <c r="R83" s="550"/>
      <c r="S83" s="550"/>
      <c r="T83" s="550"/>
      <c r="U83" s="550"/>
      <c r="V83" s="551"/>
      <c r="W83" s="37" t="s">
        <v>68</v>
      </c>
      <c r="X83" s="545">
        <f>IFERROR(SUM(X80:X81),"0")</f>
        <v>53</v>
      </c>
      <c r="Y83" s="545">
        <f>IFERROR(SUM(Y80:Y81),"0")</f>
        <v>54.6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38"/>
      <c r="AB84" s="538"/>
      <c r="AC84" s="538"/>
    </row>
    <row r="85" spans="1:68" ht="14.25" hidden="1" customHeight="1" x14ac:dyDescent="0.25">
      <c r="A85" s="552" t="s">
        <v>98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54">
        <v>4680115881327</v>
      </c>
      <c r="E86" s="555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68</v>
      </c>
      <c r="X86" s="543">
        <v>210</v>
      </c>
      <c r="Y86" s="544">
        <f>IFERROR(IF(X86="",0,CEILING((X86/$H86),1)*$H86),"")</f>
        <v>216</v>
      </c>
      <c r="Z86" s="36">
        <f>IFERROR(IF(Y86=0,"",ROUNDUP(Y86/H86,0)*0.01898),"")</f>
        <v>0.37959999999999999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218.45833333333331</v>
      </c>
      <c r="BN86" s="64">
        <f>IFERROR(Y86*I86/H86,"0")</f>
        <v>224.69999999999996</v>
      </c>
      <c r="BO86" s="64">
        <f>IFERROR(1/J86*(X86/H86),"0")</f>
        <v>0.30381944444444442</v>
      </c>
      <c r="BP86" s="64">
        <f>IFERROR(1/J86*(Y86/H86),"0")</f>
        <v>0.3125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54">
        <v>4680115881518</v>
      </c>
      <c r="E87" s="555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54">
        <v>4680115881303</v>
      </c>
      <c r="E88" s="555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2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63"/>
      <c r="P89" s="549" t="s">
        <v>70</v>
      </c>
      <c r="Q89" s="550"/>
      <c r="R89" s="550"/>
      <c r="S89" s="550"/>
      <c r="T89" s="550"/>
      <c r="U89" s="550"/>
      <c r="V89" s="551"/>
      <c r="W89" s="37" t="s">
        <v>71</v>
      </c>
      <c r="X89" s="545">
        <f>IFERROR(X86/H86,"0")+IFERROR(X87/H87,"0")+IFERROR(X88/H88,"0")</f>
        <v>19.444444444444443</v>
      </c>
      <c r="Y89" s="545">
        <f>IFERROR(Y86/H86,"0")+IFERROR(Y87/H87,"0")+IFERROR(Y88/H88,"0")</f>
        <v>20</v>
      </c>
      <c r="Z89" s="545">
        <f>IFERROR(IF(Z86="",0,Z86),"0")+IFERROR(IF(Z87="",0,Z87),"0")+IFERROR(IF(Z88="",0,Z88),"0")</f>
        <v>0.37959999999999999</v>
      </c>
      <c r="AA89" s="546"/>
      <c r="AB89" s="546"/>
      <c r="AC89" s="546"/>
    </row>
    <row r="90" spans="1:68" x14ac:dyDescent="0.2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63"/>
      <c r="P90" s="549" t="s">
        <v>70</v>
      </c>
      <c r="Q90" s="550"/>
      <c r="R90" s="550"/>
      <c r="S90" s="550"/>
      <c r="T90" s="550"/>
      <c r="U90" s="550"/>
      <c r="V90" s="551"/>
      <c r="W90" s="37" t="s">
        <v>68</v>
      </c>
      <c r="X90" s="545">
        <f>IFERROR(SUM(X86:X88),"0")</f>
        <v>210</v>
      </c>
      <c r="Y90" s="545">
        <f>IFERROR(SUM(Y86:Y88),"0")</f>
        <v>216</v>
      </c>
      <c r="Z90" s="37"/>
      <c r="AA90" s="546"/>
      <c r="AB90" s="546"/>
      <c r="AC90" s="546"/>
    </row>
    <row r="91" spans="1:68" ht="14.25" hidden="1" customHeight="1" x14ac:dyDescent="0.25">
      <c r="A91" s="552" t="s">
        <v>72</v>
      </c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54">
        <v>4607091386967</v>
      </c>
      <c r="E92" s="555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815" t="s">
        <v>177</v>
      </c>
      <c r="Q92" s="557"/>
      <c r="R92" s="557"/>
      <c r="S92" s="557"/>
      <c r="T92" s="558"/>
      <c r="U92" s="34"/>
      <c r="V92" s="34"/>
      <c r="W92" s="35" t="s">
        <v>68</v>
      </c>
      <c r="X92" s="543">
        <v>407</v>
      </c>
      <c r="Y92" s="544">
        <f>IFERROR(IF(X92="",0,CEILING((X92/$H92),1)*$H92),"")</f>
        <v>413.09999999999997</v>
      </c>
      <c r="Z92" s="36">
        <f>IFERROR(IF(Y92=0,"",ROUNDUP(Y92/H92,0)*0.01898),"")</f>
        <v>0.96798000000000006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433.07814814814816</v>
      </c>
      <c r="BN92" s="64">
        <f>IFERROR(Y92*I92/H92,"0")</f>
        <v>439.56900000000002</v>
      </c>
      <c r="BO92" s="64">
        <f>IFERROR(1/J92*(X92/H92),"0")</f>
        <v>0.7851080246913581</v>
      </c>
      <c r="BP92" s="64">
        <f>IFERROR(1/J92*(Y92/H92),"0")</f>
        <v>0.796875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54">
        <v>4680115884953</v>
      </c>
      <c r="E93" s="555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6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54">
        <v>4607091385731</v>
      </c>
      <c r="E94" s="555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8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3">
        <v>214</v>
      </c>
      <c r="Y94" s="544">
        <f>IFERROR(IF(X94="",0,CEILING((X94/$H94),1)*$H94),"")</f>
        <v>216</v>
      </c>
      <c r="Z94" s="36">
        <f>IFERROR(IF(Y94=0,"",ROUNDUP(Y94/H94,0)*0.00651),"")</f>
        <v>0.52080000000000004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233.9733333333333</v>
      </c>
      <c r="BN94" s="64">
        <f>IFERROR(Y94*I94/H94,"0")</f>
        <v>236.15999999999997</v>
      </c>
      <c r="BO94" s="64">
        <f>IFERROR(1/J94*(X94/H94),"0")</f>
        <v>0.43549043549043548</v>
      </c>
      <c r="BP94" s="64">
        <f>IFERROR(1/J94*(Y94/H94),"0")</f>
        <v>0.43956043956043961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54">
        <v>4680115880894</v>
      </c>
      <c r="E95" s="555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2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63"/>
      <c r="P96" s="549" t="s">
        <v>70</v>
      </c>
      <c r="Q96" s="550"/>
      <c r="R96" s="550"/>
      <c r="S96" s="550"/>
      <c r="T96" s="550"/>
      <c r="U96" s="550"/>
      <c r="V96" s="551"/>
      <c r="W96" s="37" t="s">
        <v>71</v>
      </c>
      <c r="X96" s="545">
        <f>IFERROR(X92/H92,"0")+IFERROR(X93/H93,"0")+IFERROR(X94/H94,"0")+IFERROR(X95/H95,"0")</f>
        <v>129.50617283950618</v>
      </c>
      <c r="Y96" s="545">
        <f>IFERROR(Y92/H92,"0")+IFERROR(Y93/H93,"0")+IFERROR(Y94/H94,"0")+IFERROR(Y95/H95,"0")</f>
        <v>131</v>
      </c>
      <c r="Z96" s="545">
        <f>IFERROR(IF(Z92="",0,Z92),"0")+IFERROR(IF(Z93="",0,Z93),"0")+IFERROR(IF(Z94="",0,Z94),"0")+IFERROR(IF(Z95="",0,Z95),"0")</f>
        <v>1.4887800000000002</v>
      </c>
      <c r="AA96" s="546"/>
      <c r="AB96" s="546"/>
      <c r="AC96" s="546"/>
    </row>
    <row r="97" spans="1:68" x14ac:dyDescent="0.2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63"/>
      <c r="P97" s="549" t="s">
        <v>70</v>
      </c>
      <c r="Q97" s="550"/>
      <c r="R97" s="550"/>
      <c r="S97" s="550"/>
      <c r="T97" s="550"/>
      <c r="U97" s="550"/>
      <c r="V97" s="551"/>
      <c r="W97" s="37" t="s">
        <v>68</v>
      </c>
      <c r="X97" s="545">
        <f>IFERROR(SUM(X92:X95),"0")</f>
        <v>621</v>
      </c>
      <c r="Y97" s="545">
        <f>IFERROR(SUM(Y92:Y95),"0")</f>
        <v>629.09999999999991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38"/>
      <c r="AB98" s="538"/>
      <c r="AC98" s="538"/>
    </row>
    <row r="99" spans="1:68" ht="14.25" hidden="1" customHeight="1" x14ac:dyDescent="0.25">
      <c r="A99" s="552" t="s">
        <v>98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54">
        <v>4680115882133</v>
      </c>
      <c r="E100" s="555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68</v>
      </c>
      <c r="X100" s="543">
        <v>194</v>
      </c>
      <c r="Y100" s="544">
        <f>IFERROR(IF(X100="",0,CEILING((X100/$H100),1)*$H100),"")</f>
        <v>194.4</v>
      </c>
      <c r="Z100" s="36">
        <f>IFERROR(IF(Y100=0,"",ROUNDUP(Y100/H100,0)*0.01898),"")</f>
        <v>0.34164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201.81388888888884</v>
      </c>
      <c r="BN100" s="64">
        <f>IFERROR(Y100*I100/H100,"0")</f>
        <v>202.22999999999996</v>
      </c>
      <c r="BO100" s="64">
        <f>IFERROR(1/J100*(X100/H100),"0")</f>
        <v>0.28067129629629628</v>
      </c>
      <c r="BP100" s="64">
        <f>IFERROR(1/J100*(Y100/H100),"0")</f>
        <v>0.28125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54">
        <v>4680115880269</v>
      </c>
      <c r="E101" s="555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6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54">
        <v>4680115880429</v>
      </c>
      <c r="E102" s="555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6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54">
        <v>4680115881457</v>
      </c>
      <c r="E103" s="555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2"/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63"/>
      <c r="P104" s="549" t="s">
        <v>70</v>
      </c>
      <c r="Q104" s="550"/>
      <c r="R104" s="550"/>
      <c r="S104" s="550"/>
      <c r="T104" s="550"/>
      <c r="U104" s="550"/>
      <c r="V104" s="551"/>
      <c r="W104" s="37" t="s">
        <v>71</v>
      </c>
      <c r="X104" s="545">
        <f>IFERROR(X100/H100,"0")+IFERROR(X101/H101,"0")+IFERROR(X102/H102,"0")+IFERROR(X103/H103,"0")</f>
        <v>17.962962962962962</v>
      </c>
      <c r="Y104" s="545">
        <f>IFERROR(Y100/H100,"0")+IFERROR(Y101/H101,"0")+IFERROR(Y102/H102,"0")+IFERROR(Y103/H103,"0")</f>
        <v>18</v>
      </c>
      <c r="Z104" s="545">
        <f>IFERROR(IF(Z100="",0,Z100),"0")+IFERROR(IF(Z101="",0,Z101),"0")+IFERROR(IF(Z102="",0,Z102),"0")+IFERROR(IF(Z103="",0,Z103),"0")</f>
        <v>0.34164</v>
      </c>
      <c r="AA104" s="546"/>
      <c r="AB104" s="546"/>
      <c r="AC104" s="546"/>
    </row>
    <row r="105" spans="1:68" x14ac:dyDescent="0.2">
      <c r="A105" s="553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63"/>
      <c r="P105" s="549" t="s">
        <v>70</v>
      </c>
      <c r="Q105" s="550"/>
      <c r="R105" s="550"/>
      <c r="S105" s="550"/>
      <c r="T105" s="550"/>
      <c r="U105" s="550"/>
      <c r="V105" s="551"/>
      <c r="W105" s="37" t="s">
        <v>68</v>
      </c>
      <c r="X105" s="545">
        <f>IFERROR(SUM(X100:X103),"0")</f>
        <v>194</v>
      </c>
      <c r="Y105" s="545">
        <f>IFERROR(SUM(Y100:Y103),"0")</f>
        <v>194.4</v>
      </c>
      <c r="Z105" s="37"/>
      <c r="AA105" s="546"/>
      <c r="AB105" s="546"/>
      <c r="AC105" s="546"/>
    </row>
    <row r="106" spans="1:68" ht="14.25" hidden="1" customHeight="1" x14ac:dyDescent="0.25">
      <c r="A106" s="552" t="s">
        <v>130</v>
      </c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3"/>
      <c r="T106" s="553"/>
      <c r="U106" s="553"/>
      <c r="V106" s="553"/>
      <c r="W106" s="553"/>
      <c r="X106" s="553"/>
      <c r="Y106" s="553"/>
      <c r="Z106" s="553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54">
        <v>4680115881488</v>
      </c>
      <c r="E107" s="555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6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68</v>
      </c>
      <c r="X107" s="543">
        <v>41</v>
      </c>
      <c r="Y107" s="544">
        <f>IFERROR(IF(X107="",0,CEILING((X107/$H107),1)*$H107),"")</f>
        <v>43.2</v>
      </c>
      <c r="Z107" s="36">
        <f>IFERROR(IF(Y107=0,"",ROUNDUP(Y107/H107,0)*0.01898),"")</f>
        <v>7.5920000000000001E-2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42.651388888888889</v>
      </c>
      <c r="BN107" s="64">
        <f>IFERROR(Y107*I107/H107,"0")</f>
        <v>44.94</v>
      </c>
      <c r="BO107" s="64">
        <f>IFERROR(1/J107*(X107/H107),"0")</f>
        <v>5.9317129629629622E-2</v>
      </c>
      <c r="BP107" s="64">
        <f>IFERROR(1/J107*(Y107/H107),"0")</f>
        <v>6.25E-2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54">
        <v>4680115882775</v>
      </c>
      <c r="E108" s="555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54">
        <v>4680115880658</v>
      </c>
      <c r="E109" s="555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2"/>
      <c r="B110" s="553"/>
      <c r="C110" s="553"/>
      <c r="D110" s="553"/>
      <c r="E110" s="553"/>
      <c r="F110" s="553"/>
      <c r="G110" s="553"/>
      <c r="H110" s="553"/>
      <c r="I110" s="553"/>
      <c r="J110" s="553"/>
      <c r="K110" s="553"/>
      <c r="L110" s="553"/>
      <c r="M110" s="553"/>
      <c r="N110" s="553"/>
      <c r="O110" s="563"/>
      <c r="P110" s="549" t="s">
        <v>70</v>
      </c>
      <c r="Q110" s="550"/>
      <c r="R110" s="550"/>
      <c r="S110" s="550"/>
      <c r="T110" s="550"/>
      <c r="U110" s="550"/>
      <c r="V110" s="551"/>
      <c r="W110" s="37" t="s">
        <v>71</v>
      </c>
      <c r="X110" s="545">
        <f>IFERROR(X107/H107,"0")+IFERROR(X108/H108,"0")+IFERROR(X109/H109,"0")</f>
        <v>3.7962962962962958</v>
      </c>
      <c r="Y110" s="545">
        <f>IFERROR(Y107/H107,"0")+IFERROR(Y108/H108,"0")+IFERROR(Y109/H109,"0")</f>
        <v>4</v>
      </c>
      <c r="Z110" s="545">
        <f>IFERROR(IF(Z107="",0,Z107),"0")+IFERROR(IF(Z108="",0,Z108),"0")+IFERROR(IF(Z109="",0,Z109),"0")</f>
        <v>7.5920000000000001E-2</v>
      </c>
      <c r="AA110" s="546"/>
      <c r="AB110" s="546"/>
      <c r="AC110" s="546"/>
    </row>
    <row r="111" spans="1:68" x14ac:dyDescent="0.2">
      <c r="A111" s="553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63"/>
      <c r="P111" s="549" t="s">
        <v>70</v>
      </c>
      <c r="Q111" s="550"/>
      <c r="R111" s="550"/>
      <c r="S111" s="550"/>
      <c r="T111" s="550"/>
      <c r="U111" s="550"/>
      <c r="V111" s="551"/>
      <c r="W111" s="37" t="s">
        <v>68</v>
      </c>
      <c r="X111" s="545">
        <f>IFERROR(SUM(X107:X109),"0")</f>
        <v>41</v>
      </c>
      <c r="Y111" s="545">
        <f>IFERROR(SUM(Y107:Y109),"0")</f>
        <v>43.2</v>
      </c>
      <c r="Z111" s="37"/>
      <c r="AA111" s="546"/>
      <c r="AB111" s="546"/>
      <c r="AC111" s="546"/>
    </row>
    <row r="112" spans="1:68" ht="14.25" hidden="1" customHeight="1" x14ac:dyDescent="0.25">
      <c r="A112" s="552" t="s">
        <v>72</v>
      </c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54">
        <v>4607091385168</v>
      </c>
      <c r="E113" s="555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3">
        <v>549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583.77</v>
      </c>
      <c r="BN113" s="64">
        <f>IFERROR(Y113*I113/H113,"0")</f>
        <v>585.68399999999986</v>
      </c>
      <c r="BO113" s="64">
        <f>IFERROR(1/J113*(X113/H113),"0")</f>
        <v>1.0590277777777779</v>
      </c>
      <c r="BP113" s="64">
        <f>IFERROR(1/J113*(Y113/H113),"0")</f>
        <v>1.0625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54">
        <v>4607091383256</v>
      </c>
      <c r="E114" s="555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6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54">
        <v>4607091385748</v>
      </c>
      <c r="E115" s="555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3">
        <v>261</v>
      </c>
      <c r="Y115" s="544">
        <f>IFERROR(IF(X115="",0,CEILING((X115/$H115),1)*$H115),"")</f>
        <v>261.90000000000003</v>
      </c>
      <c r="Z115" s="36">
        <f>IFERROR(IF(Y115=0,"",ROUNDUP(Y115/H115,0)*0.00651),"")</f>
        <v>0.63146999999999998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285.35999999999996</v>
      </c>
      <c r="BN115" s="64">
        <f>IFERROR(Y115*I115/H115,"0")</f>
        <v>286.34399999999999</v>
      </c>
      <c r="BO115" s="64">
        <f>IFERROR(1/J115*(X115/H115),"0")</f>
        <v>0.53113553113553114</v>
      </c>
      <c r="BP115" s="64">
        <f>IFERROR(1/J115*(Y115/H115),"0")</f>
        <v>0.53296703296703296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54">
        <v>4680115884533</v>
      </c>
      <c r="E116" s="555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2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  <c r="L117" s="553"/>
      <c r="M117" s="553"/>
      <c r="N117" s="553"/>
      <c r="O117" s="563"/>
      <c r="P117" s="549" t="s">
        <v>70</v>
      </c>
      <c r="Q117" s="550"/>
      <c r="R117" s="550"/>
      <c r="S117" s="550"/>
      <c r="T117" s="550"/>
      <c r="U117" s="550"/>
      <c r="V117" s="551"/>
      <c r="W117" s="37" t="s">
        <v>71</v>
      </c>
      <c r="X117" s="545">
        <f>IFERROR(X113/H113,"0")+IFERROR(X114/H114,"0")+IFERROR(X115/H115,"0")+IFERROR(X116/H116,"0")</f>
        <v>164.44444444444446</v>
      </c>
      <c r="Y117" s="545">
        <f>IFERROR(Y113/H113,"0")+IFERROR(Y114/H114,"0")+IFERROR(Y115/H115,"0")+IFERROR(Y116/H116,"0")</f>
        <v>165</v>
      </c>
      <c r="Z117" s="545">
        <f>IFERROR(IF(Z113="",0,Z113),"0")+IFERROR(IF(Z114="",0,Z114),"0")+IFERROR(IF(Z115="",0,Z115),"0")+IFERROR(IF(Z116="",0,Z116),"0")</f>
        <v>1.92211</v>
      </c>
      <c r="AA117" s="546"/>
      <c r="AB117" s="546"/>
      <c r="AC117" s="546"/>
    </row>
    <row r="118" spans="1:68" x14ac:dyDescent="0.2">
      <c r="A118" s="553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63"/>
      <c r="P118" s="549" t="s">
        <v>70</v>
      </c>
      <c r="Q118" s="550"/>
      <c r="R118" s="550"/>
      <c r="S118" s="550"/>
      <c r="T118" s="550"/>
      <c r="U118" s="550"/>
      <c r="V118" s="551"/>
      <c r="W118" s="37" t="s">
        <v>68</v>
      </c>
      <c r="X118" s="545">
        <f>IFERROR(SUM(X113:X116),"0")</f>
        <v>810</v>
      </c>
      <c r="Y118" s="545">
        <f>IFERROR(SUM(Y113:Y116),"0")</f>
        <v>812.7</v>
      </c>
      <c r="Z118" s="37"/>
      <c r="AA118" s="546"/>
      <c r="AB118" s="546"/>
      <c r="AC118" s="546"/>
    </row>
    <row r="119" spans="1:68" ht="14.25" hidden="1" customHeight="1" x14ac:dyDescent="0.25">
      <c r="A119" s="552" t="s">
        <v>160</v>
      </c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3"/>
      <c r="P119" s="553"/>
      <c r="Q119" s="553"/>
      <c r="R119" s="553"/>
      <c r="S119" s="553"/>
      <c r="T119" s="553"/>
      <c r="U119" s="553"/>
      <c r="V119" s="553"/>
      <c r="W119" s="553"/>
      <c r="X119" s="553"/>
      <c r="Y119" s="553"/>
      <c r="Z119" s="553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54">
        <v>4680115880238</v>
      </c>
      <c r="E120" s="555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8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2"/>
      <c r="B121" s="553"/>
      <c r="C121" s="553"/>
      <c r="D121" s="553"/>
      <c r="E121" s="553"/>
      <c r="F121" s="553"/>
      <c r="G121" s="553"/>
      <c r="H121" s="553"/>
      <c r="I121" s="553"/>
      <c r="J121" s="553"/>
      <c r="K121" s="553"/>
      <c r="L121" s="553"/>
      <c r="M121" s="553"/>
      <c r="N121" s="553"/>
      <c r="O121" s="563"/>
      <c r="P121" s="549" t="s">
        <v>70</v>
      </c>
      <c r="Q121" s="550"/>
      <c r="R121" s="550"/>
      <c r="S121" s="550"/>
      <c r="T121" s="550"/>
      <c r="U121" s="550"/>
      <c r="V121" s="551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3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63"/>
      <c r="P122" s="549" t="s">
        <v>70</v>
      </c>
      <c r="Q122" s="550"/>
      <c r="R122" s="550"/>
      <c r="S122" s="550"/>
      <c r="T122" s="550"/>
      <c r="U122" s="550"/>
      <c r="V122" s="551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3"/>
      <c r="P123" s="553"/>
      <c r="Q123" s="553"/>
      <c r="R123" s="553"/>
      <c r="S123" s="553"/>
      <c r="T123" s="553"/>
      <c r="U123" s="553"/>
      <c r="V123" s="553"/>
      <c r="W123" s="553"/>
      <c r="X123" s="553"/>
      <c r="Y123" s="553"/>
      <c r="Z123" s="553"/>
      <c r="AA123" s="538"/>
      <c r="AB123" s="538"/>
      <c r="AC123" s="538"/>
    </row>
    <row r="124" spans="1:68" ht="14.25" hidden="1" customHeight="1" x14ac:dyDescent="0.25">
      <c r="A124" s="552" t="s">
        <v>98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54">
        <v>4680115882577</v>
      </c>
      <c r="E125" s="555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64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54">
        <v>4680115882577</v>
      </c>
      <c r="E126" s="555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5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2"/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63"/>
      <c r="P127" s="549" t="s">
        <v>70</v>
      </c>
      <c r="Q127" s="550"/>
      <c r="R127" s="550"/>
      <c r="S127" s="550"/>
      <c r="T127" s="550"/>
      <c r="U127" s="550"/>
      <c r="V127" s="551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3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63"/>
      <c r="P128" s="549" t="s">
        <v>70</v>
      </c>
      <c r="Q128" s="550"/>
      <c r="R128" s="550"/>
      <c r="S128" s="550"/>
      <c r="T128" s="550"/>
      <c r="U128" s="550"/>
      <c r="V128" s="551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2" t="s">
        <v>63</v>
      </c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3"/>
      <c r="P129" s="553"/>
      <c r="Q129" s="553"/>
      <c r="R129" s="553"/>
      <c r="S129" s="553"/>
      <c r="T129" s="553"/>
      <c r="U129" s="553"/>
      <c r="V129" s="553"/>
      <c r="W129" s="553"/>
      <c r="X129" s="553"/>
      <c r="Y129" s="553"/>
      <c r="Z129" s="553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54">
        <v>4680115883444</v>
      </c>
      <c r="E130" s="555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54">
        <v>4680115883444</v>
      </c>
      <c r="E131" s="555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8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2"/>
      <c r="B132" s="553"/>
      <c r="C132" s="553"/>
      <c r="D132" s="553"/>
      <c r="E132" s="553"/>
      <c r="F132" s="553"/>
      <c r="G132" s="553"/>
      <c r="H132" s="553"/>
      <c r="I132" s="553"/>
      <c r="J132" s="553"/>
      <c r="K132" s="553"/>
      <c r="L132" s="553"/>
      <c r="M132" s="553"/>
      <c r="N132" s="553"/>
      <c r="O132" s="563"/>
      <c r="P132" s="549" t="s">
        <v>70</v>
      </c>
      <c r="Q132" s="550"/>
      <c r="R132" s="550"/>
      <c r="S132" s="550"/>
      <c r="T132" s="550"/>
      <c r="U132" s="550"/>
      <c r="V132" s="551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3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63"/>
      <c r="P133" s="549" t="s">
        <v>70</v>
      </c>
      <c r="Q133" s="550"/>
      <c r="R133" s="550"/>
      <c r="S133" s="550"/>
      <c r="T133" s="550"/>
      <c r="U133" s="550"/>
      <c r="V133" s="551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2" t="s">
        <v>72</v>
      </c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3"/>
      <c r="P134" s="553"/>
      <c r="Q134" s="553"/>
      <c r="R134" s="553"/>
      <c r="S134" s="553"/>
      <c r="T134" s="553"/>
      <c r="U134" s="553"/>
      <c r="V134" s="553"/>
      <c r="W134" s="553"/>
      <c r="X134" s="553"/>
      <c r="Y134" s="553"/>
      <c r="Z134" s="553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54">
        <v>4680115882584</v>
      </c>
      <c r="E135" s="555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6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54">
        <v>4680115882584</v>
      </c>
      <c r="E136" s="555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5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2"/>
      <c r="B137" s="553"/>
      <c r="C137" s="553"/>
      <c r="D137" s="553"/>
      <c r="E137" s="553"/>
      <c r="F137" s="553"/>
      <c r="G137" s="553"/>
      <c r="H137" s="553"/>
      <c r="I137" s="553"/>
      <c r="J137" s="553"/>
      <c r="K137" s="553"/>
      <c r="L137" s="553"/>
      <c r="M137" s="553"/>
      <c r="N137" s="553"/>
      <c r="O137" s="563"/>
      <c r="P137" s="549" t="s">
        <v>70</v>
      </c>
      <c r="Q137" s="550"/>
      <c r="R137" s="550"/>
      <c r="S137" s="550"/>
      <c r="T137" s="550"/>
      <c r="U137" s="550"/>
      <c r="V137" s="551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3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63"/>
      <c r="P138" s="549" t="s">
        <v>70</v>
      </c>
      <c r="Q138" s="550"/>
      <c r="R138" s="550"/>
      <c r="S138" s="550"/>
      <c r="T138" s="550"/>
      <c r="U138" s="550"/>
      <c r="V138" s="551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/>
      <c r="R139" s="553"/>
      <c r="S139" s="553"/>
      <c r="T139" s="553"/>
      <c r="U139" s="553"/>
      <c r="V139" s="553"/>
      <c r="W139" s="553"/>
      <c r="X139" s="553"/>
      <c r="Y139" s="553"/>
      <c r="Z139" s="553"/>
      <c r="AA139" s="538"/>
      <c r="AB139" s="538"/>
      <c r="AC139" s="538"/>
    </row>
    <row r="140" spans="1:68" ht="14.25" hidden="1" customHeight="1" x14ac:dyDescent="0.25">
      <c r="A140" s="552" t="s">
        <v>98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54">
        <v>4607091384604</v>
      </c>
      <c r="E141" s="555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7"/>
      <c r="R141" s="557"/>
      <c r="S141" s="557"/>
      <c r="T141" s="558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54">
        <v>4680115886810</v>
      </c>
      <c r="E142" s="555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769" t="s">
        <v>234</v>
      </c>
      <c r="Q142" s="557"/>
      <c r="R142" s="557"/>
      <c r="S142" s="557"/>
      <c r="T142" s="558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2"/>
      <c r="B143" s="553"/>
      <c r="C143" s="553"/>
      <c r="D143" s="553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63"/>
      <c r="P143" s="549" t="s">
        <v>70</v>
      </c>
      <c r="Q143" s="550"/>
      <c r="R143" s="550"/>
      <c r="S143" s="550"/>
      <c r="T143" s="550"/>
      <c r="U143" s="550"/>
      <c r="V143" s="551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3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63"/>
      <c r="P144" s="549" t="s">
        <v>70</v>
      </c>
      <c r="Q144" s="550"/>
      <c r="R144" s="550"/>
      <c r="S144" s="550"/>
      <c r="T144" s="550"/>
      <c r="U144" s="550"/>
      <c r="V144" s="551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2" t="s">
        <v>63</v>
      </c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3"/>
      <c r="P145" s="553"/>
      <c r="Q145" s="553"/>
      <c r="R145" s="553"/>
      <c r="S145" s="553"/>
      <c r="T145" s="553"/>
      <c r="U145" s="553"/>
      <c r="V145" s="553"/>
      <c r="W145" s="553"/>
      <c r="X145" s="553"/>
      <c r="Y145" s="553"/>
      <c r="Z145" s="553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54">
        <v>4607091387667</v>
      </c>
      <c r="E146" s="555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7"/>
      <c r="R146" s="557"/>
      <c r="S146" s="557"/>
      <c r="T146" s="558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54">
        <v>4607091387636</v>
      </c>
      <c r="E147" s="555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8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54">
        <v>4607091382426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2"/>
      <c r="B149" s="553"/>
      <c r="C149" s="553"/>
      <c r="D149" s="553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63"/>
      <c r="P149" s="549" t="s">
        <v>70</v>
      </c>
      <c r="Q149" s="550"/>
      <c r="R149" s="550"/>
      <c r="S149" s="550"/>
      <c r="T149" s="550"/>
      <c r="U149" s="550"/>
      <c r="V149" s="551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3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63"/>
      <c r="P150" s="549" t="s">
        <v>70</v>
      </c>
      <c r="Q150" s="550"/>
      <c r="R150" s="550"/>
      <c r="S150" s="550"/>
      <c r="T150" s="550"/>
      <c r="U150" s="550"/>
      <c r="V150" s="551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567" t="s">
        <v>245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hidden="1" customHeight="1" x14ac:dyDescent="0.25">
      <c r="A152" s="570" t="s">
        <v>246</v>
      </c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3"/>
      <c r="P152" s="553"/>
      <c r="Q152" s="553"/>
      <c r="R152" s="553"/>
      <c r="S152" s="553"/>
      <c r="T152" s="553"/>
      <c r="U152" s="553"/>
      <c r="V152" s="553"/>
      <c r="W152" s="553"/>
      <c r="X152" s="553"/>
      <c r="Y152" s="553"/>
      <c r="Z152" s="553"/>
      <c r="AA152" s="538"/>
      <c r="AB152" s="538"/>
      <c r="AC152" s="538"/>
    </row>
    <row r="153" spans="1:68" ht="14.25" hidden="1" customHeight="1" x14ac:dyDescent="0.25">
      <c r="A153" s="552" t="s">
        <v>130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54">
        <v>4680115886223</v>
      </c>
      <c r="E154" s="555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6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7"/>
      <c r="R154" s="557"/>
      <c r="S154" s="557"/>
      <c r="T154" s="558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2"/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63"/>
      <c r="P155" s="549" t="s">
        <v>70</v>
      </c>
      <c r="Q155" s="550"/>
      <c r="R155" s="550"/>
      <c r="S155" s="550"/>
      <c r="T155" s="550"/>
      <c r="U155" s="550"/>
      <c r="V155" s="551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3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63"/>
      <c r="P156" s="549" t="s">
        <v>70</v>
      </c>
      <c r="Q156" s="550"/>
      <c r="R156" s="550"/>
      <c r="S156" s="550"/>
      <c r="T156" s="550"/>
      <c r="U156" s="550"/>
      <c r="V156" s="551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2" t="s">
        <v>63</v>
      </c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3"/>
      <c r="S157" s="553"/>
      <c r="T157" s="553"/>
      <c r="U157" s="553"/>
      <c r="V157" s="553"/>
      <c r="W157" s="553"/>
      <c r="X157" s="553"/>
      <c r="Y157" s="553"/>
      <c r="Z157" s="553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54">
        <v>4680115880993</v>
      </c>
      <c r="E158" s="555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8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7"/>
      <c r="R158" s="557"/>
      <c r="S158" s="557"/>
      <c r="T158" s="558"/>
      <c r="U158" s="34"/>
      <c r="V158" s="34"/>
      <c r="W158" s="35" t="s">
        <v>68</v>
      </c>
      <c r="X158" s="543">
        <v>25</v>
      </c>
      <c r="Y158" s="544">
        <f t="shared" ref="Y158:Y166" si="5">IFERROR(IF(X158="",0,CEILING((X158/$H158),1)*$H158),"")</f>
        <v>25.200000000000003</v>
      </c>
      <c r="Z158" s="36">
        <f>IFERROR(IF(Y158=0,"",ROUNDUP(Y158/H158,0)*0.00902),"")</f>
        <v>5.4120000000000001E-2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26.607142857142858</v>
      </c>
      <c r="BN158" s="64">
        <f t="shared" ref="BN158:BN166" si="7">IFERROR(Y158*I158/H158,"0")</f>
        <v>26.82</v>
      </c>
      <c r="BO158" s="64">
        <f t="shared" ref="BO158:BO166" si="8">IFERROR(1/J158*(X158/H158),"0")</f>
        <v>4.5093795093795096E-2</v>
      </c>
      <c r="BP158" s="64">
        <f t="shared" ref="BP158:BP166" si="9">IFERROR(1/J158*(Y158/H158),"0")</f>
        <v>4.5454545454545456E-2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54">
        <v>4680115881761</v>
      </c>
      <c r="E159" s="555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7"/>
      <c r="R159" s="557"/>
      <c r="S159" s="557"/>
      <c r="T159" s="558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54">
        <v>4680115881563</v>
      </c>
      <c r="E160" s="555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7"/>
      <c r="R160" s="557"/>
      <c r="S160" s="557"/>
      <c r="T160" s="558"/>
      <c r="U160" s="34"/>
      <c r="V160" s="34"/>
      <c r="W160" s="35" t="s">
        <v>68</v>
      </c>
      <c r="X160" s="543">
        <v>97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101.85000000000001</v>
      </c>
      <c r="BN160" s="64">
        <f t="shared" si="7"/>
        <v>105.84000000000002</v>
      </c>
      <c r="BO160" s="64">
        <f t="shared" si="8"/>
        <v>0.17496392496392496</v>
      </c>
      <c r="BP160" s="64">
        <f t="shared" si="9"/>
        <v>0.18181818181818182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54">
        <v>4680115880986</v>
      </c>
      <c r="E161" s="555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7"/>
      <c r="R161" s="557"/>
      <c r="S161" s="557"/>
      <c r="T161" s="558"/>
      <c r="U161" s="34"/>
      <c r="V161" s="34"/>
      <c r="W161" s="35" t="s">
        <v>68</v>
      </c>
      <c r="X161" s="543">
        <v>20</v>
      </c>
      <c r="Y161" s="544">
        <f t="shared" si="5"/>
        <v>21</v>
      </c>
      <c r="Z161" s="36">
        <f>IFERROR(IF(Y161=0,"",ROUNDUP(Y161/H161,0)*0.00502),"")</f>
        <v>5.0200000000000002E-2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21.238095238095237</v>
      </c>
      <c r="BN161" s="64">
        <f t="shared" si="7"/>
        <v>22.299999999999997</v>
      </c>
      <c r="BO161" s="64">
        <f t="shared" si="8"/>
        <v>4.0700040700040706E-2</v>
      </c>
      <c r="BP161" s="64">
        <f t="shared" si="9"/>
        <v>4.2735042735042736E-2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54">
        <v>4680115881785</v>
      </c>
      <c r="E162" s="555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54">
        <v>4680115886537</v>
      </c>
      <c r="E163" s="555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7"/>
      <c r="R163" s="557"/>
      <c r="S163" s="557"/>
      <c r="T163" s="558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54">
        <v>4680115881679</v>
      </c>
      <c r="E164" s="555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3">
        <v>193</v>
      </c>
      <c r="Y164" s="544">
        <f t="shared" si="5"/>
        <v>193.20000000000002</v>
      </c>
      <c r="Z164" s="36">
        <f>IFERROR(IF(Y164=0,"",ROUNDUP(Y164/H164,0)*0.00502),"")</f>
        <v>0.46184000000000003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202.1904761904762</v>
      </c>
      <c r="BN164" s="64">
        <f t="shared" si="7"/>
        <v>202.40000000000003</v>
      </c>
      <c r="BO164" s="64">
        <f t="shared" si="8"/>
        <v>0.39275539275539278</v>
      </c>
      <c r="BP164" s="64">
        <f t="shared" si="9"/>
        <v>0.39316239316239321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54">
        <v>4680115880191</v>
      </c>
      <c r="E165" s="555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8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7"/>
      <c r="R165" s="557"/>
      <c r="S165" s="557"/>
      <c r="T165" s="558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54">
        <v>4680115883963</v>
      </c>
      <c r="E166" s="555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7"/>
      <c r="R166" s="557"/>
      <c r="S166" s="557"/>
      <c r="T166" s="558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2"/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63"/>
      <c r="P167" s="549" t="s">
        <v>70</v>
      </c>
      <c r="Q167" s="550"/>
      <c r="R167" s="550"/>
      <c r="S167" s="550"/>
      <c r="T167" s="550"/>
      <c r="U167" s="550"/>
      <c r="V167" s="551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130.47619047619048</v>
      </c>
      <c r="Y167" s="545">
        <f>IFERROR(Y158/H158,"0")+IFERROR(Y159/H159,"0")+IFERROR(Y160/H160,"0")+IFERROR(Y161/H161,"0")+IFERROR(Y162/H162,"0")+IFERROR(Y163/H163,"0")+IFERROR(Y164/H164,"0")+IFERROR(Y165/H165,"0")+IFERROR(Y166/H166,"0")</f>
        <v>132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0.78264</v>
      </c>
      <c r="AA167" s="546"/>
      <c r="AB167" s="546"/>
      <c r="AC167" s="546"/>
    </row>
    <row r="168" spans="1:68" x14ac:dyDescent="0.2">
      <c r="A168" s="553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63"/>
      <c r="P168" s="549" t="s">
        <v>70</v>
      </c>
      <c r="Q168" s="550"/>
      <c r="R168" s="550"/>
      <c r="S168" s="550"/>
      <c r="T168" s="550"/>
      <c r="U168" s="550"/>
      <c r="V168" s="551"/>
      <c r="W168" s="37" t="s">
        <v>68</v>
      </c>
      <c r="X168" s="545">
        <f>IFERROR(SUM(X158:X166),"0")</f>
        <v>335</v>
      </c>
      <c r="Y168" s="545">
        <f>IFERROR(SUM(Y158:Y166),"0")</f>
        <v>340.20000000000005</v>
      </c>
      <c r="Z168" s="37"/>
      <c r="AA168" s="546"/>
      <c r="AB168" s="546"/>
      <c r="AC168" s="546"/>
    </row>
    <row r="169" spans="1:68" ht="14.25" hidden="1" customHeight="1" x14ac:dyDescent="0.25">
      <c r="A169" s="552" t="s">
        <v>90</v>
      </c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  <c r="S169" s="553"/>
      <c r="T169" s="553"/>
      <c r="U169" s="553"/>
      <c r="V169" s="553"/>
      <c r="W169" s="553"/>
      <c r="X169" s="553"/>
      <c r="Y169" s="553"/>
      <c r="Z169" s="553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54">
        <v>4680115886780</v>
      </c>
      <c r="E170" s="555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54">
        <v>4680115886742</v>
      </c>
      <c r="E171" s="555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7"/>
      <c r="R171" s="557"/>
      <c r="S171" s="557"/>
      <c r="T171" s="558"/>
      <c r="U171" s="34"/>
      <c r="V171" s="34"/>
      <c r="W171" s="35" t="s">
        <v>68</v>
      </c>
      <c r="X171" s="543">
        <v>7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2.5720164609053495E-2</v>
      </c>
      <c r="BP171" s="64">
        <f>IFERROR(1/J171*(Y171/H171),"0")</f>
        <v>2.7777777777777776E-2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54">
        <v>4680115886766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85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x14ac:dyDescent="0.2">
      <c r="A173" s="562"/>
      <c r="B173" s="553"/>
      <c r="C173" s="553"/>
      <c r="D173" s="553"/>
      <c r="E173" s="553"/>
      <c r="F173" s="553"/>
      <c r="G173" s="553"/>
      <c r="H173" s="553"/>
      <c r="I173" s="553"/>
      <c r="J173" s="553"/>
      <c r="K173" s="553"/>
      <c r="L173" s="553"/>
      <c r="M173" s="553"/>
      <c r="N173" s="553"/>
      <c r="O173" s="563"/>
      <c r="P173" s="549" t="s">
        <v>70</v>
      </c>
      <c r="Q173" s="550"/>
      <c r="R173" s="550"/>
      <c r="S173" s="550"/>
      <c r="T173" s="550"/>
      <c r="U173" s="550"/>
      <c r="V173" s="551"/>
      <c r="W173" s="37" t="s">
        <v>71</v>
      </c>
      <c r="X173" s="545">
        <f>IFERROR(X170/H170,"0")+IFERROR(X171/H171,"0")+IFERROR(X172/H172,"0")</f>
        <v>11.111111111111111</v>
      </c>
      <c r="Y173" s="545">
        <f>IFERROR(Y170/H170,"0")+IFERROR(Y171/H171,"0")+IFERROR(Y172/H172,"0")</f>
        <v>12</v>
      </c>
      <c r="Z173" s="545">
        <f>IFERROR(IF(Z170="",0,Z170),"0")+IFERROR(IF(Z171="",0,Z171),"0")+IFERROR(IF(Z172="",0,Z172),"0")</f>
        <v>7.0800000000000002E-2</v>
      </c>
      <c r="AA173" s="546"/>
      <c r="AB173" s="546"/>
      <c r="AC173" s="546"/>
    </row>
    <row r="174" spans="1:68" x14ac:dyDescent="0.2">
      <c r="A174" s="553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63"/>
      <c r="P174" s="549" t="s">
        <v>70</v>
      </c>
      <c r="Q174" s="550"/>
      <c r="R174" s="550"/>
      <c r="S174" s="550"/>
      <c r="T174" s="550"/>
      <c r="U174" s="550"/>
      <c r="V174" s="551"/>
      <c r="W174" s="37" t="s">
        <v>68</v>
      </c>
      <c r="X174" s="545">
        <f>IFERROR(SUM(X170:X172),"0")</f>
        <v>14</v>
      </c>
      <c r="Y174" s="545">
        <f>IFERROR(SUM(Y170:Y172),"0")</f>
        <v>15.120000000000001</v>
      </c>
      <c r="Z174" s="37"/>
      <c r="AA174" s="546"/>
      <c r="AB174" s="546"/>
      <c r="AC174" s="546"/>
    </row>
    <row r="175" spans="1:68" ht="14.25" hidden="1" customHeight="1" x14ac:dyDescent="0.25">
      <c r="A175" s="552" t="s">
        <v>283</v>
      </c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  <c r="S175" s="553"/>
      <c r="T175" s="553"/>
      <c r="U175" s="553"/>
      <c r="V175" s="553"/>
      <c r="W175" s="553"/>
      <c r="X175" s="553"/>
      <c r="Y175" s="553"/>
      <c r="Z175" s="553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54">
        <v>4680115886797</v>
      </c>
      <c r="E176" s="555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2"/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63"/>
      <c r="P177" s="549" t="s">
        <v>70</v>
      </c>
      <c r="Q177" s="550"/>
      <c r="R177" s="550"/>
      <c r="S177" s="550"/>
      <c r="T177" s="550"/>
      <c r="U177" s="550"/>
      <c r="V177" s="551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3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63"/>
      <c r="P178" s="549" t="s">
        <v>70</v>
      </c>
      <c r="Q178" s="550"/>
      <c r="R178" s="550"/>
      <c r="S178" s="550"/>
      <c r="T178" s="550"/>
      <c r="U178" s="550"/>
      <c r="V178" s="551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  <c r="S179" s="553"/>
      <c r="T179" s="553"/>
      <c r="U179" s="553"/>
      <c r="V179" s="553"/>
      <c r="W179" s="553"/>
      <c r="X179" s="553"/>
      <c r="Y179" s="553"/>
      <c r="Z179" s="553"/>
      <c r="AA179" s="538"/>
      <c r="AB179" s="538"/>
      <c r="AC179" s="538"/>
    </row>
    <row r="180" spans="1:68" ht="14.25" hidden="1" customHeight="1" x14ac:dyDescent="0.25">
      <c r="A180" s="552" t="s">
        <v>98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54">
        <v>4680115881402</v>
      </c>
      <c r="E181" s="555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7"/>
      <c r="R181" s="557"/>
      <c r="S181" s="557"/>
      <c r="T181" s="558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54">
        <v>4680115881396</v>
      </c>
      <c r="E182" s="555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7"/>
      <c r="R182" s="557"/>
      <c r="S182" s="557"/>
      <c r="T182" s="558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2"/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63"/>
      <c r="P183" s="549" t="s">
        <v>70</v>
      </c>
      <c r="Q183" s="550"/>
      <c r="R183" s="550"/>
      <c r="S183" s="550"/>
      <c r="T183" s="550"/>
      <c r="U183" s="550"/>
      <c r="V183" s="551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3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63"/>
      <c r="P184" s="549" t="s">
        <v>70</v>
      </c>
      <c r="Q184" s="550"/>
      <c r="R184" s="550"/>
      <c r="S184" s="550"/>
      <c r="T184" s="550"/>
      <c r="U184" s="550"/>
      <c r="V184" s="551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2" t="s">
        <v>130</v>
      </c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  <c r="S185" s="553"/>
      <c r="T185" s="553"/>
      <c r="U185" s="553"/>
      <c r="V185" s="553"/>
      <c r="W185" s="553"/>
      <c r="X185" s="553"/>
      <c r="Y185" s="553"/>
      <c r="Z185" s="553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54">
        <v>4680115882935</v>
      </c>
      <c r="E186" s="555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6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54">
        <v>4680115880764</v>
      </c>
      <c r="E187" s="555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8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7"/>
      <c r="R187" s="557"/>
      <c r="S187" s="557"/>
      <c r="T187" s="558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2"/>
      <c r="B188" s="553"/>
      <c r="C188" s="553"/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63"/>
      <c r="P188" s="549" t="s">
        <v>70</v>
      </c>
      <c r="Q188" s="550"/>
      <c r="R188" s="550"/>
      <c r="S188" s="550"/>
      <c r="T188" s="550"/>
      <c r="U188" s="550"/>
      <c r="V188" s="551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3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63"/>
      <c r="P189" s="549" t="s">
        <v>70</v>
      </c>
      <c r="Q189" s="550"/>
      <c r="R189" s="550"/>
      <c r="S189" s="550"/>
      <c r="T189" s="550"/>
      <c r="U189" s="550"/>
      <c r="V189" s="551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2" t="s">
        <v>63</v>
      </c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  <c r="S190" s="553"/>
      <c r="T190" s="553"/>
      <c r="U190" s="553"/>
      <c r="V190" s="553"/>
      <c r="W190" s="553"/>
      <c r="X190" s="553"/>
      <c r="Y190" s="553"/>
      <c r="Z190" s="553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54">
        <v>4680115882683</v>
      </c>
      <c r="E191" s="555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7"/>
      <c r="R191" s="557"/>
      <c r="S191" s="557"/>
      <c r="T191" s="558"/>
      <c r="U191" s="34"/>
      <c r="V191" s="34"/>
      <c r="W191" s="35" t="s">
        <v>68</v>
      </c>
      <c r="X191" s="543">
        <v>472</v>
      </c>
      <c r="Y191" s="544">
        <f t="shared" ref="Y191:Y198" si="10">IFERROR(IF(X191="",0,CEILING((X191/$H191),1)*$H191),"")</f>
        <v>475.20000000000005</v>
      </c>
      <c r="Z191" s="36">
        <f>IFERROR(IF(Y191=0,"",ROUNDUP(Y191/H191,0)*0.00902),"")</f>
        <v>0.79376000000000002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490.35555555555555</v>
      </c>
      <c r="BN191" s="64">
        <f t="shared" ref="BN191:BN198" si="12">IFERROR(Y191*I191/H191,"0")</f>
        <v>493.68</v>
      </c>
      <c r="BO191" s="64">
        <f t="shared" ref="BO191:BO198" si="13">IFERROR(1/J191*(X191/H191),"0")</f>
        <v>0.66217732884399549</v>
      </c>
      <c r="BP191" s="64">
        <f t="shared" ref="BP191:BP198" si="14">IFERROR(1/J191*(Y191/H191),"0")</f>
        <v>0.66666666666666674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54">
        <v>4680115882690</v>
      </c>
      <c r="E192" s="555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7"/>
      <c r="R192" s="557"/>
      <c r="S192" s="557"/>
      <c r="T192" s="558"/>
      <c r="U192" s="34"/>
      <c r="V192" s="34"/>
      <c r="W192" s="35" t="s">
        <v>68</v>
      </c>
      <c r="X192" s="543">
        <v>61</v>
      </c>
      <c r="Y192" s="544">
        <f t="shared" si="10"/>
        <v>64.800000000000011</v>
      </c>
      <c r="Z192" s="36">
        <f>IFERROR(IF(Y192=0,"",ROUNDUP(Y192/H192,0)*0.00902),"")</f>
        <v>0.10824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63.372222222222227</v>
      </c>
      <c r="BN192" s="64">
        <f t="shared" si="12"/>
        <v>67.320000000000007</v>
      </c>
      <c r="BO192" s="64">
        <f t="shared" si="13"/>
        <v>8.557800224466891E-2</v>
      </c>
      <c r="BP192" s="64">
        <f t="shared" si="14"/>
        <v>9.0909090909090925E-2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54">
        <v>4680115882669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54">
        <v>4680115882676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54">
        <v>4680115884014</v>
      </c>
      <c r="E195" s="555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3">
        <v>9</v>
      </c>
      <c r="Y195" s="544">
        <f t="shared" si="10"/>
        <v>9</v>
      </c>
      <c r="Z195" s="36">
        <f>IFERROR(IF(Y195=0,"",ROUNDUP(Y195/H195,0)*0.00502),"")</f>
        <v>2.5100000000000001E-2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9.65</v>
      </c>
      <c r="BN195" s="64">
        <f t="shared" si="12"/>
        <v>9.65</v>
      </c>
      <c r="BO195" s="64">
        <f t="shared" si="13"/>
        <v>2.1367521367521368E-2</v>
      </c>
      <c r="BP195" s="64">
        <f t="shared" si="14"/>
        <v>2.1367521367521368E-2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54">
        <v>4680115884007</v>
      </c>
      <c r="E196" s="555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3">
        <v>21</v>
      </c>
      <c r="Y196" s="544">
        <f t="shared" si="10"/>
        <v>21.6</v>
      </c>
      <c r="Z196" s="36">
        <f>IFERROR(IF(Y196=0,"",ROUNDUP(Y196/H196,0)*0.00502),"")</f>
        <v>6.0240000000000002E-2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22.166666666666664</v>
      </c>
      <c r="BN196" s="64">
        <f t="shared" si="12"/>
        <v>22.8</v>
      </c>
      <c r="BO196" s="64">
        <f t="shared" si="13"/>
        <v>4.9857549857549859E-2</v>
      </c>
      <c r="BP196" s="64">
        <f t="shared" si="14"/>
        <v>5.1282051282051287E-2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54">
        <v>4680115884038</v>
      </c>
      <c r="E197" s="555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54">
        <v>4680115884021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3">
        <v>30</v>
      </c>
      <c r="Y198" s="544">
        <f t="shared" si="10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31.666666666666664</v>
      </c>
      <c r="BN198" s="64">
        <f t="shared" si="12"/>
        <v>32.299999999999997</v>
      </c>
      <c r="BO198" s="64">
        <f t="shared" si="13"/>
        <v>7.122507122507124E-2</v>
      </c>
      <c r="BP198" s="64">
        <f t="shared" si="14"/>
        <v>7.2649572649572655E-2</v>
      </c>
    </row>
    <row r="199" spans="1:68" x14ac:dyDescent="0.2">
      <c r="A199" s="562"/>
      <c r="B199" s="553"/>
      <c r="C199" s="553"/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63"/>
      <c r="P199" s="549" t="s">
        <v>70</v>
      </c>
      <c r="Q199" s="550"/>
      <c r="R199" s="550"/>
      <c r="S199" s="550"/>
      <c r="T199" s="550"/>
      <c r="U199" s="550"/>
      <c r="V199" s="551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132.03703703703704</v>
      </c>
      <c r="Y199" s="545">
        <f>IFERROR(Y191/H191,"0")+IFERROR(Y192/H192,"0")+IFERROR(Y193/H193,"0")+IFERROR(Y194/H194,"0")+IFERROR(Y195/H195,"0")+IFERROR(Y196/H196,"0")+IFERROR(Y197/H197,"0")+IFERROR(Y198/H198,"0")</f>
        <v>134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1.0726800000000001</v>
      </c>
      <c r="AA199" s="546"/>
      <c r="AB199" s="546"/>
      <c r="AC199" s="546"/>
    </row>
    <row r="200" spans="1:68" x14ac:dyDescent="0.2">
      <c r="A200" s="553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63"/>
      <c r="P200" s="549" t="s">
        <v>70</v>
      </c>
      <c r="Q200" s="550"/>
      <c r="R200" s="550"/>
      <c r="S200" s="550"/>
      <c r="T200" s="550"/>
      <c r="U200" s="550"/>
      <c r="V200" s="551"/>
      <c r="W200" s="37" t="s">
        <v>68</v>
      </c>
      <c r="X200" s="545">
        <f>IFERROR(SUM(X191:X198),"0")</f>
        <v>593</v>
      </c>
      <c r="Y200" s="545">
        <f>IFERROR(SUM(Y191:Y198),"0")</f>
        <v>601.20000000000005</v>
      </c>
      <c r="Z200" s="37"/>
      <c r="AA200" s="546"/>
      <c r="AB200" s="546"/>
      <c r="AC200" s="546"/>
    </row>
    <row r="201" spans="1:68" ht="14.25" hidden="1" customHeight="1" x14ac:dyDescent="0.25">
      <c r="A201" s="552" t="s">
        <v>72</v>
      </c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  <c r="S201" s="553"/>
      <c r="T201" s="553"/>
      <c r="U201" s="553"/>
      <c r="V201" s="553"/>
      <c r="W201" s="553"/>
      <c r="X201" s="553"/>
      <c r="Y201" s="553"/>
      <c r="Z201" s="553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54">
        <v>4680115881594</v>
      </c>
      <c r="E202" s="555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54">
        <v>4680115881617</v>
      </c>
      <c r="E203" s="555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7"/>
      <c r="R203" s="557"/>
      <c r="S203" s="557"/>
      <c r="T203" s="558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54">
        <v>4680115880573</v>
      </c>
      <c r="E204" s="555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3">
        <v>82</v>
      </c>
      <c r="Y204" s="544">
        <f t="shared" si="15"/>
        <v>87</v>
      </c>
      <c r="Z204" s="36">
        <f>IFERROR(IF(Y204=0,"",ROUNDUP(Y204/H204,0)*0.01898),"")</f>
        <v>0.1898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86.891724137931035</v>
      </c>
      <c r="BN204" s="64">
        <f t="shared" si="17"/>
        <v>92.190000000000012</v>
      </c>
      <c r="BO204" s="64">
        <f t="shared" si="18"/>
        <v>0.14727011494252876</v>
      </c>
      <c r="BP204" s="64">
        <f t="shared" si="19"/>
        <v>0.15625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54">
        <v>4680115882195</v>
      </c>
      <c r="E205" s="555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7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7"/>
      <c r="R205" s="557"/>
      <c r="S205" s="557"/>
      <c r="T205" s="558"/>
      <c r="U205" s="34"/>
      <c r="V205" s="34"/>
      <c r="W205" s="35" t="s">
        <v>68</v>
      </c>
      <c r="X205" s="543">
        <v>170</v>
      </c>
      <c r="Y205" s="544">
        <f t="shared" si="15"/>
        <v>170.4</v>
      </c>
      <c r="Z205" s="36">
        <f t="shared" ref="Z205:Z210" si="20">IFERROR(IF(Y205=0,"",ROUNDUP(Y205/H205,0)*0.00651),"")</f>
        <v>0.46221000000000001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189.125</v>
      </c>
      <c r="BN205" s="64">
        <f t="shared" si="17"/>
        <v>189.57000000000002</v>
      </c>
      <c r="BO205" s="64">
        <f t="shared" si="18"/>
        <v>0.38919413919413925</v>
      </c>
      <c r="BP205" s="64">
        <f t="shared" si="19"/>
        <v>0.39010989010989017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54">
        <v>4680115882607</v>
      </c>
      <c r="E206" s="555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54">
        <v>4680115880092</v>
      </c>
      <c r="E207" s="555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3">
        <v>516</v>
      </c>
      <c r="Y207" s="544">
        <f t="shared" si="15"/>
        <v>516</v>
      </c>
      <c r="Z207" s="36">
        <f t="shared" si="20"/>
        <v>1.3996500000000001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570.18000000000006</v>
      </c>
      <c r="BN207" s="64">
        <f t="shared" si="17"/>
        <v>570.18000000000006</v>
      </c>
      <c r="BO207" s="64">
        <f t="shared" si="18"/>
        <v>1.1813186813186813</v>
      </c>
      <c r="BP207" s="64">
        <f t="shared" si="19"/>
        <v>1.1813186813186813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54">
        <v>4680115880221</v>
      </c>
      <c r="E208" s="555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3">
        <v>525</v>
      </c>
      <c r="Y208" s="544">
        <f t="shared" si="15"/>
        <v>525.6</v>
      </c>
      <c r="Z208" s="36">
        <f t="shared" si="20"/>
        <v>1.4256900000000001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580.12500000000011</v>
      </c>
      <c r="BN208" s="64">
        <f t="shared" si="17"/>
        <v>580.78800000000001</v>
      </c>
      <c r="BO208" s="64">
        <f t="shared" si="18"/>
        <v>1.2019230769230771</v>
      </c>
      <c r="BP208" s="64">
        <f t="shared" si="19"/>
        <v>1.2032967032967035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54">
        <v>4680115880504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8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7"/>
      <c r="R209" s="557"/>
      <c r="S209" s="557"/>
      <c r="T209" s="558"/>
      <c r="U209" s="34"/>
      <c r="V209" s="34"/>
      <c r="W209" s="35" t="s">
        <v>68</v>
      </c>
      <c r="X209" s="543">
        <v>61</v>
      </c>
      <c r="Y209" s="544">
        <f t="shared" si="15"/>
        <v>62.4</v>
      </c>
      <c r="Z209" s="36">
        <f t="shared" si="20"/>
        <v>0.16925999999999999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67.405000000000015</v>
      </c>
      <c r="BN209" s="64">
        <f t="shared" si="17"/>
        <v>68.952000000000012</v>
      </c>
      <c r="BO209" s="64">
        <f t="shared" si="18"/>
        <v>0.13965201465201468</v>
      </c>
      <c r="BP209" s="64">
        <f t="shared" si="19"/>
        <v>0.14285714285714288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54">
        <v>4680115882164</v>
      </c>
      <c r="E210" s="555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3">
        <v>80</v>
      </c>
      <c r="Y210" s="544">
        <f t="shared" si="15"/>
        <v>81.599999999999994</v>
      </c>
      <c r="Z210" s="36">
        <f t="shared" si="20"/>
        <v>0.22134000000000001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88.6</v>
      </c>
      <c r="BN210" s="64">
        <f t="shared" si="17"/>
        <v>90.371999999999986</v>
      </c>
      <c r="BO210" s="64">
        <f t="shared" si="18"/>
        <v>0.18315018315018317</v>
      </c>
      <c r="BP210" s="64">
        <f t="shared" si="19"/>
        <v>0.18681318681318682</v>
      </c>
    </row>
    <row r="211" spans="1:68" x14ac:dyDescent="0.2">
      <c r="A211" s="562"/>
      <c r="B211" s="553"/>
      <c r="C211" s="553"/>
      <c r="D211" s="553"/>
      <c r="E211" s="553"/>
      <c r="F211" s="553"/>
      <c r="G211" s="553"/>
      <c r="H211" s="553"/>
      <c r="I211" s="553"/>
      <c r="J211" s="553"/>
      <c r="K211" s="553"/>
      <c r="L211" s="553"/>
      <c r="M211" s="553"/>
      <c r="N211" s="553"/>
      <c r="O211" s="563"/>
      <c r="P211" s="549" t="s">
        <v>70</v>
      </c>
      <c r="Q211" s="550"/>
      <c r="R211" s="550"/>
      <c r="S211" s="550"/>
      <c r="T211" s="550"/>
      <c r="U211" s="550"/>
      <c r="V211" s="551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572.75862068965512</v>
      </c>
      <c r="Y211" s="545">
        <f>IFERROR(Y202/H202,"0")+IFERROR(Y203/H203,"0")+IFERROR(Y204/H204,"0")+IFERROR(Y205/H205,"0")+IFERROR(Y206/H206,"0")+IFERROR(Y207/H207,"0")+IFERROR(Y208/H208,"0")+IFERROR(Y209/H209,"0")+IFERROR(Y210/H210,"0")</f>
        <v>575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3.8679500000000004</v>
      </c>
      <c r="AA211" s="546"/>
      <c r="AB211" s="546"/>
      <c r="AC211" s="546"/>
    </row>
    <row r="212" spans="1:68" x14ac:dyDescent="0.2">
      <c r="A212" s="553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63"/>
      <c r="P212" s="549" t="s">
        <v>70</v>
      </c>
      <c r="Q212" s="550"/>
      <c r="R212" s="550"/>
      <c r="S212" s="550"/>
      <c r="T212" s="550"/>
      <c r="U212" s="550"/>
      <c r="V212" s="551"/>
      <c r="W212" s="37" t="s">
        <v>68</v>
      </c>
      <c r="X212" s="545">
        <f>IFERROR(SUM(X202:X210),"0")</f>
        <v>1434</v>
      </c>
      <c r="Y212" s="545">
        <f>IFERROR(SUM(Y202:Y210),"0")</f>
        <v>1443</v>
      </c>
      <c r="Z212" s="37"/>
      <c r="AA212" s="546"/>
      <c r="AB212" s="546"/>
      <c r="AC212" s="546"/>
    </row>
    <row r="213" spans="1:68" ht="14.25" hidden="1" customHeight="1" x14ac:dyDescent="0.25">
      <c r="A213" s="552" t="s">
        <v>160</v>
      </c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3"/>
      <c r="P213" s="553"/>
      <c r="Q213" s="553"/>
      <c r="R213" s="553"/>
      <c r="S213" s="553"/>
      <c r="T213" s="553"/>
      <c r="U213" s="553"/>
      <c r="V213" s="553"/>
      <c r="W213" s="553"/>
      <c r="X213" s="553"/>
      <c r="Y213" s="553"/>
      <c r="Z213" s="553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54">
        <v>4680115880818</v>
      </c>
      <c r="E214" s="555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6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54">
        <v>4680115880801</v>
      </c>
      <c r="E215" s="555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7"/>
      <c r="R215" s="557"/>
      <c r="S215" s="557"/>
      <c r="T215" s="558"/>
      <c r="U215" s="34"/>
      <c r="V215" s="34"/>
      <c r="W215" s="35" t="s">
        <v>68</v>
      </c>
      <c r="X215" s="543">
        <v>18</v>
      </c>
      <c r="Y215" s="544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19.890000000000004</v>
      </c>
      <c r="BN215" s="64">
        <f>IFERROR(Y215*I215/H215,"0")</f>
        <v>21.216000000000001</v>
      </c>
      <c r="BO215" s="64">
        <f>IFERROR(1/J215*(X215/H215),"0")</f>
        <v>4.1208791208791215E-2</v>
      </c>
      <c r="BP215" s="64">
        <f>IFERROR(1/J215*(Y215/H215),"0")</f>
        <v>4.3956043956043959E-2</v>
      </c>
    </row>
    <row r="216" spans="1:68" x14ac:dyDescent="0.2">
      <c r="A216" s="562"/>
      <c r="B216" s="553"/>
      <c r="C216" s="553"/>
      <c r="D216" s="553"/>
      <c r="E216" s="553"/>
      <c r="F216" s="553"/>
      <c r="G216" s="553"/>
      <c r="H216" s="553"/>
      <c r="I216" s="553"/>
      <c r="J216" s="553"/>
      <c r="K216" s="553"/>
      <c r="L216" s="553"/>
      <c r="M216" s="553"/>
      <c r="N216" s="553"/>
      <c r="O216" s="563"/>
      <c r="P216" s="549" t="s">
        <v>70</v>
      </c>
      <c r="Q216" s="550"/>
      <c r="R216" s="550"/>
      <c r="S216" s="550"/>
      <c r="T216" s="550"/>
      <c r="U216" s="550"/>
      <c r="V216" s="551"/>
      <c r="W216" s="37" t="s">
        <v>71</v>
      </c>
      <c r="X216" s="545">
        <f>IFERROR(X214/H214,"0")+IFERROR(X215/H215,"0")</f>
        <v>7.5</v>
      </c>
      <c r="Y216" s="545">
        <f>IFERROR(Y214/H214,"0")+IFERROR(Y215/H215,"0")</f>
        <v>8</v>
      </c>
      <c r="Z216" s="545">
        <f>IFERROR(IF(Z214="",0,Z214),"0")+IFERROR(IF(Z215="",0,Z215),"0")</f>
        <v>5.2080000000000001E-2</v>
      </c>
      <c r="AA216" s="546"/>
      <c r="AB216" s="546"/>
      <c r="AC216" s="546"/>
    </row>
    <row r="217" spans="1:68" x14ac:dyDescent="0.2">
      <c r="A217" s="553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63"/>
      <c r="P217" s="549" t="s">
        <v>70</v>
      </c>
      <c r="Q217" s="550"/>
      <c r="R217" s="550"/>
      <c r="S217" s="550"/>
      <c r="T217" s="550"/>
      <c r="U217" s="550"/>
      <c r="V217" s="551"/>
      <c r="W217" s="37" t="s">
        <v>68</v>
      </c>
      <c r="X217" s="545">
        <f>IFERROR(SUM(X214:X215),"0")</f>
        <v>18</v>
      </c>
      <c r="Y217" s="545">
        <f>IFERROR(SUM(Y214:Y215),"0")</f>
        <v>19.2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3"/>
      <c r="P218" s="553"/>
      <c r="Q218" s="553"/>
      <c r="R218" s="553"/>
      <c r="S218" s="553"/>
      <c r="T218" s="553"/>
      <c r="U218" s="553"/>
      <c r="V218" s="553"/>
      <c r="W218" s="553"/>
      <c r="X218" s="553"/>
      <c r="Y218" s="553"/>
      <c r="Z218" s="553"/>
      <c r="AA218" s="538"/>
      <c r="AB218" s="538"/>
      <c r="AC218" s="538"/>
    </row>
    <row r="219" spans="1:68" ht="14.25" hidden="1" customHeight="1" x14ac:dyDescent="0.25">
      <c r="A219" s="552" t="s">
        <v>98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54">
        <v>4680115884137</v>
      </c>
      <c r="E220" s="555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7"/>
      <c r="R220" s="557"/>
      <c r="S220" s="557"/>
      <c r="T220" s="558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54">
        <v>4680115884236</v>
      </c>
      <c r="E221" s="555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7"/>
      <c r="R221" s="557"/>
      <c r="S221" s="557"/>
      <c r="T221" s="558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54">
        <v>4680115884175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54">
        <v>4680115884144</v>
      </c>
      <c r="E223" s="555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54">
        <v>4680115884144</v>
      </c>
      <c r="E224" s="555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7"/>
      <c r="R224" s="557"/>
      <c r="S224" s="557"/>
      <c r="T224" s="558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54">
        <v>4680115886551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6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54">
        <v>4680115884182</v>
      </c>
      <c r="E226" s="555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54">
        <v>4680115884205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54">
        <v>4680115884205</v>
      </c>
      <c r="E228" s="555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655" t="s">
        <v>368</v>
      </c>
      <c r="Q228" s="557"/>
      <c r="R228" s="557"/>
      <c r="S228" s="557"/>
      <c r="T228" s="558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62"/>
      <c r="B229" s="553"/>
      <c r="C229" s="553"/>
      <c r="D229" s="553"/>
      <c r="E229" s="553"/>
      <c r="F229" s="553"/>
      <c r="G229" s="553"/>
      <c r="H229" s="553"/>
      <c r="I229" s="553"/>
      <c r="J229" s="553"/>
      <c r="K229" s="553"/>
      <c r="L229" s="553"/>
      <c r="M229" s="553"/>
      <c r="N229" s="553"/>
      <c r="O229" s="563"/>
      <c r="P229" s="549" t="s">
        <v>70</v>
      </c>
      <c r="Q229" s="550"/>
      <c r="R229" s="550"/>
      <c r="S229" s="550"/>
      <c r="T229" s="550"/>
      <c r="U229" s="550"/>
      <c r="V229" s="551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3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63"/>
      <c r="P230" s="549" t="s">
        <v>70</v>
      </c>
      <c r="Q230" s="550"/>
      <c r="R230" s="550"/>
      <c r="S230" s="550"/>
      <c r="T230" s="550"/>
      <c r="U230" s="550"/>
      <c r="V230" s="551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52" t="s">
        <v>130</v>
      </c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3"/>
      <c r="P231" s="553"/>
      <c r="Q231" s="553"/>
      <c r="R231" s="553"/>
      <c r="S231" s="553"/>
      <c r="T231" s="553"/>
      <c r="U231" s="553"/>
      <c r="V231" s="553"/>
      <c r="W231" s="553"/>
      <c r="X231" s="553"/>
      <c r="Y231" s="553"/>
      <c r="Z231" s="553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54">
        <v>4680115885981</v>
      </c>
      <c r="E232" s="555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7"/>
      <c r="R232" s="557"/>
      <c r="S232" s="557"/>
      <c r="T232" s="558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62"/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63"/>
      <c r="P233" s="549" t="s">
        <v>70</v>
      </c>
      <c r="Q233" s="550"/>
      <c r="R233" s="550"/>
      <c r="S233" s="550"/>
      <c r="T233" s="550"/>
      <c r="U233" s="550"/>
      <c r="V233" s="551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3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63"/>
      <c r="P234" s="549" t="s">
        <v>70</v>
      </c>
      <c r="Q234" s="550"/>
      <c r="R234" s="550"/>
      <c r="S234" s="550"/>
      <c r="T234" s="550"/>
      <c r="U234" s="550"/>
      <c r="V234" s="551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52" t="s">
        <v>372</v>
      </c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3"/>
      <c r="P235" s="553"/>
      <c r="Q235" s="553"/>
      <c r="R235" s="553"/>
      <c r="S235" s="553"/>
      <c r="T235" s="553"/>
      <c r="U235" s="553"/>
      <c r="V235" s="553"/>
      <c r="W235" s="553"/>
      <c r="X235" s="553"/>
      <c r="Y235" s="553"/>
      <c r="Z235" s="553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54">
        <v>4680115886803</v>
      </c>
      <c r="E236" s="555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813" t="s">
        <v>375</v>
      </c>
      <c r="Q236" s="557"/>
      <c r="R236" s="557"/>
      <c r="S236" s="557"/>
      <c r="T236" s="558"/>
      <c r="U236" s="34"/>
      <c r="V236" s="34"/>
      <c r="W236" s="35" t="s">
        <v>68</v>
      </c>
      <c r="X236" s="543">
        <v>6</v>
      </c>
      <c r="Y236" s="544">
        <f>IFERROR(IF(X236="",0,CEILING((X236/$H236),1)*$H236),"")</f>
        <v>7.2</v>
      </c>
      <c r="Z236" s="36">
        <f>IFERROR(IF(Y236=0,"",ROUNDUP(Y236/H236,0)*0.0059),"")</f>
        <v>2.3599999999999999E-2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6.5833333333333339</v>
      </c>
      <c r="BN236" s="64">
        <f>IFERROR(Y236*I236/H236,"0")</f>
        <v>7.9</v>
      </c>
      <c r="BO236" s="64">
        <f>IFERROR(1/J236*(X236/H236),"0")</f>
        <v>1.5432098765432096E-2</v>
      </c>
      <c r="BP236" s="64">
        <f>IFERROR(1/J236*(Y236/H236),"0")</f>
        <v>1.8518518518518517E-2</v>
      </c>
    </row>
    <row r="237" spans="1:68" x14ac:dyDescent="0.2">
      <c r="A237" s="562"/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63"/>
      <c r="P237" s="549" t="s">
        <v>70</v>
      </c>
      <c r="Q237" s="550"/>
      <c r="R237" s="550"/>
      <c r="S237" s="550"/>
      <c r="T237" s="550"/>
      <c r="U237" s="550"/>
      <c r="V237" s="551"/>
      <c r="W237" s="37" t="s">
        <v>71</v>
      </c>
      <c r="X237" s="545">
        <f>IFERROR(X236/H236,"0")</f>
        <v>3.333333333333333</v>
      </c>
      <c r="Y237" s="545">
        <f>IFERROR(Y236/H236,"0")</f>
        <v>4</v>
      </c>
      <c r="Z237" s="545">
        <f>IFERROR(IF(Z236="",0,Z236),"0")</f>
        <v>2.3599999999999999E-2</v>
      </c>
      <c r="AA237" s="546"/>
      <c r="AB237" s="546"/>
      <c r="AC237" s="546"/>
    </row>
    <row r="238" spans="1:68" x14ac:dyDescent="0.2">
      <c r="A238" s="553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63"/>
      <c r="P238" s="549" t="s">
        <v>70</v>
      </c>
      <c r="Q238" s="550"/>
      <c r="R238" s="550"/>
      <c r="S238" s="550"/>
      <c r="T238" s="550"/>
      <c r="U238" s="550"/>
      <c r="V238" s="551"/>
      <c r="W238" s="37" t="s">
        <v>68</v>
      </c>
      <c r="X238" s="545">
        <f>IFERROR(SUM(X236:X236),"0")</f>
        <v>6</v>
      </c>
      <c r="Y238" s="545">
        <f>IFERROR(SUM(Y236:Y236),"0")</f>
        <v>7.2</v>
      </c>
      <c r="Z238" s="37"/>
      <c r="AA238" s="546"/>
      <c r="AB238" s="546"/>
      <c r="AC238" s="546"/>
    </row>
    <row r="239" spans="1:68" ht="14.25" hidden="1" customHeight="1" x14ac:dyDescent="0.25">
      <c r="A239" s="552" t="s">
        <v>377</v>
      </c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3"/>
      <c r="P239" s="553"/>
      <c r="Q239" s="553"/>
      <c r="R239" s="553"/>
      <c r="S239" s="553"/>
      <c r="T239" s="553"/>
      <c r="U239" s="553"/>
      <c r="V239" s="553"/>
      <c r="W239" s="553"/>
      <c r="X239" s="553"/>
      <c r="Y239" s="553"/>
      <c r="Z239" s="553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54">
        <v>4680115886704</v>
      </c>
      <c r="E240" s="555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7"/>
      <c r="R240" s="557"/>
      <c r="S240" s="557"/>
      <c r="T240" s="558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54">
        <v>4680115886681</v>
      </c>
      <c r="E241" s="555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635" t="s">
        <v>383</v>
      </c>
      <c r="Q241" s="557"/>
      <c r="R241" s="557"/>
      <c r="S241" s="557"/>
      <c r="T241" s="558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54">
        <v>4680115886735</v>
      </c>
      <c r="E242" s="555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7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3">
        <v>2</v>
      </c>
      <c r="Y242" s="544">
        <f>IFERROR(IF(X242="",0,CEILING((X242/$H242),1)*$H242),"")</f>
        <v>2.7</v>
      </c>
      <c r="Z242" s="36">
        <f>IFERROR(IF(Y242=0,"",ROUNDUP(Y242/H242,0)*0.0059),"")</f>
        <v>1.77E-2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2.4222222222222225</v>
      </c>
      <c r="BN242" s="64">
        <f>IFERROR(Y242*I242/H242,"0")</f>
        <v>3.2700000000000005</v>
      </c>
      <c r="BO242" s="64">
        <f>IFERROR(1/J242*(X242/H242),"0")</f>
        <v>1.0288065843621399E-2</v>
      </c>
      <c r="BP242" s="64">
        <f>IFERROR(1/J242*(Y242/H242),"0")</f>
        <v>1.3888888888888888E-2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54">
        <v>4680115886728</v>
      </c>
      <c r="E243" s="555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5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7"/>
      <c r="R243" s="557"/>
      <c r="S243" s="557"/>
      <c r="T243" s="558"/>
      <c r="U243" s="34"/>
      <c r="V243" s="34"/>
      <c r="W243" s="35" t="s">
        <v>68</v>
      </c>
      <c r="X243" s="543">
        <v>3</v>
      </c>
      <c r="Y243" s="544">
        <f>IFERROR(IF(X243="",0,CEILING((X243/$H243),1)*$H243),"")</f>
        <v>3.96</v>
      </c>
      <c r="Z243" s="36">
        <f>IFERROR(IF(Y243=0,"",ROUNDUP(Y243/H243,0)*0.0059),"")</f>
        <v>2.3599999999999999E-2</v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3.5757575757575757</v>
      </c>
      <c r="BN243" s="64">
        <f>IFERROR(Y243*I243/H243,"0")</f>
        <v>4.72</v>
      </c>
      <c r="BO243" s="64">
        <f>IFERROR(1/J243*(X243/H243),"0")</f>
        <v>1.4029180695847361E-2</v>
      </c>
      <c r="BP243" s="64">
        <f>IFERROR(1/J243*(Y243/H243),"0")</f>
        <v>1.8518518518518517E-2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54">
        <v>4680115886711</v>
      </c>
      <c r="E244" s="555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3">
        <v>6</v>
      </c>
      <c r="Y244" s="544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x14ac:dyDescent="0.2">
      <c r="A245" s="562"/>
      <c r="B245" s="553"/>
      <c r="C245" s="553"/>
      <c r="D245" s="553"/>
      <c r="E245" s="553"/>
      <c r="F245" s="553"/>
      <c r="G245" s="553"/>
      <c r="H245" s="553"/>
      <c r="I245" s="553"/>
      <c r="J245" s="553"/>
      <c r="K245" s="553"/>
      <c r="L245" s="553"/>
      <c r="M245" s="553"/>
      <c r="N245" s="553"/>
      <c r="O245" s="563"/>
      <c r="P245" s="549" t="s">
        <v>70</v>
      </c>
      <c r="Q245" s="550"/>
      <c r="R245" s="550"/>
      <c r="S245" s="550"/>
      <c r="T245" s="550"/>
      <c r="U245" s="550"/>
      <c r="V245" s="551"/>
      <c r="W245" s="37" t="s">
        <v>71</v>
      </c>
      <c r="X245" s="545">
        <f>IFERROR(X240/H240,"0")+IFERROR(X241/H241,"0")+IFERROR(X242/H242,"0")+IFERROR(X243/H243,"0")+IFERROR(X244/H244,"0")</f>
        <v>11.313131313131313</v>
      </c>
      <c r="Y245" s="545">
        <f>IFERROR(Y240/H240,"0")+IFERROR(Y241/H241,"0")+IFERROR(Y242/H242,"0")+IFERROR(Y243/H243,"0")+IFERROR(Y244/H244,"0")</f>
        <v>14</v>
      </c>
      <c r="Z245" s="545">
        <f>IFERROR(IF(Z240="",0,Z240),"0")+IFERROR(IF(Z241="",0,Z241),"0")+IFERROR(IF(Z242="",0,Z242),"0")+IFERROR(IF(Z243="",0,Z243),"0")+IFERROR(IF(Z244="",0,Z244),"0")</f>
        <v>8.2600000000000007E-2</v>
      </c>
      <c r="AA245" s="546"/>
      <c r="AB245" s="546"/>
      <c r="AC245" s="546"/>
    </row>
    <row r="246" spans="1:68" x14ac:dyDescent="0.2">
      <c r="A246" s="553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63"/>
      <c r="P246" s="549" t="s">
        <v>70</v>
      </c>
      <c r="Q246" s="550"/>
      <c r="R246" s="550"/>
      <c r="S246" s="550"/>
      <c r="T246" s="550"/>
      <c r="U246" s="550"/>
      <c r="V246" s="551"/>
      <c r="W246" s="37" t="s">
        <v>68</v>
      </c>
      <c r="X246" s="545">
        <f>IFERROR(SUM(X240:X244),"0")</f>
        <v>11</v>
      </c>
      <c r="Y246" s="545">
        <f>IFERROR(SUM(Y240:Y244),"0")</f>
        <v>13.59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3"/>
      <c r="P247" s="553"/>
      <c r="Q247" s="553"/>
      <c r="R247" s="553"/>
      <c r="S247" s="553"/>
      <c r="T247" s="553"/>
      <c r="U247" s="553"/>
      <c r="V247" s="553"/>
      <c r="W247" s="553"/>
      <c r="X247" s="553"/>
      <c r="Y247" s="553"/>
      <c r="Z247" s="553"/>
      <c r="AA247" s="538"/>
      <c r="AB247" s="538"/>
      <c r="AC247" s="538"/>
    </row>
    <row r="248" spans="1:68" ht="14.25" hidden="1" customHeight="1" x14ac:dyDescent="0.25">
      <c r="A248" s="552" t="s">
        <v>98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54">
        <v>4680115885837</v>
      </c>
      <c r="E249" s="555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8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7"/>
      <c r="R249" s="557"/>
      <c r="S249" s="557"/>
      <c r="T249" s="558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54">
        <v>4680115885851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7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54">
        <v>4680115885806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6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54">
        <v>4680115885844</v>
      </c>
      <c r="E252" s="555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54">
        <v>4680115885820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6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62"/>
      <c r="B254" s="553"/>
      <c r="C254" s="553"/>
      <c r="D254" s="553"/>
      <c r="E254" s="553"/>
      <c r="F254" s="553"/>
      <c r="G254" s="553"/>
      <c r="H254" s="553"/>
      <c r="I254" s="553"/>
      <c r="J254" s="553"/>
      <c r="K254" s="553"/>
      <c r="L254" s="553"/>
      <c r="M254" s="553"/>
      <c r="N254" s="553"/>
      <c r="O254" s="563"/>
      <c r="P254" s="549" t="s">
        <v>70</v>
      </c>
      <c r="Q254" s="550"/>
      <c r="R254" s="550"/>
      <c r="S254" s="550"/>
      <c r="T254" s="550"/>
      <c r="U254" s="550"/>
      <c r="V254" s="551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3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63"/>
      <c r="P255" s="549" t="s">
        <v>70</v>
      </c>
      <c r="Q255" s="550"/>
      <c r="R255" s="550"/>
      <c r="S255" s="550"/>
      <c r="T255" s="550"/>
      <c r="U255" s="550"/>
      <c r="V255" s="551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3"/>
      <c r="P256" s="553"/>
      <c r="Q256" s="553"/>
      <c r="R256" s="553"/>
      <c r="S256" s="553"/>
      <c r="T256" s="553"/>
      <c r="U256" s="553"/>
      <c r="V256" s="553"/>
      <c r="W256" s="553"/>
      <c r="X256" s="553"/>
      <c r="Y256" s="553"/>
      <c r="Z256" s="553"/>
      <c r="AA256" s="538"/>
      <c r="AB256" s="538"/>
      <c r="AC256" s="538"/>
    </row>
    <row r="257" spans="1:68" ht="14.25" hidden="1" customHeight="1" x14ac:dyDescent="0.25">
      <c r="A257" s="552" t="s">
        <v>98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54">
        <v>4607091383423</v>
      </c>
      <c r="E258" s="555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8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7"/>
      <c r="R258" s="557"/>
      <c r="S258" s="557"/>
      <c r="T258" s="558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54">
        <v>4680115886957</v>
      </c>
      <c r="E259" s="555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801" t="s">
        <v>411</v>
      </c>
      <c r="Q259" s="557"/>
      <c r="R259" s="557"/>
      <c r="S259" s="557"/>
      <c r="T259" s="558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54">
        <v>4680115885660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7"/>
      <c r="R260" s="557"/>
      <c r="S260" s="557"/>
      <c r="T260" s="558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54">
        <v>4680115886773</v>
      </c>
      <c r="E261" s="555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652" t="s">
        <v>418</v>
      </c>
      <c r="Q261" s="557"/>
      <c r="R261" s="557"/>
      <c r="S261" s="557"/>
      <c r="T261" s="558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62"/>
      <c r="B262" s="553"/>
      <c r="C262" s="553"/>
      <c r="D262" s="553"/>
      <c r="E262" s="553"/>
      <c r="F262" s="553"/>
      <c r="G262" s="553"/>
      <c r="H262" s="553"/>
      <c r="I262" s="553"/>
      <c r="J262" s="553"/>
      <c r="K262" s="553"/>
      <c r="L262" s="553"/>
      <c r="M262" s="553"/>
      <c r="N262" s="553"/>
      <c r="O262" s="563"/>
      <c r="P262" s="549" t="s">
        <v>70</v>
      </c>
      <c r="Q262" s="550"/>
      <c r="R262" s="550"/>
      <c r="S262" s="550"/>
      <c r="T262" s="550"/>
      <c r="U262" s="550"/>
      <c r="V262" s="551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3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63"/>
      <c r="P263" s="549" t="s">
        <v>70</v>
      </c>
      <c r="Q263" s="550"/>
      <c r="R263" s="550"/>
      <c r="S263" s="550"/>
      <c r="T263" s="550"/>
      <c r="U263" s="550"/>
      <c r="V263" s="551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3"/>
      <c r="P264" s="553"/>
      <c r="Q264" s="553"/>
      <c r="R264" s="553"/>
      <c r="S264" s="553"/>
      <c r="T264" s="553"/>
      <c r="U264" s="553"/>
      <c r="V264" s="553"/>
      <c r="W264" s="553"/>
      <c r="X264" s="553"/>
      <c r="Y264" s="553"/>
      <c r="Z264" s="553"/>
      <c r="AA264" s="538"/>
      <c r="AB264" s="538"/>
      <c r="AC264" s="538"/>
    </row>
    <row r="265" spans="1:68" ht="14.25" hidden="1" customHeight="1" x14ac:dyDescent="0.25">
      <c r="A265" s="552" t="s">
        <v>72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54">
        <v>4680115886186</v>
      </c>
      <c r="E266" s="555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8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7"/>
      <c r="R266" s="557"/>
      <c r="S266" s="557"/>
      <c r="T266" s="558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54">
        <v>4680115881228</v>
      </c>
      <c r="E267" s="555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3">
        <v>141</v>
      </c>
      <c r="Y267" s="544">
        <f>IFERROR(IF(X267="",0,CEILING((X267/$H267),1)*$H267),"")</f>
        <v>141.6</v>
      </c>
      <c r="Z267" s="36">
        <f>IFERROR(IF(Y267=0,"",ROUNDUP(Y267/H267,0)*0.00651),"")</f>
        <v>0.38408999999999999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155.80500000000001</v>
      </c>
      <c r="BN267" s="64">
        <f>IFERROR(Y267*I267/H267,"0")</f>
        <v>156.46800000000002</v>
      </c>
      <c r="BO267" s="64">
        <f>IFERROR(1/J267*(X267/H267),"0")</f>
        <v>0.32280219780219782</v>
      </c>
      <c r="BP267" s="64">
        <f>IFERROR(1/J267*(Y267/H267),"0")</f>
        <v>0.32417582417582419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54">
        <v>4680115881211</v>
      </c>
      <c r="E268" s="555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7"/>
      <c r="R268" s="557"/>
      <c r="S268" s="557"/>
      <c r="T268" s="558"/>
      <c r="U268" s="34"/>
      <c r="V268" s="34"/>
      <c r="W268" s="35" t="s">
        <v>68</v>
      </c>
      <c r="X268" s="543">
        <v>203</v>
      </c>
      <c r="Y268" s="544">
        <f>IFERROR(IF(X268="",0,CEILING((X268/$H268),1)*$H268),"")</f>
        <v>204</v>
      </c>
      <c r="Z268" s="36">
        <f>IFERROR(IF(Y268=0,"",ROUNDUP(Y268/H268,0)*0.00651),"")</f>
        <v>0.55335000000000001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218.22500000000002</v>
      </c>
      <c r="BN268" s="64">
        <f>IFERROR(Y268*I268/H268,"0")</f>
        <v>219.30000000000004</v>
      </c>
      <c r="BO268" s="64">
        <f>IFERROR(1/J268*(X268/H268),"0")</f>
        <v>0.46474358974358981</v>
      </c>
      <c r="BP268" s="64">
        <f>IFERROR(1/J268*(Y268/H268),"0")</f>
        <v>0.46703296703296709</v>
      </c>
    </row>
    <row r="269" spans="1:68" x14ac:dyDescent="0.2">
      <c r="A269" s="562"/>
      <c r="B269" s="553"/>
      <c r="C269" s="553"/>
      <c r="D269" s="553"/>
      <c r="E269" s="553"/>
      <c r="F269" s="553"/>
      <c r="G269" s="553"/>
      <c r="H269" s="553"/>
      <c r="I269" s="553"/>
      <c r="J269" s="553"/>
      <c r="K269" s="553"/>
      <c r="L269" s="553"/>
      <c r="M269" s="553"/>
      <c r="N269" s="553"/>
      <c r="O269" s="563"/>
      <c r="P269" s="549" t="s">
        <v>70</v>
      </c>
      <c r="Q269" s="550"/>
      <c r="R269" s="550"/>
      <c r="S269" s="550"/>
      <c r="T269" s="550"/>
      <c r="U269" s="550"/>
      <c r="V269" s="551"/>
      <c r="W269" s="37" t="s">
        <v>71</v>
      </c>
      <c r="X269" s="545">
        <f>IFERROR(X266/H266,"0")+IFERROR(X267/H267,"0")+IFERROR(X268/H268,"0")</f>
        <v>143.33333333333334</v>
      </c>
      <c r="Y269" s="545">
        <f>IFERROR(Y266/H266,"0")+IFERROR(Y267/H267,"0")+IFERROR(Y268/H268,"0")</f>
        <v>144</v>
      </c>
      <c r="Z269" s="545">
        <f>IFERROR(IF(Z266="",0,Z266),"0")+IFERROR(IF(Z267="",0,Z267),"0")+IFERROR(IF(Z268="",0,Z268),"0")</f>
        <v>0.93744000000000005</v>
      </c>
      <c r="AA269" s="546"/>
      <c r="AB269" s="546"/>
      <c r="AC269" s="546"/>
    </row>
    <row r="270" spans="1:68" x14ac:dyDescent="0.2">
      <c r="A270" s="553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63"/>
      <c r="P270" s="549" t="s">
        <v>70</v>
      </c>
      <c r="Q270" s="550"/>
      <c r="R270" s="550"/>
      <c r="S270" s="550"/>
      <c r="T270" s="550"/>
      <c r="U270" s="550"/>
      <c r="V270" s="551"/>
      <c r="W270" s="37" t="s">
        <v>68</v>
      </c>
      <c r="X270" s="545">
        <f>IFERROR(SUM(X266:X268),"0")</f>
        <v>344</v>
      </c>
      <c r="Y270" s="545">
        <f>IFERROR(SUM(Y266:Y268),"0")</f>
        <v>345.6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3"/>
      <c r="P271" s="553"/>
      <c r="Q271" s="553"/>
      <c r="R271" s="553"/>
      <c r="S271" s="553"/>
      <c r="T271" s="553"/>
      <c r="U271" s="553"/>
      <c r="V271" s="553"/>
      <c r="W271" s="553"/>
      <c r="X271" s="553"/>
      <c r="Y271" s="553"/>
      <c r="Z271" s="553"/>
      <c r="AA271" s="538"/>
      <c r="AB271" s="538"/>
      <c r="AC271" s="538"/>
    </row>
    <row r="272" spans="1:68" ht="14.25" hidden="1" customHeight="1" x14ac:dyDescent="0.25">
      <c r="A272" s="552" t="s">
        <v>63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54">
        <v>4680115880344</v>
      </c>
      <c r="E273" s="555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7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7"/>
      <c r="R273" s="557"/>
      <c r="S273" s="557"/>
      <c r="T273" s="558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62"/>
      <c r="B274" s="553"/>
      <c r="C274" s="553"/>
      <c r="D274" s="553"/>
      <c r="E274" s="553"/>
      <c r="F274" s="553"/>
      <c r="G274" s="553"/>
      <c r="H274" s="553"/>
      <c r="I274" s="553"/>
      <c r="J274" s="553"/>
      <c r="K274" s="553"/>
      <c r="L274" s="553"/>
      <c r="M274" s="553"/>
      <c r="N274" s="553"/>
      <c r="O274" s="563"/>
      <c r="P274" s="549" t="s">
        <v>70</v>
      </c>
      <c r="Q274" s="550"/>
      <c r="R274" s="550"/>
      <c r="S274" s="550"/>
      <c r="T274" s="550"/>
      <c r="U274" s="550"/>
      <c r="V274" s="551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3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63"/>
      <c r="P275" s="549" t="s">
        <v>70</v>
      </c>
      <c r="Q275" s="550"/>
      <c r="R275" s="550"/>
      <c r="S275" s="550"/>
      <c r="T275" s="550"/>
      <c r="U275" s="550"/>
      <c r="V275" s="551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52" t="s">
        <v>72</v>
      </c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3"/>
      <c r="P276" s="553"/>
      <c r="Q276" s="553"/>
      <c r="R276" s="553"/>
      <c r="S276" s="553"/>
      <c r="T276" s="553"/>
      <c r="U276" s="553"/>
      <c r="V276" s="553"/>
      <c r="W276" s="553"/>
      <c r="X276" s="553"/>
      <c r="Y276" s="553"/>
      <c r="Z276" s="553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54">
        <v>4680115884618</v>
      </c>
      <c r="E277" s="555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7"/>
      <c r="R277" s="557"/>
      <c r="S277" s="557"/>
      <c r="T277" s="558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62"/>
      <c r="B278" s="553"/>
      <c r="C278" s="553"/>
      <c r="D278" s="553"/>
      <c r="E278" s="553"/>
      <c r="F278" s="553"/>
      <c r="G278" s="553"/>
      <c r="H278" s="553"/>
      <c r="I278" s="553"/>
      <c r="J278" s="553"/>
      <c r="K278" s="553"/>
      <c r="L278" s="553"/>
      <c r="M278" s="553"/>
      <c r="N278" s="553"/>
      <c r="O278" s="563"/>
      <c r="P278" s="549" t="s">
        <v>70</v>
      </c>
      <c r="Q278" s="550"/>
      <c r="R278" s="550"/>
      <c r="S278" s="550"/>
      <c r="T278" s="550"/>
      <c r="U278" s="550"/>
      <c r="V278" s="551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3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63"/>
      <c r="P279" s="549" t="s">
        <v>70</v>
      </c>
      <c r="Q279" s="550"/>
      <c r="R279" s="550"/>
      <c r="S279" s="550"/>
      <c r="T279" s="550"/>
      <c r="U279" s="550"/>
      <c r="V279" s="551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3"/>
      <c r="P280" s="553"/>
      <c r="Q280" s="553"/>
      <c r="R280" s="553"/>
      <c r="S280" s="553"/>
      <c r="T280" s="553"/>
      <c r="U280" s="553"/>
      <c r="V280" s="553"/>
      <c r="W280" s="553"/>
      <c r="X280" s="553"/>
      <c r="Y280" s="553"/>
      <c r="Z280" s="553"/>
      <c r="AA280" s="538"/>
      <c r="AB280" s="538"/>
      <c r="AC280" s="538"/>
    </row>
    <row r="281" spans="1:68" ht="14.25" hidden="1" customHeight="1" x14ac:dyDescent="0.25">
      <c r="A281" s="552" t="s">
        <v>98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54">
        <v>4680115883703</v>
      </c>
      <c r="E282" s="555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7"/>
      <c r="R282" s="557"/>
      <c r="S282" s="557"/>
      <c r="T282" s="558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62"/>
      <c r="B283" s="553"/>
      <c r="C283" s="553"/>
      <c r="D283" s="553"/>
      <c r="E283" s="553"/>
      <c r="F283" s="553"/>
      <c r="G283" s="553"/>
      <c r="H283" s="553"/>
      <c r="I283" s="553"/>
      <c r="J283" s="553"/>
      <c r="K283" s="553"/>
      <c r="L283" s="553"/>
      <c r="M283" s="553"/>
      <c r="N283" s="553"/>
      <c r="O283" s="563"/>
      <c r="P283" s="549" t="s">
        <v>70</v>
      </c>
      <c r="Q283" s="550"/>
      <c r="R283" s="550"/>
      <c r="S283" s="550"/>
      <c r="T283" s="550"/>
      <c r="U283" s="550"/>
      <c r="V283" s="551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3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63"/>
      <c r="P284" s="549" t="s">
        <v>70</v>
      </c>
      <c r="Q284" s="550"/>
      <c r="R284" s="550"/>
      <c r="S284" s="550"/>
      <c r="T284" s="550"/>
      <c r="U284" s="550"/>
      <c r="V284" s="551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3"/>
      <c r="P285" s="553"/>
      <c r="Q285" s="553"/>
      <c r="R285" s="553"/>
      <c r="S285" s="553"/>
      <c r="T285" s="553"/>
      <c r="U285" s="553"/>
      <c r="V285" s="553"/>
      <c r="W285" s="553"/>
      <c r="X285" s="553"/>
      <c r="Y285" s="553"/>
      <c r="Z285" s="553"/>
      <c r="AA285" s="538"/>
      <c r="AB285" s="538"/>
      <c r="AC285" s="538"/>
    </row>
    <row r="286" spans="1:68" ht="14.25" hidden="1" customHeight="1" x14ac:dyDescent="0.25">
      <c r="A286" s="552" t="s">
        <v>98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54">
        <v>4680115885615</v>
      </c>
      <c r="E287" s="555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7"/>
      <c r="R287" s="557"/>
      <c r="S287" s="557"/>
      <c r="T287" s="558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54">
        <v>4680115885646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54">
        <v>4680115885554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54">
        <v>4680115885622</v>
      </c>
      <c r="E290" s="555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8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54">
        <v>4680115885608</v>
      </c>
      <c r="E291" s="555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5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62"/>
      <c r="B292" s="553"/>
      <c r="C292" s="553"/>
      <c r="D292" s="5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63"/>
      <c r="P292" s="549" t="s">
        <v>70</v>
      </c>
      <c r="Q292" s="550"/>
      <c r="R292" s="550"/>
      <c r="S292" s="550"/>
      <c r="T292" s="550"/>
      <c r="U292" s="550"/>
      <c r="V292" s="551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3"/>
      <c r="B293" s="553"/>
      <c r="C293" s="553"/>
      <c r="D293" s="553"/>
      <c r="E293" s="553"/>
      <c r="F293" s="553"/>
      <c r="G293" s="553"/>
      <c r="H293" s="553"/>
      <c r="I293" s="553"/>
      <c r="J293" s="553"/>
      <c r="K293" s="553"/>
      <c r="L293" s="553"/>
      <c r="M293" s="553"/>
      <c r="N293" s="553"/>
      <c r="O293" s="563"/>
      <c r="P293" s="549" t="s">
        <v>70</v>
      </c>
      <c r="Q293" s="550"/>
      <c r="R293" s="550"/>
      <c r="S293" s="550"/>
      <c r="T293" s="550"/>
      <c r="U293" s="550"/>
      <c r="V293" s="551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52" t="s">
        <v>63</v>
      </c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3"/>
      <c r="P294" s="553"/>
      <c r="Q294" s="553"/>
      <c r="R294" s="553"/>
      <c r="S294" s="553"/>
      <c r="T294" s="553"/>
      <c r="U294" s="553"/>
      <c r="V294" s="553"/>
      <c r="W294" s="553"/>
      <c r="X294" s="553"/>
      <c r="Y294" s="553"/>
      <c r="Z294" s="553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54">
        <v>4607091387193</v>
      </c>
      <c r="E295" s="555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7"/>
      <c r="R295" s="557"/>
      <c r="S295" s="557"/>
      <c r="T295" s="558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54">
        <v>4607091387230</v>
      </c>
      <c r="E296" s="555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54">
        <v>4607091387292</v>
      </c>
      <c r="E297" s="555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5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54">
        <v>4607091387285</v>
      </c>
      <c r="E298" s="555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54">
        <v>4607091389845</v>
      </c>
      <c r="E299" s="555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54">
        <v>4680115882881</v>
      </c>
      <c r="E300" s="555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7"/>
      <c r="R300" s="557"/>
      <c r="S300" s="557"/>
      <c r="T300" s="558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54">
        <v>4607091383836</v>
      </c>
      <c r="E301" s="555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6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7"/>
      <c r="R301" s="557"/>
      <c r="S301" s="557"/>
      <c r="T301" s="558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62"/>
      <c r="B302" s="553"/>
      <c r="C302" s="553"/>
      <c r="D302" s="553"/>
      <c r="E302" s="553"/>
      <c r="F302" s="553"/>
      <c r="G302" s="553"/>
      <c r="H302" s="553"/>
      <c r="I302" s="553"/>
      <c r="J302" s="553"/>
      <c r="K302" s="553"/>
      <c r="L302" s="553"/>
      <c r="M302" s="553"/>
      <c r="N302" s="553"/>
      <c r="O302" s="563"/>
      <c r="P302" s="549" t="s">
        <v>70</v>
      </c>
      <c r="Q302" s="550"/>
      <c r="R302" s="550"/>
      <c r="S302" s="550"/>
      <c r="T302" s="550"/>
      <c r="U302" s="550"/>
      <c r="V302" s="551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3"/>
      <c r="B303" s="553"/>
      <c r="C303" s="553"/>
      <c r="D303" s="553"/>
      <c r="E303" s="553"/>
      <c r="F303" s="553"/>
      <c r="G303" s="553"/>
      <c r="H303" s="553"/>
      <c r="I303" s="553"/>
      <c r="J303" s="553"/>
      <c r="K303" s="553"/>
      <c r="L303" s="553"/>
      <c r="M303" s="553"/>
      <c r="N303" s="553"/>
      <c r="O303" s="563"/>
      <c r="P303" s="549" t="s">
        <v>70</v>
      </c>
      <c r="Q303" s="550"/>
      <c r="R303" s="550"/>
      <c r="S303" s="550"/>
      <c r="T303" s="550"/>
      <c r="U303" s="550"/>
      <c r="V303" s="551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52" t="s">
        <v>72</v>
      </c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3"/>
      <c r="P304" s="553"/>
      <c r="Q304" s="553"/>
      <c r="R304" s="553"/>
      <c r="S304" s="553"/>
      <c r="T304" s="553"/>
      <c r="U304" s="553"/>
      <c r="V304" s="553"/>
      <c r="W304" s="553"/>
      <c r="X304" s="553"/>
      <c r="Y304" s="553"/>
      <c r="Z304" s="553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54">
        <v>4607091387766</v>
      </c>
      <c r="E305" s="555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7"/>
      <c r="R305" s="557"/>
      <c r="S305" s="557"/>
      <c r="T305" s="558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54">
        <v>4607091387957</v>
      </c>
      <c r="E306" s="555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7"/>
      <c r="R306" s="557"/>
      <c r="S306" s="557"/>
      <c r="T306" s="558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54">
        <v>4607091387964</v>
      </c>
      <c r="E307" s="555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54">
        <v>4680115884588</v>
      </c>
      <c r="E308" s="555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7"/>
      <c r="R308" s="557"/>
      <c r="S308" s="557"/>
      <c r="T308" s="558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54">
        <v>4607091387513</v>
      </c>
      <c r="E309" s="555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7"/>
      <c r="R309" s="557"/>
      <c r="S309" s="557"/>
      <c r="T309" s="558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62"/>
      <c r="B310" s="553"/>
      <c r="C310" s="553"/>
      <c r="D310" s="553"/>
      <c r="E310" s="553"/>
      <c r="F310" s="553"/>
      <c r="G310" s="553"/>
      <c r="H310" s="553"/>
      <c r="I310" s="553"/>
      <c r="J310" s="553"/>
      <c r="K310" s="553"/>
      <c r="L310" s="553"/>
      <c r="M310" s="553"/>
      <c r="N310" s="553"/>
      <c r="O310" s="563"/>
      <c r="P310" s="549" t="s">
        <v>70</v>
      </c>
      <c r="Q310" s="550"/>
      <c r="R310" s="550"/>
      <c r="S310" s="550"/>
      <c r="T310" s="550"/>
      <c r="U310" s="550"/>
      <c r="V310" s="551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3"/>
      <c r="B311" s="553"/>
      <c r="C311" s="553"/>
      <c r="D311" s="553"/>
      <c r="E311" s="553"/>
      <c r="F311" s="553"/>
      <c r="G311" s="553"/>
      <c r="H311" s="553"/>
      <c r="I311" s="553"/>
      <c r="J311" s="553"/>
      <c r="K311" s="553"/>
      <c r="L311" s="553"/>
      <c r="M311" s="553"/>
      <c r="N311" s="553"/>
      <c r="O311" s="563"/>
      <c r="P311" s="549" t="s">
        <v>70</v>
      </c>
      <c r="Q311" s="550"/>
      <c r="R311" s="550"/>
      <c r="S311" s="550"/>
      <c r="T311" s="550"/>
      <c r="U311" s="550"/>
      <c r="V311" s="551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52" t="s">
        <v>160</v>
      </c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3"/>
      <c r="P312" s="553"/>
      <c r="Q312" s="553"/>
      <c r="R312" s="553"/>
      <c r="S312" s="553"/>
      <c r="T312" s="553"/>
      <c r="U312" s="553"/>
      <c r="V312" s="553"/>
      <c r="W312" s="553"/>
      <c r="X312" s="553"/>
      <c r="Y312" s="553"/>
      <c r="Z312" s="553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54">
        <v>4607091380880</v>
      </c>
      <c r="E313" s="555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7"/>
      <c r="R313" s="557"/>
      <c r="S313" s="557"/>
      <c r="T313" s="558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54">
        <v>4607091384482</v>
      </c>
      <c r="E314" s="555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3">
        <v>398</v>
      </c>
      <c r="Y314" s="544">
        <f>IFERROR(IF(X314="",0,CEILING((X314/$H314),1)*$H314),"")</f>
        <v>405.59999999999997</v>
      </c>
      <c r="Z314" s="36">
        <f>IFERROR(IF(Y314=0,"",ROUNDUP(Y314/H314,0)*0.01898),"")</f>
        <v>0.98696000000000006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424.48230769230776</v>
      </c>
      <c r="BN314" s="64">
        <f>IFERROR(Y314*I314/H314,"0")</f>
        <v>432.58800000000002</v>
      </c>
      <c r="BO314" s="64">
        <f>IFERROR(1/J314*(X314/H314),"0")</f>
        <v>0.79727564102564108</v>
      </c>
      <c r="BP314" s="64">
        <f>IFERROR(1/J314*(Y314/H314),"0")</f>
        <v>0.8125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54">
        <v>4607091380897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8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2"/>
      <c r="B316" s="553"/>
      <c r="C316" s="553"/>
      <c r="D316" s="553"/>
      <c r="E316" s="553"/>
      <c r="F316" s="553"/>
      <c r="G316" s="553"/>
      <c r="H316" s="553"/>
      <c r="I316" s="553"/>
      <c r="J316" s="553"/>
      <c r="K316" s="553"/>
      <c r="L316" s="553"/>
      <c r="M316" s="553"/>
      <c r="N316" s="553"/>
      <c r="O316" s="563"/>
      <c r="P316" s="549" t="s">
        <v>70</v>
      </c>
      <c r="Q316" s="550"/>
      <c r="R316" s="550"/>
      <c r="S316" s="550"/>
      <c r="T316" s="550"/>
      <c r="U316" s="550"/>
      <c r="V316" s="551"/>
      <c r="W316" s="37" t="s">
        <v>71</v>
      </c>
      <c r="X316" s="545">
        <f>IFERROR(X313/H313,"0")+IFERROR(X314/H314,"0")+IFERROR(X315/H315,"0")</f>
        <v>51.025641025641029</v>
      </c>
      <c r="Y316" s="545">
        <f>IFERROR(Y313/H313,"0")+IFERROR(Y314/H314,"0")+IFERROR(Y315/H315,"0")</f>
        <v>52</v>
      </c>
      <c r="Z316" s="545">
        <f>IFERROR(IF(Z313="",0,Z313),"0")+IFERROR(IF(Z314="",0,Z314),"0")+IFERROR(IF(Z315="",0,Z315),"0")</f>
        <v>0.98696000000000006</v>
      </c>
      <c r="AA316" s="546"/>
      <c r="AB316" s="546"/>
      <c r="AC316" s="546"/>
    </row>
    <row r="317" spans="1:68" x14ac:dyDescent="0.2">
      <c r="A317" s="553"/>
      <c r="B317" s="553"/>
      <c r="C317" s="553"/>
      <c r="D317" s="553"/>
      <c r="E317" s="553"/>
      <c r="F317" s="553"/>
      <c r="G317" s="553"/>
      <c r="H317" s="553"/>
      <c r="I317" s="553"/>
      <c r="J317" s="553"/>
      <c r="K317" s="553"/>
      <c r="L317" s="553"/>
      <c r="M317" s="553"/>
      <c r="N317" s="553"/>
      <c r="O317" s="563"/>
      <c r="P317" s="549" t="s">
        <v>70</v>
      </c>
      <c r="Q317" s="550"/>
      <c r="R317" s="550"/>
      <c r="S317" s="550"/>
      <c r="T317" s="550"/>
      <c r="U317" s="550"/>
      <c r="V317" s="551"/>
      <c r="W317" s="37" t="s">
        <v>68</v>
      </c>
      <c r="X317" s="545">
        <f>IFERROR(SUM(X313:X315),"0")</f>
        <v>398</v>
      </c>
      <c r="Y317" s="545">
        <f>IFERROR(SUM(Y313:Y315),"0")</f>
        <v>405.59999999999997</v>
      </c>
      <c r="Z317" s="37"/>
      <c r="AA317" s="546"/>
      <c r="AB317" s="546"/>
      <c r="AC317" s="546"/>
    </row>
    <row r="318" spans="1:68" ht="14.25" hidden="1" customHeight="1" x14ac:dyDescent="0.25">
      <c r="A318" s="552" t="s">
        <v>90</v>
      </c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3"/>
      <c r="Z318" s="553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54">
        <v>4607091388381</v>
      </c>
      <c r="E319" s="555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584" t="s">
        <v>502</v>
      </c>
      <c r="Q319" s="557"/>
      <c r="R319" s="557"/>
      <c r="S319" s="557"/>
      <c r="T319" s="558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54">
        <v>4607091388374</v>
      </c>
      <c r="E320" s="555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682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54">
        <v>4607091383102</v>
      </c>
      <c r="E321" s="555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6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7"/>
      <c r="R321" s="557"/>
      <c r="S321" s="557"/>
      <c r="T321" s="558"/>
      <c r="U321" s="34"/>
      <c r="V321" s="34"/>
      <c r="W321" s="35" t="s">
        <v>68</v>
      </c>
      <c r="X321" s="543">
        <v>15</v>
      </c>
      <c r="Y321" s="544">
        <f>IFERROR(IF(X321="",0,CEILING((X321/$H321),1)*$H321),"")</f>
        <v>15.299999999999999</v>
      </c>
      <c r="Z321" s="36">
        <f>IFERROR(IF(Y321=0,"",ROUNDUP(Y321/H321,0)*0.00651),"")</f>
        <v>3.9059999999999997E-2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17.382352941176475</v>
      </c>
      <c r="BN321" s="64">
        <f>IFERROR(Y321*I321/H321,"0")</f>
        <v>17.73</v>
      </c>
      <c r="BO321" s="64">
        <f>IFERROR(1/J321*(X321/H321),"0")</f>
        <v>3.2320620555914677E-2</v>
      </c>
      <c r="BP321" s="64">
        <f>IFERROR(1/J321*(Y321/H321),"0")</f>
        <v>3.2967032967032968E-2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54">
        <v>4607091388404</v>
      </c>
      <c r="E322" s="555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3">
        <v>32</v>
      </c>
      <c r="Y322" s="544">
        <f>IFERROR(IF(X322="",0,CEILING((X322/$H322),1)*$H322),"")</f>
        <v>33.15</v>
      </c>
      <c r="Z322" s="36">
        <f>IFERROR(IF(Y322=0,"",ROUNDUP(Y322/H322,0)*0.00651),"")</f>
        <v>8.4629999999999997E-2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36.141176470588235</v>
      </c>
      <c r="BN322" s="64">
        <f>IFERROR(Y322*I322/H322,"0")</f>
        <v>37.44</v>
      </c>
      <c r="BO322" s="64">
        <f>IFERROR(1/J322*(X322/H322),"0")</f>
        <v>6.8950657185951322E-2</v>
      </c>
      <c r="BP322" s="64">
        <f>IFERROR(1/J322*(Y322/H322),"0")</f>
        <v>7.1428571428571438E-2</v>
      </c>
    </row>
    <row r="323" spans="1:68" x14ac:dyDescent="0.2">
      <c r="A323" s="562"/>
      <c r="B323" s="553"/>
      <c r="C323" s="553"/>
      <c r="D323" s="553"/>
      <c r="E323" s="553"/>
      <c r="F323" s="553"/>
      <c r="G323" s="553"/>
      <c r="H323" s="553"/>
      <c r="I323" s="553"/>
      <c r="J323" s="553"/>
      <c r="K323" s="553"/>
      <c r="L323" s="553"/>
      <c r="M323" s="553"/>
      <c r="N323" s="553"/>
      <c r="O323" s="563"/>
      <c r="P323" s="549" t="s">
        <v>70</v>
      </c>
      <c r="Q323" s="550"/>
      <c r="R323" s="550"/>
      <c r="S323" s="550"/>
      <c r="T323" s="550"/>
      <c r="U323" s="550"/>
      <c r="V323" s="551"/>
      <c r="W323" s="37" t="s">
        <v>71</v>
      </c>
      <c r="X323" s="545">
        <f>IFERROR(X319/H319,"0")+IFERROR(X320/H320,"0")+IFERROR(X321/H321,"0")+IFERROR(X322/H322,"0")</f>
        <v>18.43137254901961</v>
      </c>
      <c r="Y323" s="545">
        <f>IFERROR(Y319/H319,"0")+IFERROR(Y320/H320,"0")+IFERROR(Y321/H321,"0")+IFERROR(Y322/H322,"0")</f>
        <v>19</v>
      </c>
      <c r="Z323" s="545">
        <f>IFERROR(IF(Z319="",0,Z319),"0")+IFERROR(IF(Z320="",0,Z320),"0")+IFERROR(IF(Z321="",0,Z321),"0")+IFERROR(IF(Z322="",0,Z322),"0")</f>
        <v>0.12368999999999999</v>
      </c>
      <c r="AA323" s="546"/>
      <c r="AB323" s="546"/>
      <c r="AC323" s="546"/>
    </row>
    <row r="324" spans="1:68" x14ac:dyDescent="0.2">
      <c r="A324" s="553"/>
      <c r="B324" s="553"/>
      <c r="C324" s="553"/>
      <c r="D324" s="553"/>
      <c r="E324" s="553"/>
      <c r="F324" s="553"/>
      <c r="G324" s="553"/>
      <c r="H324" s="553"/>
      <c r="I324" s="553"/>
      <c r="J324" s="553"/>
      <c r="K324" s="553"/>
      <c r="L324" s="553"/>
      <c r="M324" s="553"/>
      <c r="N324" s="553"/>
      <c r="O324" s="563"/>
      <c r="P324" s="549" t="s">
        <v>70</v>
      </c>
      <c r="Q324" s="550"/>
      <c r="R324" s="550"/>
      <c r="S324" s="550"/>
      <c r="T324" s="550"/>
      <c r="U324" s="550"/>
      <c r="V324" s="551"/>
      <c r="W324" s="37" t="s">
        <v>68</v>
      </c>
      <c r="X324" s="545">
        <f>IFERROR(SUM(X319:X322),"0")</f>
        <v>47</v>
      </c>
      <c r="Y324" s="545">
        <f>IFERROR(SUM(Y319:Y322),"0")</f>
        <v>48.449999999999996</v>
      </c>
      <c r="Z324" s="37"/>
      <c r="AA324" s="546"/>
      <c r="AB324" s="546"/>
      <c r="AC324" s="546"/>
    </row>
    <row r="325" spans="1:68" ht="14.25" hidden="1" customHeight="1" x14ac:dyDescent="0.25">
      <c r="A325" s="552" t="s">
        <v>512</v>
      </c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3"/>
      <c r="P325" s="553"/>
      <c r="Q325" s="553"/>
      <c r="R325" s="553"/>
      <c r="S325" s="553"/>
      <c r="T325" s="553"/>
      <c r="U325" s="553"/>
      <c r="V325" s="553"/>
      <c r="W325" s="553"/>
      <c r="X325" s="553"/>
      <c r="Y325" s="553"/>
      <c r="Z325" s="553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54">
        <v>4680115881808</v>
      </c>
      <c r="E326" s="555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8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7"/>
      <c r="R326" s="557"/>
      <c r="S326" s="557"/>
      <c r="T326" s="558"/>
      <c r="U326" s="34"/>
      <c r="V326" s="34"/>
      <c r="W326" s="35" t="s">
        <v>68</v>
      </c>
      <c r="X326" s="543">
        <v>5</v>
      </c>
      <c r="Y326" s="544">
        <f>IFERROR(IF(X326="",0,CEILING((X326/$H326),1)*$H326),"")</f>
        <v>6</v>
      </c>
      <c r="Z326" s="36">
        <f>IFERROR(IF(Y326=0,"",ROUNDUP(Y326/H326,0)*0.00474),"")</f>
        <v>1.422E-2</v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5.6000000000000005</v>
      </c>
      <c r="BN326" s="64">
        <f>IFERROR(Y326*I326/H326,"0")</f>
        <v>6.7200000000000006</v>
      </c>
      <c r="BO326" s="64">
        <f>IFERROR(1/J326*(X326/H326),"0")</f>
        <v>1.0504201680672268E-2</v>
      </c>
      <c r="BP326" s="64">
        <f>IFERROR(1/J326*(Y326/H326),"0")</f>
        <v>1.2605042016806723E-2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54">
        <v>4680115881822</v>
      </c>
      <c r="E327" s="555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3">
        <v>5</v>
      </c>
      <c r="Y327" s="544">
        <f>IFERROR(IF(X327="",0,CEILING((X327/$H327),1)*$H327),"")</f>
        <v>6</v>
      </c>
      <c r="Z327" s="36">
        <f>IFERROR(IF(Y327=0,"",ROUNDUP(Y327/H327,0)*0.00474),"")</f>
        <v>1.422E-2</v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5.6000000000000005</v>
      </c>
      <c r="BN327" s="64">
        <f>IFERROR(Y327*I327/H327,"0")</f>
        <v>6.7200000000000006</v>
      </c>
      <c r="BO327" s="64">
        <f>IFERROR(1/J327*(X327/H327),"0")</f>
        <v>1.0504201680672268E-2</v>
      </c>
      <c r="BP327" s="64">
        <f>IFERROR(1/J327*(Y327/H327),"0")</f>
        <v>1.2605042016806723E-2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54">
        <v>4680115880016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8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7"/>
      <c r="R328" s="557"/>
      <c r="S328" s="557"/>
      <c r="T328" s="558"/>
      <c r="U328" s="34"/>
      <c r="V328" s="34"/>
      <c r="W328" s="35" t="s">
        <v>68</v>
      </c>
      <c r="X328" s="543">
        <v>20</v>
      </c>
      <c r="Y328" s="544">
        <f>IFERROR(IF(X328="",0,CEILING((X328/$H328),1)*$H328),"")</f>
        <v>20</v>
      </c>
      <c r="Z328" s="36">
        <f>IFERROR(IF(Y328=0,"",ROUNDUP(Y328/H328,0)*0.00474),"")</f>
        <v>4.7400000000000005E-2</v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22.400000000000002</v>
      </c>
      <c r="BN328" s="64">
        <f>IFERROR(Y328*I328/H328,"0")</f>
        <v>22.400000000000002</v>
      </c>
      <c r="BO328" s="64">
        <f>IFERROR(1/J328*(X328/H328),"0")</f>
        <v>4.2016806722689072E-2</v>
      </c>
      <c r="BP328" s="64">
        <f>IFERROR(1/J328*(Y328/H328),"0")</f>
        <v>4.2016806722689072E-2</v>
      </c>
    </row>
    <row r="329" spans="1:68" x14ac:dyDescent="0.2">
      <c r="A329" s="562"/>
      <c r="B329" s="553"/>
      <c r="C329" s="553"/>
      <c r="D329" s="553"/>
      <c r="E329" s="553"/>
      <c r="F329" s="553"/>
      <c r="G329" s="553"/>
      <c r="H329" s="553"/>
      <c r="I329" s="553"/>
      <c r="J329" s="553"/>
      <c r="K329" s="553"/>
      <c r="L329" s="553"/>
      <c r="M329" s="553"/>
      <c r="N329" s="553"/>
      <c r="O329" s="563"/>
      <c r="P329" s="549" t="s">
        <v>70</v>
      </c>
      <c r="Q329" s="550"/>
      <c r="R329" s="550"/>
      <c r="S329" s="550"/>
      <c r="T329" s="550"/>
      <c r="U329" s="550"/>
      <c r="V329" s="551"/>
      <c r="W329" s="37" t="s">
        <v>71</v>
      </c>
      <c r="X329" s="545">
        <f>IFERROR(X326/H326,"0")+IFERROR(X327/H327,"0")+IFERROR(X328/H328,"0")</f>
        <v>15</v>
      </c>
      <c r="Y329" s="545">
        <f>IFERROR(Y326/H326,"0")+IFERROR(Y327/H327,"0")+IFERROR(Y328/H328,"0")</f>
        <v>16</v>
      </c>
      <c r="Z329" s="545">
        <f>IFERROR(IF(Z326="",0,Z326),"0")+IFERROR(IF(Z327="",0,Z327),"0")+IFERROR(IF(Z328="",0,Z328),"0")</f>
        <v>7.5840000000000005E-2</v>
      </c>
      <c r="AA329" s="546"/>
      <c r="AB329" s="546"/>
      <c r="AC329" s="546"/>
    </row>
    <row r="330" spans="1:68" x14ac:dyDescent="0.2">
      <c r="A330" s="553"/>
      <c r="B330" s="553"/>
      <c r="C330" s="553"/>
      <c r="D330" s="553"/>
      <c r="E330" s="553"/>
      <c r="F330" s="553"/>
      <c r="G330" s="553"/>
      <c r="H330" s="553"/>
      <c r="I330" s="553"/>
      <c r="J330" s="553"/>
      <c r="K330" s="553"/>
      <c r="L330" s="553"/>
      <c r="M330" s="553"/>
      <c r="N330" s="553"/>
      <c r="O330" s="563"/>
      <c r="P330" s="549" t="s">
        <v>70</v>
      </c>
      <c r="Q330" s="550"/>
      <c r="R330" s="550"/>
      <c r="S330" s="550"/>
      <c r="T330" s="550"/>
      <c r="U330" s="550"/>
      <c r="V330" s="551"/>
      <c r="W330" s="37" t="s">
        <v>68</v>
      </c>
      <c r="X330" s="545">
        <f>IFERROR(SUM(X326:X328),"0")</f>
        <v>30</v>
      </c>
      <c r="Y330" s="545">
        <f>IFERROR(SUM(Y326:Y328),"0")</f>
        <v>32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3"/>
      <c r="P331" s="553"/>
      <c r="Q331" s="553"/>
      <c r="R331" s="553"/>
      <c r="S331" s="553"/>
      <c r="T331" s="553"/>
      <c r="U331" s="553"/>
      <c r="V331" s="553"/>
      <c r="W331" s="553"/>
      <c r="X331" s="553"/>
      <c r="Y331" s="553"/>
      <c r="Z331" s="553"/>
      <c r="AA331" s="538"/>
      <c r="AB331" s="538"/>
      <c r="AC331" s="538"/>
    </row>
    <row r="332" spans="1:68" ht="14.25" hidden="1" customHeight="1" x14ac:dyDescent="0.25">
      <c r="A332" s="552" t="s">
        <v>72</v>
      </c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3"/>
      <c r="P332" s="553"/>
      <c r="Q332" s="553"/>
      <c r="R332" s="553"/>
      <c r="S332" s="553"/>
      <c r="T332" s="553"/>
      <c r="U332" s="553"/>
      <c r="V332" s="553"/>
      <c r="W332" s="553"/>
      <c r="X332" s="553"/>
      <c r="Y332" s="553"/>
      <c r="Z332" s="553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54">
        <v>4607091387919</v>
      </c>
      <c r="E333" s="555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6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7"/>
      <c r="R333" s="557"/>
      <c r="S333" s="557"/>
      <c r="T333" s="558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54">
        <v>4680115883604</v>
      </c>
      <c r="E334" s="555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7"/>
      <c r="R334" s="557"/>
      <c r="S334" s="557"/>
      <c r="T334" s="558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54">
        <v>4680115883567</v>
      </c>
      <c r="E335" s="555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62"/>
      <c r="B336" s="553"/>
      <c r="C336" s="553"/>
      <c r="D336" s="553"/>
      <c r="E336" s="553"/>
      <c r="F336" s="553"/>
      <c r="G336" s="553"/>
      <c r="H336" s="553"/>
      <c r="I336" s="553"/>
      <c r="J336" s="553"/>
      <c r="K336" s="553"/>
      <c r="L336" s="553"/>
      <c r="M336" s="553"/>
      <c r="N336" s="553"/>
      <c r="O336" s="563"/>
      <c r="P336" s="549" t="s">
        <v>70</v>
      </c>
      <c r="Q336" s="550"/>
      <c r="R336" s="550"/>
      <c r="S336" s="550"/>
      <c r="T336" s="550"/>
      <c r="U336" s="550"/>
      <c r="V336" s="551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3"/>
      <c r="B337" s="553"/>
      <c r="C337" s="553"/>
      <c r="D337" s="553"/>
      <c r="E337" s="553"/>
      <c r="F337" s="553"/>
      <c r="G337" s="553"/>
      <c r="H337" s="553"/>
      <c r="I337" s="553"/>
      <c r="J337" s="553"/>
      <c r="K337" s="553"/>
      <c r="L337" s="553"/>
      <c r="M337" s="553"/>
      <c r="N337" s="553"/>
      <c r="O337" s="563"/>
      <c r="P337" s="549" t="s">
        <v>70</v>
      </c>
      <c r="Q337" s="550"/>
      <c r="R337" s="550"/>
      <c r="S337" s="550"/>
      <c r="T337" s="550"/>
      <c r="U337" s="550"/>
      <c r="V337" s="551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567" t="s">
        <v>531</v>
      </c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8"/>
      <c r="O338" s="568"/>
      <c r="P338" s="568"/>
      <c r="Q338" s="568"/>
      <c r="R338" s="568"/>
      <c r="S338" s="568"/>
      <c r="T338" s="568"/>
      <c r="U338" s="568"/>
      <c r="V338" s="568"/>
      <c r="W338" s="568"/>
      <c r="X338" s="568"/>
      <c r="Y338" s="568"/>
      <c r="Z338" s="568"/>
      <c r="AA338" s="48"/>
      <c r="AB338" s="48"/>
      <c r="AC338" s="48"/>
    </row>
    <row r="339" spans="1:68" ht="16.5" hidden="1" customHeight="1" x14ac:dyDescent="0.25">
      <c r="A339" s="570" t="s">
        <v>532</v>
      </c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3"/>
      <c r="P339" s="553"/>
      <c r="Q339" s="553"/>
      <c r="R339" s="553"/>
      <c r="S339" s="553"/>
      <c r="T339" s="553"/>
      <c r="U339" s="553"/>
      <c r="V339" s="553"/>
      <c r="W339" s="553"/>
      <c r="X339" s="553"/>
      <c r="Y339" s="553"/>
      <c r="Z339" s="553"/>
      <c r="AA339" s="538"/>
      <c r="AB339" s="538"/>
      <c r="AC339" s="538"/>
    </row>
    <row r="340" spans="1:68" ht="14.25" hidden="1" customHeight="1" x14ac:dyDescent="0.25">
      <c r="A340" s="552" t="s">
        <v>98</v>
      </c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54">
        <v>4680115884847</v>
      </c>
      <c r="E341" s="555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7"/>
      <c r="R341" s="557"/>
      <c r="S341" s="557"/>
      <c r="T341" s="558"/>
      <c r="U341" s="34"/>
      <c r="V341" s="34"/>
      <c r="W341" s="35" t="s">
        <v>68</v>
      </c>
      <c r="X341" s="543">
        <v>954</v>
      </c>
      <c r="Y341" s="544">
        <f t="shared" ref="Y341:Y347" si="32">IFERROR(IF(X341="",0,CEILING((X341/$H341),1)*$H341),"")</f>
        <v>960</v>
      </c>
      <c r="Z341" s="36">
        <f>IFERROR(IF(Y341=0,"",ROUNDUP(Y341/H341,0)*0.02175),"")</f>
        <v>1.3919999999999999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984.52800000000002</v>
      </c>
      <c r="BN341" s="64">
        <f t="shared" ref="BN341:BN347" si="34">IFERROR(Y341*I341/H341,"0")</f>
        <v>990.72</v>
      </c>
      <c r="BO341" s="64">
        <f t="shared" ref="BO341:BO347" si="35">IFERROR(1/J341*(X341/H341),"0")</f>
        <v>1.325</v>
      </c>
      <c r="BP341" s="64">
        <f t="shared" ref="BP341:BP347" si="36">IFERROR(1/J341*(Y341/H341),"0")</f>
        <v>1.3333333333333333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54">
        <v>4680115884854</v>
      </c>
      <c r="E342" s="555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6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7"/>
      <c r="R342" s="557"/>
      <c r="S342" s="557"/>
      <c r="T342" s="558"/>
      <c r="U342" s="34"/>
      <c r="V342" s="34"/>
      <c r="W342" s="35" t="s">
        <v>68</v>
      </c>
      <c r="X342" s="543">
        <v>920</v>
      </c>
      <c r="Y342" s="544">
        <f t="shared" si="32"/>
        <v>930</v>
      </c>
      <c r="Z342" s="36">
        <f>IFERROR(IF(Y342=0,"",ROUNDUP(Y342/H342,0)*0.02175),"")</f>
        <v>1.3484999999999998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949.44</v>
      </c>
      <c r="BN342" s="64">
        <f t="shared" si="34"/>
        <v>959.76</v>
      </c>
      <c r="BO342" s="64">
        <f t="shared" si="35"/>
        <v>1.2777777777777777</v>
      </c>
      <c r="BP342" s="64">
        <f t="shared" si="36"/>
        <v>1.2916666666666665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54">
        <v>4607091383997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7"/>
      <c r="R343" s="557"/>
      <c r="S343" s="557"/>
      <c r="T343" s="558"/>
      <c r="U343" s="34"/>
      <c r="V343" s="34"/>
      <c r="W343" s="35" t="s">
        <v>68</v>
      </c>
      <c r="X343" s="543">
        <v>307</v>
      </c>
      <c r="Y343" s="544">
        <f t="shared" si="32"/>
        <v>315</v>
      </c>
      <c r="Z343" s="36">
        <f>IFERROR(IF(Y343=0,"",ROUNDUP(Y343/H343,0)*0.02175),"")</f>
        <v>0.45674999999999999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316.82400000000001</v>
      </c>
      <c r="BN343" s="64">
        <f t="shared" si="34"/>
        <v>325.08</v>
      </c>
      <c r="BO343" s="64">
        <f t="shared" si="35"/>
        <v>0.42638888888888882</v>
      </c>
      <c r="BP343" s="64">
        <f t="shared" si="36"/>
        <v>0.4375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54">
        <v>4680115884830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5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68</v>
      </c>
      <c r="X344" s="543">
        <v>348</v>
      </c>
      <c r="Y344" s="544">
        <f t="shared" si="32"/>
        <v>360</v>
      </c>
      <c r="Z344" s="36">
        <f>IFERROR(IF(Y344=0,"",ROUNDUP(Y344/H344,0)*0.02175),"")</f>
        <v>0.52200000000000002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359.13600000000002</v>
      </c>
      <c r="BN344" s="64">
        <f t="shared" si="34"/>
        <v>371.52000000000004</v>
      </c>
      <c r="BO344" s="64">
        <f t="shared" si="35"/>
        <v>0.48333333333333328</v>
      </c>
      <c r="BP344" s="64">
        <f t="shared" si="36"/>
        <v>0.5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54">
        <v>4680115882638</v>
      </c>
      <c r="E345" s="555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7"/>
      <c r="R345" s="557"/>
      <c r="S345" s="557"/>
      <c r="T345" s="558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54">
        <v>4680115884922</v>
      </c>
      <c r="E346" s="555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54">
        <v>4680115884861</v>
      </c>
      <c r="E347" s="555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6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2"/>
      <c r="B348" s="553"/>
      <c r="C348" s="553"/>
      <c r="D348" s="553"/>
      <c r="E348" s="553"/>
      <c r="F348" s="553"/>
      <c r="G348" s="553"/>
      <c r="H348" s="553"/>
      <c r="I348" s="553"/>
      <c r="J348" s="553"/>
      <c r="K348" s="553"/>
      <c r="L348" s="553"/>
      <c r="M348" s="553"/>
      <c r="N348" s="553"/>
      <c r="O348" s="563"/>
      <c r="P348" s="549" t="s">
        <v>70</v>
      </c>
      <c r="Q348" s="550"/>
      <c r="R348" s="550"/>
      <c r="S348" s="550"/>
      <c r="T348" s="550"/>
      <c r="U348" s="550"/>
      <c r="V348" s="551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168.6</v>
      </c>
      <c r="Y348" s="545">
        <f>IFERROR(Y341/H341,"0")+IFERROR(Y342/H342,"0")+IFERROR(Y343/H343,"0")+IFERROR(Y344/H344,"0")+IFERROR(Y345/H345,"0")+IFERROR(Y346/H346,"0")+IFERROR(Y347/H347,"0")</f>
        <v>171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3.7192499999999997</v>
      </c>
      <c r="AA348" s="546"/>
      <c r="AB348" s="546"/>
      <c r="AC348" s="546"/>
    </row>
    <row r="349" spans="1:68" x14ac:dyDescent="0.2">
      <c r="A349" s="553"/>
      <c r="B349" s="553"/>
      <c r="C349" s="553"/>
      <c r="D349" s="553"/>
      <c r="E349" s="553"/>
      <c r="F349" s="553"/>
      <c r="G349" s="553"/>
      <c r="H349" s="553"/>
      <c r="I349" s="553"/>
      <c r="J349" s="553"/>
      <c r="K349" s="553"/>
      <c r="L349" s="553"/>
      <c r="M349" s="553"/>
      <c r="N349" s="553"/>
      <c r="O349" s="563"/>
      <c r="P349" s="549" t="s">
        <v>70</v>
      </c>
      <c r="Q349" s="550"/>
      <c r="R349" s="550"/>
      <c r="S349" s="550"/>
      <c r="T349" s="550"/>
      <c r="U349" s="550"/>
      <c r="V349" s="551"/>
      <c r="W349" s="37" t="s">
        <v>68</v>
      </c>
      <c r="X349" s="545">
        <f>IFERROR(SUM(X341:X347),"0")</f>
        <v>2529</v>
      </c>
      <c r="Y349" s="545">
        <f>IFERROR(SUM(Y341:Y347),"0")</f>
        <v>2565</v>
      </c>
      <c r="Z349" s="37"/>
      <c r="AA349" s="546"/>
      <c r="AB349" s="546"/>
      <c r="AC349" s="546"/>
    </row>
    <row r="350" spans="1:68" ht="14.25" hidden="1" customHeight="1" x14ac:dyDescent="0.25">
      <c r="A350" s="552" t="s">
        <v>130</v>
      </c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3"/>
      <c r="P350" s="553"/>
      <c r="Q350" s="553"/>
      <c r="R350" s="553"/>
      <c r="S350" s="553"/>
      <c r="T350" s="553"/>
      <c r="U350" s="553"/>
      <c r="V350" s="553"/>
      <c r="W350" s="553"/>
      <c r="X350" s="553"/>
      <c r="Y350" s="553"/>
      <c r="Z350" s="553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54">
        <v>4607091383980</v>
      </c>
      <c r="E351" s="555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7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7"/>
      <c r="R351" s="557"/>
      <c r="S351" s="557"/>
      <c r="T351" s="558"/>
      <c r="U351" s="34"/>
      <c r="V351" s="34"/>
      <c r="W351" s="35" t="s">
        <v>68</v>
      </c>
      <c r="X351" s="543">
        <v>670</v>
      </c>
      <c r="Y351" s="544">
        <f>IFERROR(IF(X351="",0,CEILING((X351/$H351),1)*$H351),"")</f>
        <v>675</v>
      </c>
      <c r="Z351" s="36">
        <f>IFERROR(IF(Y351=0,"",ROUNDUP(Y351/H351,0)*0.02175),"")</f>
        <v>0.9787499999999999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691.44</v>
      </c>
      <c r="BN351" s="64">
        <f>IFERROR(Y351*I351/H351,"0")</f>
        <v>696.6</v>
      </c>
      <c r="BO351" s="64">
        <f>IFERROR(1/J351*(X351/H351),"0")</f>
        <v>0.93055555555555547</v>
      </c>
      <c r="BP351" s="64">
        <f>IFERROR(1/J351*(Y351/H351),"0")</f>
        <v>0.9375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54">
        <v>4607091384178</v>
      </c>
      <c r="E352" s="555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7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7"/>
      <c r="R352" s="557"/>
      <c r="S352" s="557"/>
      <c r="T352" s="558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2"/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63"/>
      <c r="P353" s="549" t="s">
        <v>70</v>
      </c>
      <c r="Q353" s="550"/>
      <c r="R353" s="550"/>
      <c r="S353" s="550"/>
      <c r="T353" s="550"/>
      <c r="U353" s="550"/>
      <c r="V353" s="551"/>
      <c r="W353" s="37" t="s">
        <v>71</v>
      </c>
      <c r="X353" s="545">
        <f>IFERROR(X351/H351,"0")+IFERROR(X352/H352,"0")</f>
        <v>44.666666666666664</v>
      </c>
      <c r="Y353" s="545">
        <f>IFERROR(Y351/H351,"0")+IFERROR(Y352/H352,"0")</f>
        <v>45</v>
      </c>
      <c r="Z353" s="545">
        <f>IFERROR(IF(Z351="",0,Z351),"0")+IFERROR(IF(Z352="",0,Z352),"0")</f>
        <v>0.9787499999999999</v>
      </c>
      <c r="AA353" s="546"/>
      <c r="AB353" s="546"/>
      <c r="AC353" s="546"/>
    </row>
    <row r="354" spans="1:68" x14ac:dyDescent="0.2">
      <c r="A354" s="553"/>
      <c r="B354" s="553"/>
      <c r="C354" s="553"/>
      <c r="D354" s="553"/>
      <c r="E354" s="553"/>
      <c r="F354" s="553"/>
      <c r="G354" s="553"/>
      <c r="H354" s="553"/>
      <c r="I354" s="553"/>
      <c r="J354" s="553"/>
      <c r="K354" s="553"/>
      <c r="L354" s="553"/>
      <c r="M354" s="553"/>
      <c r="N354" s="553"/>
      <c r="O354" s="563"/>
      <c r="P354" s="549" t="s">
        <v>70</v>
      </c>
      <c r="Q354" s="550"/>
      <c r="R354" s="550"/>
      <c r="S354" s="550"/>
      <c r="T354" s="550"/>
      <c r="U354" s="550"/>
      <c r="V354" s="551"/>
      <c r="W354" s="37" t="s">
        <v>68</v>
      </c>
      <c r="X354" s="545">
        <f>IFERROR(SUM(X351:X352),"0")</f>
        <v>670</v>
      </c>
      <c r="Y354" s="545">
        <f>IFERROR(SUM(Y351:Y352),"0")</f>
        <v>675</v>
      </c>
      <c r="Z354" s="37"/>
      <c r="AA354" s="546"/>
      <c r="AB354" s="546"/>
      <c r="AC354" s="546"/>
    </row>
    <row r="355" spans="1:68" ht="14.25" hidden="1" customHeight="1" x14ac:dyDescent="0.25">
      <c r="A355" s="552" t="s">
        <v>72</v>
      </c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3"/>
      <c r="P355" s="553"/>
      <c r="Q355" s="553"/>
      <c r="R355" s="553"/>
      <c r="S355" s="553"/>
      <c r="T355" s="553"/>
      <c r="U355" s="553"/>
      <c r="V355" s="553"/>
      <c r="W355" s="553"/>
      <c r="X355" s="553"/>
      <c r="Y355" s="553"/>
      <c r="Z355" s="553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54">
        <v>4607091383928</v>
      </c>
      <c r="E356" s="555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5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7"/>
      <c r="R356" s="557"/>
      <c r="S356" s="557"/>
      <c r="T356" s="558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54">
        <v>4607091384260</v>
      </c>
      <c r="E357" s="555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5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62"/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63"/>
      <c r="P358" s="549" t="s">
        <v>70</v>
      </c>
      <c r="Q358" s="550"/>
      <c r="R358" s="550"/>
      <c r="S358" s="550"/>
      <c r="T358" s="550"/>
      <c r="U358" s="550"/>
      <c r="V358" s="551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3"/>
      <c r="B359" s="553"/>
      <c r="C359" s="553"/>
      <c r="D359" s="553"/>
      <c r="E359" s="553"/>
      <c r="F359" s="553"/>
      <c r="G359" s="553"/>
      <c r="H359" s="553"/>
      <c r="I359" s="553"/>
      <c r="J359" s="553"/>
      <c r="K359" s="553"/>
      <c r="L359" s="553"/>
      <c r="M359" s="553"/>
      <c r="N359" s="553"/>
      <c r="O359" s="563"/>
      <c r="P359" s="549" t="s">
        <v>70</v>
      </c>
      <c r="Q359" s="550"/>
      <c r="R359" s="550"/>
      <c r="S359" s="550"/>
      <c r="T359" s="550"/>
      <c r="U359" s="550"/>
      <c r="V359" s="551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52" t="s">
        <v>160</v>
      </c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3"/>
      <c r="P360" s="553"/>
      <c r="Q360" s="553"/>
      <c r="R360" s="553"/>
      <c r="S360" s="553"/>
      <c r="T360" s="553"/>
      <c r="U360" s="553"/>
      <c r="V360" s="553"/>
      <c r="W360" s="553"/>
      <c r="X360" s="553"/>
      <c r="Y360" s="553"/>
      <c r="Z360" s="553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54">
        <v>4607091384673</v>
      </c>
      <c r="E361" s="555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33" t="s">
        <v>565</v>
      </c>
      <c r="Q361" s="557"/>
      <c r="R361" s="557"/>
      <c r="S361" s="557"/>
      <c r="T361" s="558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2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63"/>
      <c r="P362" s="549" t="s">
        <v>70</v>
      </c>
      <c r="Q362" s="550"/>
      <c r="R362" s="550"/>
      <c r="S362" s="550"/>
      <c r="T362" s="550"/>
      <c r="U362" s="550"/>
      <c r="V362" s="551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3"/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63"/>
      <c r="P363" s="549" t="s">
        <v>70</v>
      </c>
      <c r="Q363" s="550"/>
      <c r="R363" s="550"/>
      <c r="S363" s="550"/>
      <c r="T363" s="550"/>
      <c r="U363" s="550"/>
      <c r="V363" s="551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553"/>
      <c r="Q364" s="553"/>
      <c r="R364" s="553"/>
      <c r="S364" s="553"/>
      <c r="T364" s="553"/>
      <c r="U364" s="553"/>
      <c r="V364" s="553"/>
      <c r="W364" s="553"/>
      <c r="X364" s="553"/>
      <c r="Y364" s="553"/>
      <c r="Z364" s="553"/>
      <c r="AA364" s="538"/>
      <c r="AB364" s="538"/>
      <c r="AC364" s="538"/>
    </row>
    <row r="365" spans="1:68" ht="14.25" hidden="1" customHeight="1" x14ac:dyDescent="0.25">
      <c r="A365" s="552" t="s">
        <v>98</v>
      </c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3"/>
      <c r="P365" s="553"/>
      <c r="Q365" s="553"/>
      <c r="R365" s="553"/>
      <c r="S365" s="553"/>
      <c r="T365" s="553"/>
      <c r="U365" s="553"/>
      <c r="V365" s="553"/>
      <c r="W365" s="553"/>
      <c r="X365" s="553"/>
      <c r="Y365" s="553"/>
      <c r="Z365" s="553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54">
        <v>4680115881907</v>
      </c>
      <c r="E366" s="555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7"/>
      <c r="R366" s="557"/>
      <c r="S366" s="557"/>
      <c r="T366" s="558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54">
        <v>4680115884885</v>
      </c>
      <c r="E367" s="555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6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7"/>
      <c r="R367" s="557"/>
      <c r="S367" s="557"/>
      <c r="T367" s="558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54">
        <v>4680115884908</v>
      </c>
      <c r="E368" s="555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62"/>
      <c r="B369" s="553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63"/>
      <c r="P369" s="549" t="s">
        <v>70</v>
      </c>
      <c r="Q369" s="550"/>
      <c r="R369" s="550"/>
      <c r="S369" s="550"/>
      <c r="T369" s="550"/>
      <c r="U369" s="550"/>
      <c r="V369" s="551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3"/>
      <c r="B370" s="553"/>
      <c r="C370" s="553"/>
      <c r="D370" s="553"/>
      <c r="E370" s="553"/>
      <c r="F370" s="553"/>
      <c r="G370" s="553"/>
      <c r="H370" s="553"/>
      <c r="I370" s="553"/>
      <c r="J370" s="553"/>
      <c r="K370" s="553"/>
      <c r="L370" s="553"/>
      <c r="M370" s="553"/>
      <c r="N370" s="553"/>
      <c r="O370" s="563"/>
      <c r="P370" s="549" t="s">
        <v>70</v>
      </c>
      <c r="Q370" s="550"/>
      <c r="R370" s="550"/>
      <c r="S370" s="550"/>
      <c r="T370" s="550"/>
      <c r="U370" s="550"/>
      <c r="V370" s="551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52" t="s">
        <v>63</v>
      </c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3"/>
      <c r="P371" s="553"/>
      <c r="Q371" s="553"/>
      <c r="R371" s="553"/>
      <c r="S371" s="553"/>
      <c r="T371" s="553"/>
      <c r="U371" s="553"/>
      <c r="V371" s="553"/>
      <c r="W371" s="553"/>
      <c r="X371" s="553"/>
      <c r="Y371" s="553"/>
      <c r="Z371" s="553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54">
        <v>4607091384802</v>
      </c>
      <c r="E372" s="555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7"/>
      <c r="R372" s="557"/>
      <c r="S372" s="557"/>
      <c r="T372" s="558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2"/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63"/>
      <c r="P373" s="549" t="s">
        <v>70</v>
      </c>
      <c r="Q373" s="550"/>
      <c r="R373" s="550"/>
      <c r="S373" s="550"/>
      <c r="T373" s="550"/>
      <c r="U373" s="550"/>
      <c r="V373" s="551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3"/>
      <c r="B374" s="553"/>
      <c r="C374" s="553"/>
      <c r="D374" s="553"/>
      <c r="E374" s="553"/>
      <c r="F374" s="553"/>
      <c r="G374" s="553"/>
      <c r="H374" s="553"/>
      <c r="I374" s="553"/>
      <c r="J374" s="553"/>
      <c r="K374" s="553"/>
      <c r="L374" s="553"/>
      <c r="M374" s="553"/>
      <c r="N374" s="553"/>
      <c r="O374" s="563"/>
      <c r="P374" s="549" t="s">
        <v>70</v>
      </c>
      <c r="Q374" s="550"/>
      <c r="R374" s="550"/>
      <c r="S374" s="550"/>
      <c r="T374" s="550"/>
      <c r="U374" s="550"/>
      <c r="V374" s="551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52" t="s">
        <v>72</v>
      </c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3"/>
      <c r="P375" s="553"/>
      <c r="Q375" s="553"/>
      <c r="R375" s="553"/>
      <c r="S375" s="553"/>
      <c r="T375" s="553"/>
      <c r="U375" s="553"/>
      <c r="V375" s="553"/>
      <c r="W375" s="553"/>
      <c r="X375" s="553"/>
      <c r="Y375" s="553"/>
      <c r="Z375" s="553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54">
        <v>4607091384246</v>
      </c>
      <c r="E376" s="555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7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7"/>
      <c r="R376" s="557"/>
      <c r="S376" s="557"/>
      <c r="T376" s="558"/>
      <c r="U376" s="34"/>
      <c r="V376" s="34"/>
      <c r="W376" s="35" t="s">
        <v>68</v>
      </c>
      <c r="X376" s="543">
        <v>675</v>
      </c>
      <c r="Y376" s="544">
        <f>IFERROR(IF(X376="",0,CEILING((X376/$H376),1)*$H376),"")</f>
        <v>675</v>
      </c>
      <c r="Z376" s="36">
        <f>IFERROR(IF(Y376=0,"",ROUNDUP(Y376/H376,0)*0.01898),"")</f>
        <v>1.4235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713.92499999999995</v>
      </c>
      <c r="BN376" s="64">
        <f>IFERROR(Y376*I376/H376,"0")</f>
        <v>713.92499999999995</v>
      </c>
      <c r="BO376" s="64">
        <f>IFERROR(1/J376*(X376/H376),"0")</f>
        <v>1.171875</v>
      </c>
      <c r="BP376" s="64">
        <f>IFERROR(1/J376*(Y376/H376),"0")</f>
        <v>1.171875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54">
        <v>4607091384253</v>
      </c>
      <c r="E377" s="555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2"/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63"/>
      <c r="P378" s="549" t="s">
        <v>70</v>
      </c>
      <c r="Q378" s="550"/>
      <c r="R378" s="550"/>
      <c r="S378" s="550"/>
      <c r="T378" s="550"/>
      <c r="U378" s="550"/>
      <c r="V378" s="551"/>
      <c r="W378" s="37" t="s">
        <v>71</v>
      </c>
      <c r="X378" s="545">
        <f>IFERROR(X376/H376,"0")+IFERROR(X377/H377,"0")</f>
        <v>75</v>
      </c>
      <c r="Y378" s="545">
        <f>IFERROR(Y376/H376,"0")+IFERROR(Y377/H377,"0")</f>
        <v>75</v>
      </c>
      <c r="Z378" s="545">
        <f>IFERROR(IF(Z376="",0,Z376),"0")+IFERROR(IF(Z377="",0,Z377),"0")</f>
        <v>1.4235</v>
      </c>
      <c r="AA378" s="546"/>
      <c r="AB378" s="546"/>
      <c r="AC378" s="546"/>
    </row>
    <row r="379" spans="1:68" x14ac:dyDescent="0.2">
      <c r="A379" s="553"/>
      <c r="B379" s="553"/>
      <c r="C379" s="553"/>
      <c r="D379" s="553"/>
      <c r="E379" s="553"/>
      <c r="F379" s="553"/>
      <c r="G379" s="553"/>
      <c r="H379" s="553"/>
      <c r="I379" s="553"/>
      <c r="J379" s="553"/>
      <c r="K379" s="553"/>
      <c r="L379" s="553"/>
      <c r="M379" s="553"/>
      <c r="N379" s="553"/>
      <c r="O379" s="563"/>
      <c r="P379" s="549" t="s">
        <v>70</v>
      </c>
      <c r="Q379" s="550"/>
      <c r="R379" s="550"/>
      <c r="S379" s="550"/>
      <c r="T379" s="550"/>
      <c r="U379" s="550"/>
      <c r="V379" s="551"/>
      <c r="W379" s="37" t="s">
        <v>68</v>
      </c>
      <c r="X379" s="545">
        <f>IFERROR(SUM(X376:X377),"0")</f>
        <v>675</v>
      </c>
      <c r="Y379" s="545">
        <f>IFERROR(SUM(Y376:Y377),"0")</f>
        <v>675</v>
      </c>
      <c r="Z379" s="37"/>
      <c r="AA379" s="546"/>
      <c r="AB379" s="546"/>
      <c r="AC379" s="546"/>
    </row>
    <row r="380" spans="1:68" ht="14.25" hidden="1" customHeight="1" x14ac:dyDescent="0.25">
      <c r="A380" s="552" t="s">
        <v>160</v>
      </c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553"/>
      <c r="Q380" s="553"/>
      <c r="R380" s="553"/>
      <c r="S380" s="553"/>
      <c r="T380" s="553"/>
      <c r="U380" s="553"/>
      <c r="V380" s="553"/>
      <c r="W380" s="553"/>
      <c r="X380" s="553"/>
      <c r="Y380" s="553"/>
      <c r="Z380" s="553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54">
        <v>4607091389357</v>
      </c>
      <c r="E381" s="555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8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7"/>
      <c r="R381" s="557"/>
      <c r="S381" s="557"/>
      <c r="T381" s="558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2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63"/>
      <c r="P382" s="549" t="s">
        <v>70</v>
      </c>
      <c r="Q382" s="550"/>
      <c r="R382" s="550"/>
      <c r="S382" s="550"/>
      <c r="T382" s="550"/>
      <c r="U382" s="550"/>
      <c r="V382" s="551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3"/>
      <c r="B383" s="553"/>
      <c r="C383" s="553"/>
      <c r="D383" s="553"/>
      <c r="E383" s="553"/>
      <c r="F383" s="553"/>
      <c r="G383" s="553"/>
      <c r="H383" s="553"/>
      <c r="I383" s="553"/>
      <c r="J383" s="553"/>
      <c r="K383" s="553"/>
      <c r="L383" s="553"/>
      <c r="M383" s="553"/>
      <c r="N383" s="553"/>
      <c r="O383" s="563"/>
      <c r="P383" s="549" t="s">
        <v>70</v>
      </c>
      <c r="Q383" s="550"/>
      <c r="R383" s="550"/>
      <c r="S383" s="550"/>
      <c r="T383" s="550"/>
      <c r="U383" s="550"/>
      <c r="V383" s="551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567" t="s">
        <v>587</v>
      </c>
      <c r="B384" s="568"/>
      <c r="C384" s="568"/>
      <c r="D384" s="568"/>
      <c r="E384" s="568"/>
      <c r="F384" s="568"/>
      <c r="G384" s="568"/>
      <c r="H384" s="568"/>
      <c r="I384" s="568"/>
      <c r="J384" s="568"/>
      <c r="K384" s="568"/>
      <c r="L384" s="568"/>
      <c r="M384" s="568"/>
      <c r="N384" s="568"/>
      <c r="O384" s="568"/>
      <c r="P384" s="568"/>
      <c r="Q384" s="568"/>
      <c r="R384" s="568"/>
      <c r="S384" s="568"/>
      <c r="T384" s="568"/>
      <c r="U384" s="568"/>
      <c r="V384" s="568"/>
      <c r="W384" s="568"/>
      <c r="X384" s="568"/>
      <c r="Y384" s="568"/>
      <c r="Z384" s="568"/>
      <c r="AA384" s="48"/>
      <c r="AB384" s="48"/>
      <c r="AC384" s="48"/>
    </row>
    <row r="385" spans="1:68" ht="16.5" hidden="1" customHeight="1" x14ac:dyDescent="0.25">
      <c r="A385" s="570" t="s">
        <v>588</v>
      </c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  <c r="AA385" s="538"/>
      <c r="AB385" s="538"/>
      <c r="AC385" s="538"/>
    </row>
    <row r="386" spans="1:68" ht="14.25" hidden="1" customHeight="1" x14ac:dyDescent="0.25">
      <c r="A386" s="552" t="s">
        <v>63</v>
      </c>
      <c r="B386" s="553"/>
      <c r="C386" s="553"/>
      <c r="D386" s="553"/>
      <c r="E386" s="553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553"/>
      <c r="Q386" s="553"/>
      <c r="R386" s="553"/>
      <c r="S386" s="553"/>
      <c r="T386" s="553"/>
      <c r="U386" s="553"/>
      <c r="V386" s="553"/>
      <c r="W386" s="553"/>
      <c r="X386" s="553"/>
      <c r="Y386" s="553"/>
      <c r="Z386" s="553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54">
        <v>4680115886100</v>
      </c>
      <c r="E387" s="555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68</v>
      </c>
      <c r="X387" s="543">
        <v>4</v>
      </c>
      <c r="Y387" s="544">
        <f t="shared" ref="Y387:Y396" si="37">IFERROR(IF(X387="",0,CEILING((X387/$H387),1)*$H387),"")</f>
        <v>5.4</v>
      </c>
      <c r="Z387" s="36">
        <f>IFERROR(IF(Y387=0,"",ROUNDUP(Y387/H387,0)*0.00902),"")</f>
        <v>9.0200000000000002E-3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4.1555555555555559</v>
      </c>
      <c r="BN387" s="64">
        <f t="shared" ref="BN387:BN396" si="39">IFERROR(Y387*I387/H387,"0")</f>
        <v>5.61</v>
      </c>
      <c r="BO387" s="64">
        <f t="shared" ref="BO387:BO396" si="40">IFERROR(1/J387*(X387/H387),"0")</f>
        <v>5.6116722783389446E-3</v>
      </c>
      <c r="BP387" s="64">
        <f t="shared" ref="BP387:BP396" si="41">IFERROR(1/J387*(Y387/H387),"0")</f>
        <v>7.575757575757576E-3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54">
        <v>4680115886117</v>
      </c>
      <c r="E388" s="555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6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54">
        <v>4680115886117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8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54">
        <v>4680115886124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54">
        <v>4680115883147</v>
      </c>
      <c r="E391" s="555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86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54">
        <v>4607091384338</v>
      </c>
      <c r="E392" s="555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7"/>
      <c r="R392" s="557"/>
      <c r="S392" s="557"/>
      <c r="T392" s="558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54">
        <v>4607091389524</v>
      </c>
      <c r="E393" s="555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54">
        <v>4680115883161</v>
      </c>
      <c r="E394" s="555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7"/>
      <c r="R394" s="557"/>
      <c r="S394" s="557"/>
      <c r="T394" s="558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54">
        <v>4607091389531</v>
      </c>
      <c r="E395" s="555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7"/>
      <c r="R395" s="557"/>
      <c r="S395" s="557"/>
      <c r="T395" s="558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54">
        <v>4607091384345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2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63"/>
      <c r="P397" s="549" t="s">
        <v>70</v>
      </c>
      <c r="Q397" s="550"/>
      <c r="R397" s="550"/>
      <c r="S397" s="550"/>
      <c r="T397" s="550"/>
      <c r="U397" s="550"/>
      <c r="V397" s="551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0.7407407407407407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6"/>
      <c r="AB397" s="546"/>
      <c r="AC397" s="546"/>
    </row>
    <row r="398" spans="1:68" x14ac:dyDescent="0.2">
      <c r="A398" s="553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63"/>
      <c r="P398" s="549" t="s">
        <v>70</v>
      </c>
      <c r="Q398" s="550"/>
      <c r="R398" s="550"/>
      <c r="S398" s="550"/>
      <c r="T398" s="550"/>
      <c r="U398" s="550"/>
      <c r="V398" s="551"/>
      <c r="W398" s="37" t="s">
        <v>68</v>
      </c>
      <c r="X398" s="545">
        <f>IFERROR(SUM(X387:X396),"0")</f>
        <v>4</v>
      </c>
      <c r="Y398" s="545">
        <f>IFERROR(SUM(Y387:Y396),"0")</f>
        <v>5.4</v>
      </c>
      <c r="Z398" s="37"/>
      <c r="AA398" s="546"/>
      <c r="AB398" s="546"/>
      <c r="AC398" s="546"/>
    </row>
    <row r="399" spans="1:68" ht="14.25" hidden="1" customHeight="1" x14ac:dyDescent="0.25">
      <c r="A399" s="552" t="s">
        <v>72</v>
      </c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3"/>
      <c r="P399" s="553"/>
      <c r="Q399" s="553"/>
      <c r="R399" s="553"/>
      <c r="S399" s="553"/>
      <c r="T399" s="553"/>
      <c r="U399" s="553"/>
      <c r="V399" s="553"/>
      <c r="W399" s="553"/>
      <c r="X399" s="553"/>
      <c r="Y399" s="553"/>
      <c r="Z399" s="553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54">
        <v>4607091384352</v>
      </c>
      <c r="E400" s="555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7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7"/>
      <c r="R400" s="557"/>
      <c r="S400" s="557"/>
      <c r="T400" s="558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54">
        <v>4607091389654</v>
      </c>
      <c r="E401" s="555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8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2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63"/>
      <c r="P402" s="549" t="s">
        <v>70</v>
      </c>
      <c r="Q402" s="550"/>
      <c r="R402" s="550"/>
      <c r="S402" s="550"/>
      <c r="T402" s="550"/>
      <c r="U402" s="550"/>
      <c r="V402" s="551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3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63"/>
      <c r="P403" s="549" t="s">
        <v>70</v>
      </c>
      <c r="Q403" s="550"/>
      <c r="R403" s="550"/>
      <c r="S403" s="550"/>
      <c r="T403" s="550"/>
      <c r="U403" s="550"/>
      <c r="V403" s="551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  <c r="AA404" s="538"/>
      <c r="AB404" s="538"/>
      <c r="AC404" s="538"/>
    </row>
    <row r="405" spans="1:68" ht="14.25" hidden="1" customHeight="1" x14ac:dyDescent="0.25">
      <c r="A405" s="552" t="s">
        <v>130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54">
        <v>4680115885240</v>
      </c>
      <c r="E406" s="555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7"/>
      <c r="R406" s="557"/>
      <c r="S406" s="557"/>
      <c r="T406" s="558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2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63"/>
      <c r="P407" s="549" t="s">
        <v>70</v>
      </c>
      <c r="Q407" s="550"/>
      <c r="R407" s="550"/>
      <c r="S407" s="550"/>
      <c r="T407" s="550"/>
      <c r="U407" s="550"/>
      <c r="V407" s="551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3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63"/>
      <c r="P408" s="549" t="s">
        <v>70</v>
      </c>
      <c r="Q408" s="550"/>
      <c r="R408" s="550"/>
      <c r="S408" s="550"/>
      <c r="T408" s="550"/>
      <c r="U408" s="550"/>
      <c r="V408" s="551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52" t="s">
        <v>63</v>
      </c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3"/>
      <c r="P409" s="553"/>
      <c r="Q409" s="553"/>
      <c r="R409" s="553"/>
      <c r="S409" s="553"/>
      <c r="T409" s="553"/>
      <c r="U409" s="553"/>
      <c r="V409" s="553"/>
      <c r="W409" s="553"/>
      <c r="X409" s="553"/>
      <c r="Y409" s="553"/>
      <c r="Z409" s="553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54">
        <v>4680115886094</v>
      </c>
      <c r="E410" s="555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7"/>
      <c r="R410" s="557"/>
      <c r="S410" s="557"/>
      <c r="T410" s="558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54">
        <v>4607091389425</v>
      </c>
      <c r="E411" s="555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54">
        <v>4680115880771</v>
      </c>
      <c r="E412" s="555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7"/>
      <c r="R412" s="557"/>
      <c r="S412" s="557"/>
      <c r="T412" s="558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54">
        <v>4607091389500</v>
      </c>
      <c r="E413" s="555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7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2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63"/>
      <c r="P414" s="549" t="s">
        <v>70</v>
      </c>
      <c r="Q414" s="550"/>
      <c r="R414" s="550"/>
      <c r="S414" s="550"/>
      <c r="T414" s="550"/>
      <c r="U414" s="550"/>
      <c r="V414" s="551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3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63"/>
      <c r="P415" s="549" t="s">
        <v>70</v>
      </c>
      <c r="Q415" s="550"/>
      <c r="R415" s="550"/>
      <c r="S415" s="550"/>
      <c r="T415" s="550"/>
      <c r="U415" s="550"/>
      <c r="V415" s="551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  <c r="AA416" s="538"/>
      <c r="AB416" s="538"/>
      <c r="AC416" s="538"/>
    </row>
    <row r="417" spans="1:68" ht="14.25" hidden="1" customHeight="1" x14ac:dyDescent="0.25">
      <c r="A417" s="552" t="s">
        <v>63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54">
        <v>4680115885110</v>
      </c>
      <c r="E418" s="555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7"/>
      <c r="R418" s="557"/>
      <c r="S418" s="557"/>
      <c r="T418" s="558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2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63"/>
      <c r="P419" s="549" t="s">
        <v>70</v>
      </c>
      <c r="Q419" s="550"/>
      <c r="R419" s="550"/>
      <c r="S419" s="550"/>
      <c r="T419" s="550"/>
      <c r="U419" s="550"/>
      <c r="V419" s="551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3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63"/>
      <c r="P420" s="549" t="s">
        <v>70</v>
      </c>
      <c r="Q420" s="550"/>
      <c r="R420" s="550"/>
      <c r="S420" s="550"/>
      <c r="T420" s="550"/>
      <c r="U420" s="550"/>
      <c r="V420" s="551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  <c r="AA421" s="538"/>
      <c r="AB421" s="538"/>
      <c r="AC421" s="538"/>
    </row>
    <row r="422" spans="1:68" ht="14.25" hidden="1" customHeight="1" x14ac:dyDescent="0.25">
      <c r="A422" s="552" t="s">
        <v>63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54">
        <v>4680115885103</v>
      </c>
      <c r="E423" s="555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7"/>
      <c r="R423" s="557"/>
      <c r="S423" s="557"/>
      <c r="T423" s="558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2"/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63"/>
      <c r="P424" s="549" t="s">
        <v>70</v>
      </c>
      <c r="Q424" s="550"/>
      <c r="R424" s="550"/>
      <c r="S424" s="550"/>
      <c r="T424" s="550"/>
      <c r="U424" s="550"/>
      <c r="V424" s="551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3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63"/>
      <c r="P425" s="549" t="s">
        <v>70</v>
      </c>
      <c r="Q425" s="550"/>
      <c r="R425" s="550"/>
      <c r="S425" s="550"/>
      <c r="T425" s="550"/>
      <c r="U425" s="550"/>
      <c r="V425" s="551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567" t="s">
        <v>643</v>
      </c>
      <c r="B426" s="568"/>
      <c r="C426" s="568"/>
      <c r="D426" s="568"/>
      <c r="E426" s="568"/>
      <c r="F426" s="568"/>
      <c r="G426" s="568"/>
      <c r="H426" s="568"/>
      <c r="I426" s="568"/>
      <c r="J426" s="568"/>
      <c r="K426" s="568"/>
      <c r="L426" s="568"/>
      <c r="M426" s="568"/>
      <c r="N426" s="568"/>
      <c r="O426" s="568"/>
      <c r="P426" s="568"/>
      <c r="Q426" s="568"/>
      <c r="R426" s="568"/>
      <c r="S426" s="568"/>
      <c r="T426" s="568"/>
      <c r="U426" s="568"/>
      <c r="V426" s="568"/>
      <c r="W426" s="568"/>
      <c r="X426" s="568"/>
      <c r="Y426" s="568"/>
      <c r="Z426" s="568"/>
      <c r="AA426" s="48"/>
      <c r="AB426" s="48"/>
      <c r="AC426" s="48"/>
    </row>
    <row r="427" spans="1:68" ht="16.5" hidden="1" customHeight="1" x14ac:dyDescent="0.25">
      <c r="A427" s="570" t="s">
        <v>643</v>
      </c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3"/>
      <c r="P427" s="553"/>
      <c r="Q427" s="553"/>
      <c r="R427" s="553"/>
      <c r="S427" s="553"/>
      <c r="T427" s="553"/>
      <c r="U427" s="553"/>
      <c r="V427" s="553"/>
      <c r="W427" s="553"/>
      <c r="X427" s="553"/>
      <c r="Y427" s="553"/>
      <c r="Z427" s="553"/>
      <c r="AA427" s="538"/>
      <c r="AB427" s="538"/>
      <c r="AC427" s="538"/>
    </row>
    <row r="428" spans="1:68" ht="14.25" hidden="1" customHeight="1" x14ac:dyDescent="0.25">
      <c r="A428" s="552" t="s">
        <v>98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54">
        <v>4607091389067</v>
      </c>
      <c r="E429" s="555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8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7"/>
      <c r="R429" s="557"/>
      <c r="S429" s="557"/>
      <c r="T429" s="558"/>
      <c r="U429" s="34"/>
      <c r="V429" s="34"/>
      <c r="W429" s="35" t="s">
        <v>68</v>
      </c>
      <c r="X429" s="543">
        <v>26</v>
      </c>
      <c r="Y429" s="544">
        <f t="shared" ref="Y429:Y440" si="43">IFERROR(IF(X429="",0,CEILING((X429/$H429),1)*$H429),"")</f>
        <v>26.400000000000002</v>
      </c>
      <c r="Z429" s="36">
        <f t="shared" ref="Z429:Z435" si="44">IFERROR(IF(Y429=0,"",ROUNDUP(Y429/H429,0)*0.01196),"")</f>
        <v>5.9799999999999999E-2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27.77272727272727</v>
      </c>
      <c r="BN429" s="64">
        <f t="shared" ref="BN429:BN440" si="46">IFERROR(Y429*I429/H429,"0")</f>
        <v>28.200000000000003</v>
      </c>
      <c r="BO429" s="64">
        <f t="shared" ref="BO429:BO440" si="47">IFERROR(1/J429*(X429/H429),"0")</f>
        <v>4.7348484848484848E-2</v>
      </c>
      <c r="BP429" s="64">
        <f t="shared" ref="BP429:BP440" si="48">IFERROR(1/J429*(Y429/H429),"0")</f>
        <v>4.807692307692308E-2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54">
        <v>4680115885271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6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7"/>
      <c r="R430" s="557"/>
      <c r="S430" s="557"/>
      <c r="T430" s="558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54">
        <v>4680115885226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7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3">
        <v>555</v>
      </c>
      <c r="Y431" s="544">
        <f t="shared" si="43"/>
        <v>559.68000000000006</v>
      </c>
      <c r="Z431" s="36">
        <f t="shared" si="44"/>
        <v>1.26776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592.84090909090901</v>
      </c>
      <c r="BN431" s="64">
        <f t="shared" si="46"/>
        <v>597.84</v>
      </c>
      <c r="BO431" s="64">
        <f t="shared" si="47"/>
        <v>1.0107080419580419</v>
      </c>
      <c r="BP431" s="64">
        <f t="shared" si="48"/>
        <v>1.0192307692307694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54">
        <v>4607091383522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855" t="s">
        <v>655</v>
      </c>
      <c r="Q432" s="557"/>
      <c r="R432" s="557"/>
      <c r="S432" s="557"/>
      <c r="T432" s="558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54">
        <v>4680115884502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54">
        <v>4607091389104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3">
        <v>635</v>
      </c>
      <c r="Y434" s="544">
        <f t="shared" si="43"/>
        <v>638.88</v>
      </c>
      <c r="Z434" s="36">
        <f t="shared" si="44"/>
        <v>1.44716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678.29545454545439</v>
      </c>
      <c r="BN434" s="64">
        <f t="shared" si="46"/>
        <v>682.43999999999994</v>
      </c>
      <c r="BO434" s="64">
        <f t="shared" si="47"/>
        <v>1.1563956876456878</v>
      </c>
      <c r="BP434" s="64">
        <f t="shared" si="48"/>
        <v>1.1634615384615385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54">
        <v>4680115884519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58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8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7"/>
      <c r="R437" s="557"/>
      <c r="S437" s="557"/>
      <c r="T437" s="558"/>
      <c r="U437" s="34"/>
      <c r="V437" s="34"/>
      <c r="W437" s="35" t="s">
        <v>68</v>
      </c>
      <c r="X437" s="543">
        <v>61</v>
      </c>
      <c r="Y437" s="544">
        <f t="shared" si="43"/>
        <v>62.4</v>
      </c>
      <c r="Z437" s="36">
        <f>IFERROR(IF(Y437=0,"",ROUNDUP(Y437/H437,0)*0.00902),"")</f>
        <v>0.11726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88.068749999999994</v>
      </c>
      <c r="BN437" s="64">
        <f t="shared" si="46"/>
        <v>90.089999999999989</v>
      </c>
      <c r="BO437" s="64">
        <f t="shared" si="47"/>
        <v>9.6275252525252528E-2</v>
      </c>
      <c r="BP437" s="64">
        <f t="shared" si="48"/>
        <v>9.8484848484848481E-2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3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7"/>
      <c r="R439" s="557"/>
      <c r="S439" s="557"/>
      <c r="T439" s="558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2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63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243.01136363636365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245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2.8919800000000002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63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IFERROR(SUM(X429:X440),"0")</f>
        <v>1277</v>
      </c>
      <c r="Y442" s="545">
        <f>IFERROR(SUM(Y429:Y440),"0")</f>
        <v>1287.3600000000001</v>
      </c>
      <c r="Z442" s="37"/>
      <c r="AA442" s="546"/>
      <c r="AB442" s="546"/>
      <c r="AC442" s="546"/>
    </row>
    <row r="443" spans="1:68" ht="14.25" hidden="1" customHeight="1" x14ac:dyDescent="0.25">
      <c r="A443" s="552" t="s">
        <v>130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7"/>
      <c r="R444" s="557"/>
      <c r="S444" s="557"/>
      <c r="T444" s="558"/>
      <c r="U444" s="34"/>
      <c r="V444" s="34"/>
      <c r="W444" s="35" t="s">
        <v>68</v>
      </c>
      <c r="X444" s="543">
        <v>422</v>
      </c>
      <c r="Y444" s="544">
        <f>IFERROR(IF(X444="",0,CEILING((X444/$H444),1)*$H444),"")</f>
        <v>422.40000000000003</v>
      </c>
      <c r="Z444" s="36">
        <f>IFERROR(IF(Y444=0,"",ROUNDUP(Y444/H444,0)*0.01196),"")</f>
        <v>0.95679999999999998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450.77272727272725</v>
      </c>
      <c r="BN444" s="64">
        <f>IFERROR(Y444*I444/H444,"0")</f>
        <v>451.20000000000005</v>
      </c>
      <c r="BO444" s="64">
        <f>IFERROR(1/J444*(X444/H444),"0")</f>
        <v>0.76850233100233101</v>
      </c>
      <c r="BP444" s="64">
        <f>IFERROR(1/J444*(Y444/H444),"0")</f>
        <v>0.76923076923076927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82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7"/>
      <c r="R445" s="557"/>
      <c r="S445" s="557"/>
      <c r="T445" s="558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1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7"/>
      <c r="R446" s="557"/>
      <c r="S446" s="557"/>
      <c r="T446" s="558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2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63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79.924242424242422</v>
      </c>
      <c r="Y447" s="545">
        <f>IFERROR(Y444/H444,"0")+IFERROR(Y445/H445,"0")+IFERROR(Y446/H446,"0")</f>
        <v>80</v>
      </c>
      <c r="Z447" s="545">
        <f>IFERROR(IF(Z444="",0,Z444),"0")+IFERROR(IF(Z445="",0,Z445),"0")+IFERROR(IF(Z446="",0,Z446),"0")</f>
        <v>0.95679999999999998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63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422</v>
      </c>
      <c r="Y448" s="545">
        <f>IFERROR(SUM(Y444:Y446),"0")</f>
        <v>422.40000000000003</v>
      </c>
      <c r="Z448" s="37"/>
      <c r="AA448" s="546"/>
      <c r="AB448" s="546"/>
      <c r="AC448" s="546"/>
    </row>
    <row r="449" spans="1:68" ht="14.25" hidden="1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7"/>
      <c r="R450" s="557"/>
      <c r="S450" s="557"/>
      <c r="T450" s="558"/>
      <c r="U450" s="34"/>
      <c r="V450" s="34"/>
      <c r="W450" s="35" t="s">
        <v>68</v>
      </c>
      <c r="X450" s="543">
        <v>232</v>
      </c>
      <c r="Y450" s="544">
        <f t="shared" ref="Y450:Y455" si="49">IFERROR(IF(X450="",0,CEILING((X450/$H450),1)*$H450),"")</f>
        <v>232.32000000000002</v>
      </c>
      <c r="Z450" s="36">
        <f>IFERROR(IF(Y450=0,"",ROUNDUP(Y450/H450,0)*0.01196),"")</f>
        <v>0.52624000000000004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247.81818181818181</v>
      </c>
      <c r="BN450" s="64">
        <f t="shared" ref="BN450:BN455" si="51">IFERROR(Y450*I450/H450,"0")</f>
        <v>248.16000000000003</v>
      </c>
      <c r="BO450" s="64">
        <f t="shared" ref="BO450:BO455" si="52">IFERROR(1/J450*(X450/H450),"0")</f>
        <v>0.42249417249417248</v>
      </c>
      <c r="BP450" s="64">
        <f t="shared" ref="BP450:BP455" si="53">IFERROR(1/J450*(Y450/H450),"0")</f>
        <v>0.42307692307692313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7"/>
      <c r="R451" s="557"/>
      <c r="S451" s="557"/>
      <c r="T451" s="558"/>
      <c r="U451" s="34"/>
      <c r="V451" s="34"/>
      <c r="W451" s="35" t="s">
        <v>68</v>
      </c>
      <c r="X451" s="543">
        <v>261</v>
      </c>
      <c r="Y451" s="544">
        <f t="shared" si="49"/>
        <v>264</v>
      </c>
      <c r="Z451" s="36">
        <f>IFERROR(IF(Y451=0,"",ROUNDUP(Y451/H451,0)*0.01196),"")</f>
        <v>0.59799999999999998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278.7954545454545</v>
      </c>
      <c r="BN451" s="64">
        <f t="shared" si="51"/>
        <v>281.99999999999994</v>
      </c>
      <c r="BO451" s="64">
        <f t="shared" si="52"/>
        <v>0.47530594405594406</v>
      </c>
      <c r="BP451" s="64">
        <f t="shared" si="53"/>
        <v>0.48076923076923078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3">
        <v>232</v>
      </c>
      <c r="Y452" s="544">
        <f t="shared" si="49"/>
        <v>232.32000000000002</v>
      </c>
      <c r="Z452" s="36">
        <f>IFERROR(IF(Y452=0,"",ROUNDUP(Y452/H452,0)*0.01196),"")</f>
        <v>0.52624000000000004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247.81818181818181</v>
      </c>
      <c r="BN452" s="64">
        <f t="shared" si="51"/>
        <v>248.16000000000003</v>
      </c>
      <c r="BO452" s="64">
        <f t="shared" si="52"/>
        <v>0.42249417249417248</v>
      </c>
      <c r="BP452" s="64">
        <f t="shared" si="53"/>
        <v>0.42307692307692313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7"/>
      <c r="R454" s="557"/>
      <c r="S454" s="557"/>
      <c r="T454" s="558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85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7"/>
      <c r="R455" s="557"/>
      <c r="S455" s="557"/>
      <c r="T455" s="558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2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63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137.31060606060606</v>
      </c>
      <c r="Y456" s="545">
        <f>IFERROR(Y450/H450,"0")+IFERROR(Y451/H451,"0")+IFERROR(Y452/H452,"0")+IFERROR(Y453/H453,"0")+IFERROR(Y454/H454,"0")+IFERROR(Y455/H455,"0")</f>
        <v>138</v>
      </c>
      <c r="Z456" s="545">
        <f>IFERROR(IF(Z450="",0,Z450),"0")+IFERROR(IF(Z451="",0,Z451),"0")+IFERROR(IF(Z452="",0,Z452),"0")+IFERROR(IF(Z453="",0,Z453),"0")+IFERROR(IF(Z454="",0,Z454),"0")+IFERROR(IF(Z455="",0,Z455),"0")</f>
        <v>1.6504799999999999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63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725</v>
      </c>
      <c r="Y457" s="545">
        <f>IFERROR(SUM(Y450:Y455),"0")</f>
        <v>728.6400000000001</v>
      </c>
      <c r="Z457" s="37"/>
      <c r="AA457" s="546"/>
      <c r="AB457" s="546"/>
      <c r="AC457" s="546"/>
    </row>
    <row r="458" spans="1:68" ht="14.25" hidden="1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7"/>
      <c r="R459" s="557"/>
      <c r="S459" s="557"/>
      <c r="T459" s="558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7"/>
      <c r="R460" s="557"/>
      <c r="S460" s="557"/>
      <c r="T460" s="558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62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63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63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567" t="s">
        <v>707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48"/>
      <c r="AB464" s="48"/>
      <c r="AC464" s="48"/>
    </row>
    <row r="465" spans="1:68" ht="16.5" hidden="1" customHeight="1" x14ac:dyDescent="0.25">
      <c r="A465" s="570" t="s">
        <v>707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hidden="1" customHeight="1" x14ac:dyDescent="0.25">
      <c r="A466" s="552" t="s">
        <v>98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7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7"/>
      <c r="R467" s="557"/>
      <c r="S467" s="557"/>
      <c r="T467" s="558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7"/>
      <c r="R468" s="557"/>
      <c r="S468" s="557"/>
      <c r="T468" s="558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64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2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63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63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2" t="s">
        <v>130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8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7"/>
      <c r="R474" s="557"/>
      <c r="S474" s="557"/>
      <c r="T474" s="558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694" t="s">
        <v>724</v>
      </c>
      <c r="Q475" s="557"/>
      <c r="R475" s="557"/>
      <c r="S475" s="557"/>
      <c r="T475" s="558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79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7"/>
      <c r="R476" s="557"/>
      <c r="S476" s="557"/>
      <c r="T476" s="558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2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63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63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7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7"/>
      <c r="R480" s="557"/>
      <c r="S480" s="557"/>
      <c r="T480" s="558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0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7"/>
      <c r="R481" s="557"/>
      <c r="S481" s="557"/>
      <c r="T481" s="558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62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63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63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69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7"/>
      <c r="R485" s="557"/>
      <c r="S485" s="557"/>
      <c r="T485" s="558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62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63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63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2" t="s">
        <v>160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7"/>
      <c r="R489" s="557"/>
      <c r="S489" s="557"/>
      <c r="T489" s="558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64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7"/>
      <c r="R490" s="557"/>
      <c r="S490" s="557"/>
      <c r="T490" s="558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62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63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63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hidden="1" customHeight="1" x14ac:dyDescent="0.25">
      <c r="A494" s="552" t="s">
        <v>130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767" t="s">
        <v>747</v>
      </c>
      <c r="Q495" s="557"/>
      <c r="R495" s="557"/>
      <c r="S495" s="557"/>
      <c r="T495" s="558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62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63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63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64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65"/>
      <c r="P498" s="586" t="s">
        <v>749</v>
      </c>
      <c r="Q498" s="587"/>
      <c r="R498" s="587"/>
      <c r="S498" s="587"/>
      <c r="T498" s="587"/>
      <c r="U498" s="587"/>
      <c r="V498" s="588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12001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12128.759999999998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65"/>
      <c r="P499" s="586" t="s">
        <v>750</v>
      </c>
      <c r="Q499" s="587"/>
      <c r="R499" s="587"/>
      <c r="S499" s="587"/>
      <c r="T499" s="587"/>
      <c r="U499" s="587"/>
      <c r="V499" s="588"/>
      <c r="W499" s="37" t="s">
        <v>68</v>
      </c>
      <c r="X499" s="545">
        <f>IFERROR(SUM(BM22:BM495),"0")</f>
        <v>12742.051836124532</v>
      </c>
      <c r="Y499" s="545">
        <f>IFERROR(SUM(BN22:BN495),"0")</f>
        <v>12877.591000000006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65"/>
      <c r="P500" s="586" t="s">
        <v>751</v>
      </c>
      <c r="Q500" s="587"/>
      <c r="R500" s="587"/>
      <c r="S500" s="587"/>
      <c r="T500" s="587"/>
      <c r="U500" s="587"/>
      <c r="V500" s="588"/>
      <c r="W500" s="37" t="s">
        <v>752</v>
      </c>
      <c r="X500" s="38">
        <f>ROUNDUP(SUM(BO22:BO495),0)</f>
        <v>22</v>
      </c>
      <c r="Y500" s="38">
        <f>ROUNDUP(SUM(BP22:BP495),0)</f>
        <v>22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65"/>
      <c r="P501" s="586" t="s">
        <v>753</v>
      </c>
      <c r="Q501" s="587"/>
      <c r="R501" s="587"/>
      <c r="S501" s="587"/>
      <c r="T501" s="587"/>
      <c r="U501" s="587"/>
      <c r="V501" s="588"/>
      <c r="W501" s="37" t="s">
        <v>68</v>
      </c>
      <c r="X501" s="545">
        <f>GrossWeightTotal+PalletQtyTotal*25</f>
        <v>13292.051836124532</v>
      </c>
      <c r="Y501" s="545">
        <f>GrossWeightTotalR+PalletQtyTotalR*25</f>
        <v>13427.591000000006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65"/>
      <c r="P502" s="586" t="s">
        <v>754</v>
      </c>
      <c r="Q502" s="587"/>
      <c r="R502" s="587"/>
      <c r="S502" s="587"/>
      <c r="T502" s="587"/>
      <c r="U502" s="587"/>
      <c r="V502" s="588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2248.7104138674285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2272</v>
      </c>
      <c r="Z502" s="37"/>
      <c r="AA502" s="546"/>
      <c r="AB502" s="546"/>
      <c r="AC502" s="546"/>
    </row>
    <row r="503" spans="1:32" ht="14.25" hidden="1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65"/>
      <c r="P503" s="586" t="s">
        <v>755</v>
      </c>
      <c r="Q503" s="587"/>
      <c r="R503" s="587"/>
      <c r="S503" s="587"/>
      <c r="T503" s="587"/>
      <c r="U503" s="587"/>
      <c r="V503" s="588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25.044450000000005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47" t="s">
        <v>96</v>
      </c>
      <c r="D505" s="748"/>
      <c r="E505" s="748"/>
      <c r="F505" s="748"/>
      <c r="G505" s="748"/>
      <c r="H505" s="742"/>
      <c r="I505" s="547" t="s">
        <v>245</v>
      </c>
      <c r="J505" s="748"/>
      <c r="K505" s="748"/>
      <c r="L505" s="748"/>
      <c r="M505" s="748"/>
      <c r="N505" s="748"/>
      <c r="O505" s="748"/>
      <c r="P505" s="748"/>
      <c r="Q505" s="748"/>
      <c r="R505" s="748"/>
      <c r="S505" s="742"/>
      <c r="T505" s="547" t="s">
        <v>531</v>
      </c>
      <c r="U505" s="742"/>
      <c r="V505" s="547" t="s">
        <v>587</v>
      </c>
      <c r="W505" s="748"/>
      <c r="X505" s="748"/>
      <c r="Y505" s="742"/>
      <c r="Z505" s="540" t="s">
        <v>643</v>
      </c>
      <c r="AA505" s="547" t="s">
        <v>707</v>
      </c>
      <c r="AB505" s="742"/>
      <c r="AC505" s="52"/>
      <c r="AF505" s="541"/>
    </row>
    <row r="506" spans="1:32" ht="14.25" customHeight="1" thickTop="1" x14ac:dyDescent="0.2">
      <c r="A506" s="719" t="s">
        <v>758</v>
      </c>
      <c r="B506" s="547" t="s">
        <v>62</v>
      </c>
      <c r="C506" s="547" t="s">
        <v>97</v>
      </c>
      <c r="D506" s="547" t="s">
        <v>112</v>
      </c>
      <c r="E506" s="547" t="s">
        <v>167</v>
      </c>
      <c r="F506" s="547" t="s">
        <v>187</v>
      </c>
      <c r="G506" s="547" t="s">
        <v>217</v>
      </c>
      <c r="H506" s="547" t="s">
        <v>96</v>
      </c>
      <c r="I506" s="547" t="s">
        <v>246</v>
      </c>
      <c r="J506" s="547" t="s">
        <v>286</v>
      </c>
      <c r="K506" s="547" t="s">
        <v>346</v>
      </c>
      <c r="L506" s="547" t="s">
        <v>390</v>
      </c>
      <c r="M506" s="547" t="s">
        <v>406</v>
      </c>
      <c r="N506" s="541"/>
      <c r="O506" s="547" t="s">
        <v>420</v>
      </c>
      <c r="P506" s="547" t="s">
        <v>430</v>
      </c>
      <c r="Q506" s="547" t="s">
        <v>437</v>
      </c>
      <c r="R506" s="547" t="s">
        <v>442</v>
      </c>
      <c r="S506" s="547" t="s">
        <v>521</v>
      </c>
      <c r="T506" s="547" t="s">
        <v>532</v>
      </c>
      <c r="U506" s="547" t="s">
        <v>567</v>
      </c>
      <c r="V506" s="547" t="s">
        <v>588</v>
      </c>
      <c r="W506" s="547" t="s">
        <v>620</v>
      </c>
      <c r="X506" s="547" t="s">
        <v>635</v>
      </c>
      <c r="Y506" s="547" t="s">
        <v>639</v>
      </c>
      <c r="Z506" s="547" t="s">
        <v>643</v>
      </c>
      <c r="AA506" s="547" t="s">
        <v>707</v>
      </c>
      <c r="AB506" s="547" t="s">
        <v>744</v>
      </c>
      <c r="AC506" s="52"/>
      <c r="AF506" s="541"/>
    </row>
    <row r="507" spans="1:32" ht="13.5" customHeight="1" thickBot="1" x14ac:dyDescent="0.25">
      <c r="A507" s="720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10.8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592.6</v>
      </c>
      <c r="E508" s="46">
        <f>IFERROR(Y86*1,"0")+IFERROR(Y87*1,"0")+IFERROR(Y88*1,"0")+IFERROR(Y92*1,"0")+IFERROR(Y93*1,"0")+IFERROR(Y94*1,"0")+IFERROR(Y95*1,"0")</f>
        <v>845.09999999999991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1050.3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355.32000000000005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2063.3999999999996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20.79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345.6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486.04999999999995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3240</v>
      </c>
      <c r="U508" s="46">
        <f>IFERROR(Y366*1,"0")+IFERROR(Y367*1,"0")+IFERROR(Y368*1,"0")+IFERROR(Y372*1,"0")+IFERROR(Y376*1,"0")+IFERROR(Y377*1,"0")+IFERROR(Y381*1,"0")</f>
        <v>675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5.4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2438.4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93"/>
        <filter val="1 277,00"/>
        <filter val="1 434,00"/>
        <filter val="10,00"/>
        <filter val="11,00"/>
        <filter val="11,11"/>
        <filter val="11,31"/>
        <filter val="12 001,00"/>
        <filter val="12 742,05"/>
        <filter val="129,51"/>
        <filter val="13 292,05"/>
        <filter val="130,48"/>
        <filter val="132,04"/>
        <filter val="135,00"/>
        <filter val="137,31"/>
        <filter val="14,00"/>
        <filter val="141,00"/>
        <filter val="143,33"/>
        <filter val="15,00"/>
        <filter val="164,44"/>
        <filter val="168,60"/>
        <filter val="17,96"/>
        <filter val="170,00"/>
        <filter val="18,00"/>
        <filter val="18,43"/>
        <filter val="19,44"/>
        <filter val="193,00"/>
        <filter val="194,00"/>
        <filter val="2 248,71"/>
        <filter val="2 529,00"/>
        <filter val="2,00"/>
        <filter val="20,00"/>
        <filter val="203,00"/>
        <filter val="21,00"/>
        <filter val="210,00"/>
        <filter val="214,00"/>
        <filter val="22"/>
        <filter val="232,00"/>
        <filter val="243,01"/>
        <filter val="25,00"/>
        <filter val="25,83"/>
        <filter val="251,00"/>
        <filter val="26,00"/>
        <filter val="261,00"/>
        <filter val="279,00"/>
        <filter val="3,00"/>
        <filter val="3,33"/>
        <filter val="3,80"/>
        <filter val="30,00"/>
        <filter val="307,00"/>
        <filter val="32,00"/>
        <filter val="335,00"/>
        <filter val="34,43"/>
        <filter val="344,00"/>
        <filter val="348,00"/>
        <filter val="398,00"/>
        <filter val="4,00"/>
        <filter val="407,00"/>
        <filter val="41,00"/>
        <filter val="422,00"/>
        <filter val="44,00"/>
        <filter val="44,67"/>
        <filter val="47,00"/>
        <filter val="472,00"/>
        <filter val="5,00"/>
        <filter val="51,03"/>
        <filter val="516,00"/>
        <filter val="525,00"/>
        <filter val="53,00"/>
        <filter val="549,00"/>
        <filter val="555,00"/>
        <filter val="572,76"/>
        <filter val="593,00"/>
        <filter val="6,00"/>
        <filter val="6,79"/>
        <filter val="61,00"/>
        <filter val="621,00"/>
        <filter val="635,00"/>
        <filter val="670,00"/>
        <filter val="675,00"/>
        <filter val="7,00"/>
        <filter val="7,50"/>
        <filter val="72,00"/>
        <filter val="725,00"/>
        <filter val="75,00"/>
        <filter val="79,92"/>
        <filter val="80,00"/>
        <filter val="810,00"/>
        <filter val="82,00"/>
        <filter val="9,00"/>
        <filter val="920,00"/>
        <filter val="954,00"/>
        <filter val="97,00"/>
      </filters>
    </filterColumn>
    <filterColumn colId="29" showButton="0"/>
    <filterColumn colId="30" showButton="0"/>
  </autoFilter>
  <mergeCells count="888"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