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54B7F7-F880-4574-BF2B-79944C9EBE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6" i="1"/>
  <c r="BN188" i="1"/>
  <c r="J9" i="1"/>
  <c r="X279" i="1"/>
  <c r="Y173" i="1"/>
  <c r="Y251" i="1"/>
  <c r="F9" i="1"/>
  <c r="F10" i="1"/>
  <c r="BN22" i="1"/>
  <c r="BP22" i="1"/>
  <c r="Y23" i="1"/>
  <c r="Z30" i="1"/>
  <c r="BN28" i="1"/>
  <c r="BP28" i="1"/>
  <c r="X281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Y138" i="1"/>
  <c r="BN136" i="1"/>
  <c r="Z164" i="1"/>
  <c r="BN170" i="1"/>
  <c r="Z189" i="1"/>
  <c r="BN248" i="1"/>
  <c r="Z261" i="1"/>
  <c r="BN258" i="1"/>
  <c r="BN260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79" i="1" l="1"/>
  <c r="Y278" i="1"/>
  <c r="Y280" i="1" s="1"/>
  <c r="Y281" i="1"/>
  <c r="Y277" i="1"/>
  <c r="C290" i="1" l="1"/>
  <c r="B290" i="1"/>
  <c r="A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<sst xmlns="http://schemas.openxmlformats.org/spreadsheetml/2006/main" count="1246" uniqueCount="408">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</sst>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45943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0.41666666666666669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42</v>
      </c>
      <c r="Y28" s="26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56</v>
      </c>
      <c r="Y30" s="270">
        <f>IFERROR(SUM(Y28:Y29),"0")</f>
        <v>56</v>
      </c>
      <c r="Z30" s="270">
        <f>IFERROR(IF(Z28="",0,Z28),"0")+IFERROR(IF(Z29="",0,Z29),"0")</f>
        <v>0.52695999999999998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84</v>
      </c>
      <c r="Y31" s="270">
        <f>IFERROR(SUMPRODUCT(Y28:Y29*H28:H29),"0")</f>
        <v>84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12</v>
      </c>
      <c r="Y41" s="26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48</v>
      </c>
      <c r="Y42" s="26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72</v>
      </c>
      <c r="Y45" s="270">
        <f>IFERROR(SUM(Y41:Y44),"0")</f>
        <v>72</v>
      </c>
      <c r="Z45" s="270">
        <f>IFERROR(IF(Z41="",0,Z41),"0")+IFERROR(IF(Z42="",0,Z42),"0")+IFERROR(IF(Z43="",0,Z43),"0")+IFERROR(IF(Z44="",0,Z44),"0")</f>
        <v>1.1159999999999999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504</v>
      </c>
      <c r="Y46" s="270">
        <f>IFERROR(SUMPRODUCT(Y41:Y44*H41:H44),"0")</f>
        <v>504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144</v>
      </c>
      <c r="Y74" s="26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144</v>
      </c>
      <c r="Y75" s="270">
        <f>IFERROR(SUM(Y73:Y74),"0")</f>
        <v>144</v>
      </c>
      <c r="Z75" s="270">
        <f>IFERROR(IF(Z73="",0,Z73),"0")+IFERROR(IF(Z74="",0,Z74),"0")</f>
        <v>1.2470399999999999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720</v>
      </c>
      <c r="Y76" s="270">
        <f>IFERROR(SUMPRODUCT(Y73:Y74*H73:H74),"0")</f>
        <v>720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hidden="1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28</v>
      </c>
      <c r="Y84" s="26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28</v>
      </c>
      <c r="Y85" s="26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201.6</v>
      </c>
      <c r="Y87" s="270">
        <f>IFERROR(SUMPRODUCT(Y84:Y85*H84:H85),"0")</f>
        <v>201.6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112</v>
      </c>
      <c r="Y96" s="270">
        <f>IFERROR(SUM(Y90:Y95),"0")</f>
        <v>112</v>
      </c>
      <c r="Z96" s="270">
        <f>IFERROR(IF(Z90="",0,Z90),"0")+IFERROR(IF(Z91="",0,Z91),"0")+IFERROR(IF(Z92="",0,Z92),"0")+IFERROR(IF(Z93="",0,Z93),"0")+IFERROR(IF(Z94="",0,Z94),"0")+IFERROR(IF(Z95="",0,Z95),"0")</f>
        <v>2.0025599999999999</v>
      </c>
      <c r="AA96" s="271"/>
      <c r="AB96" s="271"/>
      <c r="AC96" s="271"/>
    </row>
    <row r="97" spans="1:68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341.04</v>
      </c>
      <c r="Y97" s="270">
        <f>IFERROR(SUMPRODUCT(Y90:Y95*H90:H95),"0")</f>
        <v>341.04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12</v>
      </c>
      <c r="Y107" s="26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36</v>
      </c>
      <c r="Y108" s="26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120</v>
      </c>
      <c r="Y110" s="269">
        <f>IFERROR(IF(X110="","",X110),"")</f>
        <v>120</v>
      </c>
      <c r="Z110" s="36">
        <f>IFERROR(IF(X110="","",X110*0.0155),"")</f>
        <v>1.8599999999999999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876</v>
      </c>
      <c r="BN110" s="67">
        <f>IFERROR(Y110*I110,"0")</f>
        <v>876</v>
      </c>
      <c r="BO110" s="67">
        <f>IFERROR(X110/J110,"0")</f>
        <v>1.4285714285714286</v>
      </c>
      <c r="BP110" s="67">
        <f>IFERROR(Y110/J110,"0")</f>
        <v>1.4285714285714286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1322.4</v>
      </c>
      <c r="Y112" s="270">
        <f>IFERROR(SUMPRODUCT(Y106:Y110*H106:H110),"0")</f>
        <v>1322.4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98</v>
      </c>
      <c r="Y123" s="26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70</v>
      </c>
      <c r="Y124" s="269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168</v>
      </c>
      <c r="Y125" s="270">
        <f>IFERROR(SUM(Y123:Y124),"0")</f>
        <v>168</v>
      </c>
      <c r="Z125" s="270">
        <f>IFERROR(IF(Z123="",0,Z123),"0")+IFERROR(IF(Z124="",0,Z124),"0")</f>
        <v>3.0038400000000003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504</v>
      </c>
      <c r="Y126" s="270">
        <f>IFERROR(SUMPRODUCT(Y123:Y124*H123:H124),"0")</f>
        <v>504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14</v>
      </c>
      <c r="Y136" s="26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28</v>
      </c>
      <c r="Y137" s="270">
        <f>IFERROR(SUM(Y135:Y136),"0")</f>
        <v>28</v>
      </c>
      <c r="Z137" s="270">
        <f>IFERROR(IF(Z135="",0,Z135),"0")+IFERROR(IF(Z136="",0,Z136),"0")</f>
        <v>0.50063999999999997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67.2</v>
      </c>
      <c r="Y138" s="270">
        <f>IFERROR(SUMPRODUCT(Y135:Y136*H135:H136),"0")</f>
        <v>67.2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14</v>
      </c>
      <c r="Y141" s="26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14</v>
      </c>
      <c r="Y142" s="270">
        <f>IFERROR(SUM(Y141:Y141),"0")</f>
        <v>14</v>
      </c>
      <c r="Z142" s="270">
        <f>IFERROR(IF(Z141="",0,Z141),"0")</f>
        <v>0.25031999999999999</v>
      </c>
      <c r="AA142" s="271"/>
      <c r="AB142" s="271"/>
      <c r="AC142" s="271"/>
    </row>
    <row r="143" spans="1:68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42</v>
      </c>
      <c r="Y143" s="270">
        <f>IFERROR(SUMPRODUCT(Y141:Y141*H141:H141),"0")</f>
        <v>42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hidden="1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hidden="1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168</v>
      </c>
      <c r="Y163" s="269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168</v>
      </c>
      <c r="Y164" s="270">
        <f>IFERROR(SUM(Y162:Y163),"0")</f>
        <v>168</v>
      </c>
      <c r="Z164" s="270">
        <f>IFERROR(IF(Z162="",0,Z162),"0")+IFERROR(IF(Z163="",0,Z163),"0")</f>
        <v>1.45488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840</v>
      </c>
      <c r="Y165" s="270">
        <f>IFERROR(SUMPRODUCT(Y162:Y163*H162:H163),"0")</f>
        <v>840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12</v>
      </c>
      <c r="Y198" s="270">
        <f>IFERROR(SUM(Y193:Y197),"0")</f>
        <v>12</v>
      </c>
      <c r="Z198" s="270">
        <f>IFERROR(IF(Z193="",0,Z193),"0")+IFERROR(IF(Z194="",0,Z194),"0")+IFERROR(IF(Z195="",0,Z195),"0")+IFERROR(IF(Z196="",0,Z196),"0")+IFERROR(IF(Z197="",0,Z197),"0")</f>
        <v>0.186</v>
      </c>
      <c r="AA198" s="271"/>
      <c r="AB198" s="271"/>
      <c r="AC198" s="271"/>
    </row>
    <row r="199" spans="1:68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86.4</v>
      </c>
      <c r="Y199" s="270">
        <f>IFERROR(SUMPRODUCT(Y193:Y197*H193:H197),"0")</f>
        <v>86.4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72</v>
      </c>
      <c r="Y231" s="269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72</v>
      </c>
      <c r="Y232" s="270">
        <f>IFERROR(SUM(Y231:Y231),"0")</f>
        <v>72</v>
      </c>
      <c r="Z232" s="270">
        <f>IFERROR(IF(Z231="",0,Z231),"0")</f>
        <v>1.1160000000000001</v>
      </c>
      <c r="AA232" s="271"/>
      <c r="AB232" s="271"/>
      <c r="AC232" s="271"/>
    </row>
    <row r="233" spans="1:68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360</v>
      </c>
      <c r="Y233" s="270">
        <f>IFERROR(SUMPRODUCT(Y231:Y231*H231:H231),"0")</f>
        <v>360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12</v>
      </c>
      <c r="Y253" s="269">
        <f>IFERROR(IF(X253="","",X253),"")</f>
        <v>12</v>
      </c>
      <c r="Z253" s="36">
        <f>IFERROR(IF(X253="","",X253*0.0155),"")</f>
        <v>0.186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12</v>
      </c>
      <c r="Y255" s="270">
        <f>IFERROR(SUM(Y253:Y254),"0")</f>
        <v>12</v>
      </c>
      <c r="Z255" s="270">
        <f>IFERROR(IF(Z253="",0,Z253),"0")+IFERROR(IF(Z254="",0,Z254),"0")</f>
        <v>0.186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72</v>
      </c>
      <c r="Y256" s="270">
        <f>IFERROR(SUMPRODUCT(Y253:Y254*H253:H254),"0")</f>
        <v>72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108</v>
      </c>
      <c r="Y259" s="269">
        <f>IFERROR(IF(X259="","",X259),"")</f>
        <v>108</v>
      </c>
      <c r="Z259" s="36">
        <f>IFERROR(IF(X259="","",X259*0.0155),"")</f>
        <v>1.6739999999999999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565.38</v>
      </c>
      <c r="BN259" s="67">
        <f>IFERROR(Y259*I259,"0")</f>
        <v>565.38</v>
      </c>
      <c r="BO259" s="67">
        <f>IFERROR(X259/J259,"0")</f>
        <v>1.2857142857142858</v>
      </c>
      <c r="BP259" s="67">
        <f>IFERROR(Y259/J259,"0")</f>
        <v>1.2857142857142858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108</v>
      </c>
      <c r="Y261" s="270">
        <f>IFERROR(SUM(Y258:Y260),"0")</f>
        <v>108</v>
      </c>
      <c r="Z261" s="270">
        <f>IFERROR(IF(Z258="",0,Z258),"0")+IFERROR(IF(Z259="",0,Z259),"0")+IFERROR(IF(Z260="",0,Z260),"0")</f>
        <v>1.6739999999999999</v>
      </c>
      <c r="AA261" s="271"/>
      <c r="AB261" s="271"/>
      <c r="AC261" s="271"/>
    </row>
    <row r="262" spans="1:68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540</v>
      </c>
      <c r="Y262" s="270">
        <f>IFERROR(SUMPRODUCT(Y258:Y260*H258:H260),"0")</f>
        <v>540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14</v>
      </c>
      <c r="Y265" s="269">
        <f t="shared" si="6"/>
        <v>14</v>
      </c>
      <c r="Z265" s="36">
        <f>IFERROR(IF(X265="","",X265*0.00936),"")</f>
        <v>0.13103999999999999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54.488</v>
      </c>
      <c r="BN265" s="67">
        <f t="shared" si="8"/>
        <v>54.488</v>
      </c>
      <c r="BO265" s="67">
        <f t="shared" si="9"/>
        <v>0.1111111111111111</v>
      </c>
      <c r="BP265" s="67">
        <f t="shared" si="10"/>
        <v>0.1111111111111111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68</v>
      </c>
      <c r="Y275" s="270">
        <f>IFERROR(SUM(Y264:Y274),"0")</f>
        <v>68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0.71016000000000001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243.8</v>
      </c>
      <c r="Y276" s="270">
        <f>IFERROR(SUMPRODUCT(Y264:Y274*H264:H274),"0")</f>
        <v>243.8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6354.68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6354.68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6905.1320000000014</v>
      </c>
      <c r="Y278" s="270">
        <f>IFERROR(SUM(BN22:BN274),"0")</f>
        <v>6905.1320000000014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17</v>
      </c>
      <c r="Y279" s="38">
        <f>ROUNDUP(SUM(BP22:BP274),0)</f>
        <v>17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7330.1320000000014</v>
      </c>
      <c r="Y280" s="270">
        <f>GrossWeightTotalR+PalletQtyTotalR*25</f>
        <v>7330.1320000000014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1420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1420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20.390559999999997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84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504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720</v>
      </c>
      <c r="H287" s="46">
        <f>IFERROR(X79*H79,"0")</f>
        <v>0</v>
      </c>
      <c r="I287" s="46">
        <f>IFERROR(X84*H84,"0")+IFERROR(X85*H85,"0")</f>
        <v>201.6</v>
      </c>
      <c r="J287" s="46">
        <f>IFERROR(X90*H90,"0")+IFERROR(X91*H91,"0")+IFERROR(X92*H92,"0")+IFERROR(X93*H93,"0")+IFERROR(X94*H94,"0")+IFERROR(X95*H95,"0")</f>
        <v>341.04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1322.4</v>
      </c>
      <c r="M287" s="46">
        <f>IFERROR(X123*H123,"0")+IFERROR(X124*H124,"0")</f>
        <v>504</v>
      </c>
      <c r="N287" s="266"/>
      <c r="O287" s="46">
        <f>IFERROR(X129*H129,"0")+IFERROR(X130*H130,"0")</f>
        <v>84</v>
      </c>
      <c r="P287" s="46">
        <f>IFERROR(X135*H135,"0")+IFERROR(X136*H136,"0")</f>
        <v>67.2</v>
      </c>
      <c r="Q287" s="46">
        <f>IFERROR(X141*H141,"0")</f>
        <v>42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840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86.4</v>
      </c>
      <c r="Y287" s="46">
        <f>IFERROR(X202*H202,"0")</f>
        <v>60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360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855.8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3892.8</v>
      </c>
      <c r="B290" s="60">
        <f>SUMPRODUCT(--(BB:BB="ПГП"),--(W:W="кор"),H:H,Y:Y)+SUMPRODUCT(--(BB:BB="ПГП"),--(W:W="кг"),Y:Y)</f>
        <v>2461.88</v>
      </c>
      <c r="C290" s="60">
        <f>SUMPRODUCT(--(BB:BB="КИЗ"),--(W:W="кор"),H:H,Y:Y)+SUMPRODUCT(--(BB:BB="КИЗ"),--(W:W="кг"),Y:Y)</f>
        <v>0</v>
      </c>
    </row>
  </sheetData>
  <sheetProtection algorithmName="SHA-512" hashValue="J2U8edx1q5Lh1NU2lXR1sQJk3FJsRprKckB3xTD+D8s7SmEPTUZ72BMIkzdjPr8EMf5r1Q+vQCDhI3Ts6wW/rg==" saltValue="MB8GCsYAkyKwOutNQ5apU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2,40"/>
        <filter val="1 420,00"/>
        <filter val="108,00"/>
        <filter val="112,00"/>
        <filter val="12,00"/>
        <filter val="120,00"/>
        <filter val="14,00"/>
        <filter val="144,00"/>
        <filter val="168,00"/>
        <filter val="17"/>
        <filter val="192,00"/>
        <filter val="201,60"/>
        <filter val="210,00"/>
        <filter val="24,00"/>
        <filter val="243,80"/>
        <filter val="28,00"/>
        <filter val="33,60"/>
        <filter val="341,04"/>
        <filter val="36,00"/>
        <filter val="360,00"/>
        <filter val="38,64"/>
        <filter val="42,00"/>
        <filter val="48,00"/>
        <filter val="504,00"/>
        <filter val="540,00"/>
        <filter val="56,00"/>
        <filter val="6 354,68"/>
        <filter val="6 905,13"/>
        <filter val="60,00"/>
        <filter val="67,20"/>
        <filter val="68,00"/>
        <filter val="7 330,13"/>
        <filter val="70,00"/>
        <filter val="72,00"/>
        <filter val="720,00"/>
        <filter val="84,00"/>
        <filter val="840,00"/>
        <filter val="86,40"/>
        <filter val="98,00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7 X207 X211:X213 X218:X219 X225 X237 X241 X247 X254 X260 X264 X267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2 X231 X248:X249 X253 X258:X259 X265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6S5vwNgjOeF3Mjcl7kyTvJli1tmhRlLWhIsdzNqgRswa2XhcLQ9Utgqj7dMB1/WAqav9t6o9FPYiKWahvYj+vg==" saltValue="hdQhN5fEZig0b7s185MM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