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DD6796-78D3-4749-B5FC-D5AA5601EE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BP258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Z250" i="1" s="1"/>
  <c r="Y247" i="1"/>
  <c r="P247" i="1"/>
  <c r="X243" i="1"/>
  <c r="X242" i="1"/>
  <c r="BO241" i="1"/>
  <c r="BM241" i="1"/>
  <c r="Z241" i="1"/>
  <c r="Z242" i="1" s="1"/>
  <c r="Y241" i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Y199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X278" i="1" s="1"/>
  <c r="Z22" i="1"/>
  <c r="Z23" i="1" s="1"/>
  <c r="Y22" i="1"/>
  <c r="Y24" i="1" s="1"/>
  <c r="P22" i="1"/>
  <c r="H10" i="1"/>
  <c r="A9" i="1"/>
  <c r="A10" i="1" s="1"/>
  <c r="D7" i="1"/>
  <c r="Q6" i="1"/>
  <c r="P2" i="1"/>
  <c r="X277" i="1" l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6" i="1"/>
  <c r="BN188" i="1"/>
  <c r="J9" i="1"/>
  <c r="X279" i="1"/>
  <c r="X280" i="1" s="1"/>
  <c r="Y173" i="1"/>
  <c r="Y251" i="1"/>
  <c r="F9" i="1"/>
  <c r="F10" i="1"/>
  <c r="BN22" i="1"/>
  <c r="BP22" i="1"/>
  <c r="Y23" i="1"/>
  <c r="Z30" i="1"/>
  <c r="BN28" i="1"/>
  <c r="BP28" i="1"/>
  <c r="X281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4" i="1"/>
  <c r="BP114" i="1"/>
  <c r="Y115" i="1"/>
  <c r="Y126" i="1"/>
  <c r="BN124" i="1"/>
  <c r="Y131" i="1"/>
  <c r="Y138" i="1"/>
  <c r="BN136" i="1"/>
  <c r="Z164" i="1"/>
  <c r="BN170" i="1"/>
  <c r="Z189" i="1"/>
  <c r="BN248" i="1"/>
  <c r="Z261" i="1"/>
  <c r="BN258" i="1"/>
  <c r="BN260" i="1"/>
  <c r="Y31" i="1"/>
  <c r="Y38" i="1"/>
  <c r="Y45" i="1"/>
  <c r="Y64" i="1"/>
  <c r="Y70" i="1"/>
  <c r="Y75" i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Y262" i="1"/>
  <c r="Y276" i="1"/>
  <c r="Y279" i="1" l="1"/>
  <c r="Y278" i="1"/>
  <c r="Y281" i="1"/>
  <c r="Y277" i="1"/>
  <c r="Z282" i="1"/>
  <c r="Y280" i="1"/>
  <c r="B290" i="1"/>
  <c r="C290" i="1"/>
  <c r="A290" i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<sst xmlns="http://schemas.openxmlformats.org/spreadsheetml/2006/main" count="1246" uniqueCount="408">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</sst>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419" t="s">
        <v>0</v>
      </c>
      <c r="E1" s="311"/>
      <c r="F1" s="311"/>
      <c r="G1" s="12" t="s">
        <v>1</v>
      </c>
      <c r="H1" s="419" t="s">
        <v>2</v>
      </c>
      <c r="I1" s="311"/>
      <c r="J1" s="311"/>
      <c r="K1" s="311"/>
      <c r="L1" s="311"/>
      <c r="M1" s="311"/>
      <c r="N1" s="311"/>
      <c r="O1" s="311"/>
      <c r="P1" s="311"/>
      <c r="Q1" s="311"/>
      <c r="R1" s="448" t="s">
        <v>3</v>
      </c>
      <c r="S1" s="311"/>
      <c r="T1" s="3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90" t="s">
        <v>8</v>
      </c>
      <c r="B5" s="285"/>
      <c r="C5" s="286"/>
      <c r="D5" s="343"/>
      <c r="E5" s="345"/>
      <c r="F5" s="322" t="s">
        <v>9</v>
      </c>
      <c r="G5" s="286"/>
      <c r="H5" s="343" t="s">
        <v>407</v>
      </c>
      <c r="I5" s="344"/>
      <c r="J5" s="344"/>
      <c r="K5" s="344"/>
      <c r="L5" s="344"/>
      <c r="M5" s="345"/>
      <c r="N5" s="61"/>
      <c r="P5" s="24" t="s">
        <v>10</v>
      </c>
      <c r="Q5" s="305">
        <v>45943</v>
      </c>
      <c r="R5" s="306"/>
      <c r="T5" s="381" t="s">
        <v>11</v>
      </c>
      <c r="U5" s="382"/>
      <c r="V5" s="383" t="s">
        <v>12</v>
      </c>
      <c r="W5" s="306"/>
      <c r="AB5" s="51"/>
      <c r="AC5" s="51"/>
      <c r="AD5" s="51"/>
      <c r="AE5" s="51"/>
    </row>
    <row r="6" spans="1:32" s="262" customFormat="1" ht="24" customHeight="1" x14ac:dyDescent="0.2">
      <c r="A6" s="390" t="s">
        <v>13</v>
      </c>
      <c r="B6" s="285"/>
      <c r="C6" s="286"/>
      <c r="D6" s="347" t="s">
        <v>14</v>
      </c>
      <c r="E6" s="348"/>
      <c r="F6" s="348"/>
      <c r="G6" s="348"/>
      <c r="H6" s="348"/>
      <c r="I6" s="348"/>
      <c r="J6" s="348"/>
      <c r="K6" s="348"/>
      <c r="L6" s="348"/>
      <c r="M6" s="306"/>
      <c r="N6" s="62"/>
      <c r="P6" s="24" t="s">
        <v>15</v>
      </c>
      <c r="Q6" s="310" t="str">
        <f>IF(Q5=0," ",CHOOSE(WEEKDAY(Q5,2),"Понедельник","Вторник","Среда","Четверг","Пятница","Суббота","Воскресенье"))</f>
        <v>Понедельник</v>
      </c>
      <c r="R6" s="273"/>
      <c r="T6" s="387" t="s">
        <v>16</v>
      </c>
      <c r="U6" s="382"/>
      <c r="V6" s="372" t="s">
        <v>17</v>
      </c>
      <c r="W6" s="373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430" t="str">
        <f>IFERROR(VLOOKUP(DeliveryAddress,Table,3,0),1)</f>
        <v>1</v>
      </c>
      <c r="E7" s="431"/>
      <c r="F7" s="431"/>
      <c r="G7" s="431"/>
      <c r="H7" s="431"/>
      <c r="I7" s="431"/>
      <c r="J7" s="431"/>
      <c r="K7" s="431"/>
      <c r="L7" s="431"/>
      <c r="M7" s="385"/>
      <c r="N7" s="63"/>
      <c r="P7" s="24"/>
      <c r="Q7" s="42"/>
      <c r="R7" s="42"/>
      <c r="T7" s="283"/>
      <c r="U7" s="382"/>
      <c r="V7" s="374"/>
      <c r="W7" s="375"/>
      <c r="AB7" s="51"/>
      <c r="AC7" s="51"/>
      <c r="AD7" s="51"/>
      <c r="AE7" s="51"/>
    </row>
    <row r="8" spans="1:32" s="262" customFormat="1" ht="25.5" customHeight="1" x14ac:dyDescent="0.2">
      <c r="A8" s="296" t="s">
        <v>18</v>
      </c>
      <c r="B8" s="290"/>
      <c r="C8" s="291"/>
      <c r="D8" s="438" t="s">
        <v>19</v>
      </c>
      <c r="E8" s="439"/>
      <c r="F8" s="439"/>
      <c r="G8" s="439"/>
      <c r="H8" s="439"/>
      <c r="I8" s="439"/>
      <c r="J8" s="439"/>
      <c r="K8" s="439"/>
      <c r="L8" s="439"/>
      <c r="M8" s="440"/>
      <c r="N8" s="64"/>
      <c r="P8" s="24" t="s">
        <v>20</v>
      </c>
      <c r="Q8" s="384">
        <v>0.45833333333333331</v>
      </c>
      <c r="R8" s="385"/>
      <c r="T8" s="283"/>
      <c r="U8" s="382"/>
      <c r="V8" s="374"/>
      <c r="W8" s="375"/>
      <c r="AB8" s="51"/>
      <c r="AC8" s="51"/>
      <c r="AD8" s="51"/>
      <c r="AE8" s="51"/>
    </row>
    <row r="9" spans="1:32" s="262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31"/>
      <c r="E9" s="332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260"/>
      <c r="P9" s="26" t="s">
        <v>21</v>
      </c>
      <c r="Q9" s="456"/>
      <c r="R9" s="325"/>
      <c r="T9" s="283"/>
      <c r="U9" s="382"/>
      <c r="V9" s="376"/>
      <c r="W9" s="377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31"/>
      <c r="E10" s="332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55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88"/>
      <c r="R10" s="389"/>
      <c r="U10" s="24" t="s">
        <v>23</v>
      </c>
      <c r="V10" s="450" t="s">
        <v>24</v>
      </c>
      <c r="W10" s="373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57"/>
      <c r="R11" s="306"/>
      <c r="U11" s="24" t="s">
        <v>27</v>
      </c>
      <c r="V11" s="324" t="s">
        <v>28</v>
      </c>
      <c r="W11" s="32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9" t="s">
        <v>29</v>
      </c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65"/>
      <c r="P12" s="24" t="s">
        <v>30</v>
      </c>
      <c r="Q12" s="384"/>
      <c r="R12" s="385"/>
      <c r="S12" s="23"/>
      <c r="U12" s="24"/>
      <c r="V12" s="311"/>
      <c r="W12" s="283"/>
      <c r="AB12" s="51"/>
      <c r="AC12" s="51"/>
      <c r="AD12" s="51"/>
      <c r="AE12" s="51"/>
    </row>
    <row r="13" spans="1:32" s="262" customFormat="1" ht="23.25" customHeight="1" x14ac:dyDescent="0.2">
      <c r="A13" s="379" t="s">
        <v>31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65"/>
      <c r="O13" s="26"/>
      <c r="P13" s="26" t="s">
        <v>32</v>
      </c>
      <c r="Q13" s="324"/>
      <c r="R13" s="3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9" t="s">
        <v>33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66"/>
      <c r="P15" s="397" t="s">
        <v>35</v>
      </c>
      <c r="Q15" s="311"/>
      <c r="R15" s="311"/>
      <c r="S15" s="311"/>
      <c r="T15" s="3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8"/>
      <c r="Q16" s="398"/>
      <c r="R16" s="398"/>
      <c r="S16" s="398"/>
      <c r="T16" s="3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74" t="s">
        <v>36</v>
      </c>
      <c r="B17" s="274" t="s">
        <v>37</v>
      </c>
      <c r="C17" s="392" t="s">
        <v>38</v>
      </c>
      <c r="D17" s="274" t="s">
        <v>39</v>
      </c>
      <c r="E17" s="275"/>
      <c r="F17" s="274" t="s">
        <v>40</v>
      </c>
      <c r="G17" s="274" t="s">
        <v>41</v>
      </c>
      <c r="H17" s="274" t="s">
        <v>42</v>
      </c>
      <c r="I17" s="274" t="s">
        <v>43</v>
      </c>
      <c r="J17" s="274" t="s">
        <v>44</v>
      </c>
      <c r="K17" s="274" t="s">
        <v>45</v>
      </c>
      <c r="L17" s="274" t="s">
        <v>46</v>
      </c>
      <c r="M17" s="274" t="s">
        <v>47</v>
      </c>
      <c r="N17" s="274" t="s">
        <v>48</v>
      </c>
      <c r="O17" s="274" t="s">
        <v>49</v>
      </c>
      <c r="P17" s="274" t="s">
        <v>50</v>
      </c>
      <c r="Q17" s="420"/>
      <c r="R17" s="420"/>
      <c r="S17" s="420"/>
      <c r="T17" s="275"/>
      <c r="U17" s="407" t="s">
        <v>51</v>
      </c>
      <c r="V17" s="286"/>
      <c r="W17" s="274" t="s">
        <v>52</v>
      </c>
      <c r="X17" s="274" t="s">
        <v>53</v>
      </c>
      <c r="Y17" s="408" t="s">
        <v>54</v>
      </c>
      <c r="Z17" s="362" t="s">
        <v>55</v>
      </c>
      <c r="AA17" s="316" t="s">
        <v>56</v>
      </c>
      <c r="AB17" s="316" t="s">
        <v>57</v>
      </c>
      <c r="AC17" s="316" t="s">
        <v>58</v>
      </c>
      <c r="AD17" s="316" t="s">
        <v>59</v>
      </c>
      <c r="AE17" s="317"/>
      <c r="AF17" s="318"/>
      <c r="AG17" s="69"/>
      <c r="BD17" s="68" t="s">
        <v>60</v>
      </c>
    </row>
    <row r="18" spans="1:68" ht="14.25" customHeight="1" x14ac:dyDescent="0.2">
      <c r="A18" s="281"/>
      <c r="B18" s="281"/>
      <c r="C18" s="281"/>
      <c r="D18" s="276"/>
      <c r="E18" s="277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76"/>
      <c r="Q18" s="421"/>
      <c r="R18" s="421"/>
      <c r="S18" s="421"/>
      <c r="T18" s="277"/>
      <c r="U18" s="70" t="s">
        <v>61</v>
      </c>
      <c r="V18" s="70" t="s">
        <v>62</v>
      </c>
      <c r="W18" s="281"/>
      <c r="X18" s="281"/>
      <c r="Y18" s="409"/>
      <c r="Z18" s="363"/>
      <c r="AA18" s="354"/>
      <c r="AB18" s="354"/>
      <c r="AC18" s="354"/>
      <c r="AD18" s="319"/>
      <c r="AE18" s="320"/>
      <c r="AF18" s="321"/>
      <c r="AG18" s="69"/>
      <c r="BD18" s="68"/>
    </row>
    <row r="19" spans="1:68" ht="27.75" hidden="1" customHeight="1" x14ac:dyDescent="0.2">
      <c r="A19" s="293" t="s">
        <v>63</v>
      </c>
      <c r="B19" s="294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48"/>
      <c r="AB19" s="48"/>
      <c r="AC19" s="48"/>
    </row>
    <row r="20" spans="1:68" ht="16.5" hidden="1" customHeight="1" x14ac:dyDescent="0.25">
      <c r="A20" s="288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hidden="1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2">
        <v>4607111035752</v>
      </c>
      <c r="E22" s="27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9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93" t="s">
        <v>75</v>
      </c>
      <c r="B25" s="294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48"/>
      <c r="AB25" s="48"/>
      <c r="AC25" s="48"/>
    </row>
    <row r="26" spans="1:68" ht="16.5" hidden="1" customHeight="1" x14ac:dyDescent="0.25">
      <c r="A26" s="288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hidden="1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2">
        <v>4607111036537</v>
      </c>
      <c r="E28" s="27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4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68">
        <v>70</v>
      </c>
      <c r="Y28" s="26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2">
        <v>4607111036605</v>
      </c>
      <c r="E29" s="27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43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70">
        <f>IFERROR(SUM(X28:X29),"0")</f>
        <v>70</v>
      </c>
      <c r="Y30" s="270">
        <f>IFERROR(SUM(Y28:Y29),"0")</f>
        <v>70</v>
      </c>
      <c r="Z30" s="270">
        <f>IFERROR(IF(Z28="",0,Z28),"0")+IFERROR(IF(Z29="",0,Z29),"0")</f>
        <v>0.65869999999999995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70">
        <f>IFERROR(SUMPRODUCT(X28:X29*H28:H29),"0")</f>
        <v>105</v>
      </c>
      <c r="Y31" s="270">
        <f>IFERROR(SUMPRODUCT(Y28:Y29*H28:H29),"0")</f>
        <v>105</v>
      </c>
      <c r="Z31" s="37"/>
      <c r="AA31" s="271"/>
      <c r="AB31" s="271"/>
      <c r="AC31" s="271"/>
    </row>
    <row r="32" spans="1:68" ht="16.5" hidden="1" customHeight="1" x14ac:dyDescent="0.25">
      <c r="A32" s="288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hidden="1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2">
        <v>4620207490075</v>
      </c>
      <c r="E34" s="27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2">
        <v>4620207490174</v>
      </c>
      <c r="E35" s="27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35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2">
        <v>4620207490044</v>
      </c>
      <c r="E36" s="27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1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68">
        <v>24</v>
      </c>
      <c r="Y36" s="26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99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70">
        <f>IFERROR(SUM(X34:X36),"0")</f>
        <v>60</v>
      </c>
      <c r="Y37" s="270">
        <f>IFERROR(SUM(Y34:Y36),"0")</f>
        <v>60</v>
      </c>
      <c r="Z37" s="270">
        <f>IFERROR(IF(Z34="",0,Z34),"0")+IFERROR(IF(Z35="",0,Z35),"0")+IFERROR(IF(Z36="",0,Z36),"0")</f>
        <v>0.93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70">
        <f>IFERROR(SUMPRODUCT(X34:X36*H34:H36),"0")</f>
        <v>335.99999999999994</v>
      </c>
      <c r="Y38" s="270">
        <f>IFERROR(SUMPRODUCT(Y34:Y36*H34:H36),"0")</f>
        <v>335.99999999999994</v>
      </c>
      <c r="Z38" s="37"/>
      <c r="AA38" s="271"/>
      <c r="AB38" s="271"/>
      <c r="AC38" s="271"/>
    </row>
    <row r="39" spans="1:68" ht="16.5" hidden="1" customHeight="1" x14ac:dyDescent="0.25">
      <c r="A39" s="288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hidden="1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2">
        <v>4607111039385</v>
      </c>
      <c r="E41" s="27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68">
        <v>24</v>
      </c>
      <c r="Y41" s="26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2">
        <v>4607111038982</v>
      </c>
      <c r="E42" s="27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68">
        <v>36</v>
      </c>
      <c r="Y42" s="26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2">
        <v>4607111039354</v>
      </c>
      <c r="E43" s="27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2">
        <v>4607111039330</v>
      </c>
      <c r="E44" s="27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68">
        <v>12</v>
      </c>
      <c r="Y44" s="26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9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70">
        <f>IFERROR(SUM(X41:X44),"0")</f>
        <v>72</v>
      </c>
      <c r="Y45" s="270">
        <f>IFERROR(SUM(Y41:Y44),"0")</f>
        <v>72</v>
      </c>
      <c r="Z45" s="270">
        <f>IFERROR(IF(Z41="",0,Z41),"0")+IFERROR(IF(Z42="",0,Z42),"0")+IFERROR(IF(Z43="",0,Z43),"0")+IFERROR(IF(Z44="",0,Z44),"0")</f>
        <v>1.1160000000000001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70">
        <f>IFERROR(SUMPRODUCT(X41:X44*H41:H44),"0")</f>
        <v>504</v>
      </c>
      <c r="Y46" s="270">
        <f>IFERROR(SUMPRODUCT(Y41:Y44*H41:H44),"0")</f>
        <v>504</v>
      </c>
      <c r="Z46" s="37"/>
      <c r="AA46" s="271"/>
      <c r="AB46" s="271"/>
      <c r="AC46" s="271"/>
    </row>
    <row r="47" spans="1:68" ht="16.5" hidden="1" customHeight="1" x14ac:dyDescent="0.25">
      <c r="A47" s="288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hidden="1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2">
        <v>4620207490822</v>
      </c>
      <c r="E49" s="27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9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2">
        <v>4607111039743</v>
      </c>
      <c r="E53" s="27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9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72">
        <v>4607111039712</v>
      </c>
      <c r="E57" s="27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2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9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2">
        <v>4607111037008</v>
      </c>
      <c r="E61" s="27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2">
        <v>4607111037398</v>
      </c>
      <c r="E62" s="27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0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9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72">
        <v>4607111039705</v>
      </c>
      <c r="E66" s="27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9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72">
        <v>4607111039729</v>
      </c>
      <c r="E67" s="27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32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72">
        <v>4620207490228</v>
      </c>
      <c r="E68" s="27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9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8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hidden="1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72">
        <v>4607111037411</v>
      </c>
      <c r="E73" s="27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4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2">
        <v>4607111036728</v>
      </c>
      <c r="E74" s="27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68">
        <v>144</v>
      </c>
      <c r="Y74" s="269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99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70">
        <f>IFERROR(SUM(X73:X74),"0")</f>
        <v>144</v>
      </c>
      <c r="Y75" s="270">
        <f>IFERROR(SUM(Y73:Y74),"0")</f>
        <v>144</v>
      </c>
      <c r="Z75" s="270">
        <f>IFERROR(IF(Z73="",0,Z73),"0")+IFERROR(IF(Z74="",0,Z74),"0")</f>
        <v>1.2470399999999999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70">
        <f>IFERROR(SUMPRODUCT(X73:X74*H73:H74),"0")</f>
        <v>720</v>
      </c>
      <c r="Y76" s="270">
        <f>IFERROR(SUMPRODUCT(Y73:Y74*H73:H74),"0")</f>
        <v>720</v>
      </c>
      <c r="Z76" s="37"/>
      <c r="AA76" s="271"/>
      <c r="AB76" s="271"/>
      <c r="AC76" s="271"/>
    </row>
    <row r="77" spans="1:68" ht="16.5" hidden="1" customHeight="1" x14ac:dyDescent="0.25">
      <c r="A77" s="288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hidden="1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72">
        <v>4607111033659</v>
      </c>
      <c r="E79" s="27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45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9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hidden="1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hidden="1" customHeight="1" x14ac:dyDescent="0.25">
      <c r="A82" s="288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hidden="1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2">
        <v>4607111034120</v>
      </c>
      <c r="E84" s="27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5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68">
        <v>28</v>
      </c>
      <c r="Y84" s="269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2">
        <v>4607111034137</v>
      </c>
      <c r="E85" s="27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3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68">
        <v>28</v>
      </c>
      <c r="Y85" s="269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99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70">
        <f>IFERROR(SUM(X84:X85),"0")</f>
        <v>56</v>
      </c>
      <c r="Y86" s="270">
        <f>IFERROR(SUM(Y84:Y85),"0")</f>
        <v>56</v>
      </c>
      <c r="Z86" s="270">
        <f>IFERROR(IF(Z84="",0,Z84),"0")+IFERROR(IF(Z85="",0,Z85),"0")</f>
        <v>1.0012799999999999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70">
        <f>IFERROR(SUMPRODUCT(X84:X85*H84:H85),"0")</f>
        <v>201.6</v>
      </c>
      <c r="Y87" s="270">
        <f>IFERROR(SUMPRODUCT(Y84:Y85*H84:H85),"0")</f>
        <v>201.6</v>
      </c>
      <c r="Z87" s="37"/>
      <c r="AA87" s="271"/>
      <c r="AB87" s="271"/>
      <c r="AC87" s="271"/>
    </row>
    <row r="88" spans="1:68" ht="16.5" hidden="1" customHeight="1" x14ac:dyDescent="0.25">
      <c r="A88" s="288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hidden="1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hidden="1" customHeight="1" x14ac:dyDescent="0.25">
      <c r="A90" s="54" t="s">
        <v>153</v>
      </c>
      <c r="B90" s="54" t="s">
        <v>154</v>
      </c>
      <c r="C90" s="31">
        <v>4301135763</v>
      </c>
      <c r="D90" s="272">
        <v>4620207491027</v>
      </c>
      <c r="E90" s="27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6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155</v>
      </c>
      <c r="B91" s="54" t="s">
        <v>156</v>
      </c>
      <c r="C91" s="31">
        <v>4301135793</v>
      </c>
      <c r="D91" s="272">
        <v>4620207491003</v>
      </c>
      <c r="E91" s="27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6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157</v>
      </c>
      <c r="B92" s="54" t="s">
        <v>158</v>
      </c>
      <c r="C92" s="31">
        <v>4301135768</v>
      </c>
      <c r="D92" s="272">
        <v>4620207491034</v>
      </c>
      <c r="E92" s="27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43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160</v>
      </c>
      <c r="B93" s="54" t="s">
        <v>161</v>
      </c>
      <c r="C93" s="31">
        <v>4301135760</v>
      </c>
      <c r="D93" s="272">
        <v>4620207491010</v>
      </c>
      <c r="E93" s="27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35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2">
        <v>4607111035028</v>
      </c>
      <c r="E94" s="27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43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72">
        <v>4607111036407</v>
      </c>
      <c r="E95" s="27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70">
        <f>IFERROR(SUM(X90:X95),"0")</f>
        <v>14</v>
      </c>
      <c r="Y96" s="270">
        <f>IFERROR(SUM(Y90:Y95),"0")</f>
        <v>14</v>
      </c>
      <c r="Z96" s="270">
        <f>IFERROR(IF(Z90="",0,Z90),"0")+IFERROR(IF(Z91="",0,Z91),"0")+IFERROR(IF(Z92="",0,Z92),"0")+IFERROR(IF(Z93="",0,Z93),"0")+IFERROR(IF(Z94="",0,Z94),"0")+IFERROR(IF(Z95="",0,Z95),"0")</f>
        <v>0.25031999999999999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70">
        <f>IFERROR(SUMPRODUCT(X90:X95*H90:H95),"0")</f>
        <v>53.76</v>
      </c>
      <c r="Y97" s="270">
        <f>IFERROR(SUMPRODUCT(Y90:Y95*H90:H95),"0")</f>
        <v>53.76</v>
      </c>
      <c r="Z97" s="37"/>
      <c r="AA97" s="271"/>
      <c r="AB97" s="271"/>
      <c r="AC97" s="271"/>
    </row>
    <row r="98" spans="1:68" ht="16.5" hidden="1" customHeight="1" x14ac:dyDescent="0.25">
      <c r="A98" s="288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hidden="1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2">
        <v>4607025784012</v>
      </c>
      <c r="E100" s="27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43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68">
        <v>70</v>
      </c>
      <c r="Y100" s="269">
        <f>IFERROR(IF(X100="","",X100),"")</f>
        <v>70</v>
      </c>
      <c r="Z100" s="36">
        <f>IFERROR(IF(X100="","",X100*0.00936),"")</f>
        <v>0.6552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174.38400000000001</v>
      </c>
      <c r="BN100" s="67">
        <f>IFERROR(Y100*I100,"0")</f>
        <v>174.38400000000001</v>
      </c>
      <c r="BO100" s="67">
        <f>IFERROR(X100/J100,"0")</f>
        <v>0.55555555555555558</v>
      </c>
      <c r="BP100" s="67">
        <f>IFERROR(Y100/J100,"0")</f>
        <v>0.55555555555555558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2">
        <v>4607025784319</v>
      </c>
      <c r="E101" s="27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31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68">
        <v>42</v>
      </c>
      <c r="Y101" s="269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99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70">
        <f>IFERROR(SUM(X100:X101),"0")</f>
        <v>112</v>
      </c>
      <c r="Y102" s="270">
        <f>IFERROR(SUM(Y100:Y101),"0")</f>
        <v>112</v>
      </c>
      <c r="Z102" s="270">
        <f>IFERROR(IF(Z100="",0,Z100),"0")+IFERROR(IF(Z101="",0,Z101),"0")</f>
        <v>1.4061599999999999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70">
        <f>IFERROR(SUMPRODUCT(X100:X101*H100:H101),"0")</f>
        <v>302.40000000000003</v>
      </c>
      <c r="Y103" s="270">
        <f>IFERROR(SUMPRODUCT(Y100:Y101*H100:H101),"0")</f>
        <v>302.40000000000003</v>
      </c>
      <c r="Z103" s="37"/>
      <c r="AA103" s="271"/>
      <c r="AB103" s="271"/>
      <c r="AC103" s="271"/>
    </row>
    <row r="104" spans="1:68" ht="16.5" hidden="1" customHeight="1" x14ac:dyDescent="0.25">
      <c r="A104" s="288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hidden="1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2">
        <v>4620207491157</v>
      </c>
      <c r="E106" s="27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72">
        <v>4607111039262</v>
      </c>
      <c r="E107" s="27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1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2">
        <v>4607111039248</v>
      </c>
      <c r="E108" s="27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68">
        <v>132</v>
      </c>
      <c r="Y108" s="269">
        <f>IFERROR(IF(X108="","",X108),"")</f>
        <v>132</v>
      </c>
      <c r="Z108" s="36">
        <f>IFERROR(IF(X108="","",X108*0.0155),"")</f>
        <v>2.0459999999999998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963.6</v>
      </c>
      <c r="BN108" s="67">
        <f>IFERROR(Y108*I108,"0")</f>
        <v>963.6</v>
      </c>
      <c r="BO108" s="67">
        <f>IFERROR(X108/J108,"0")</f>
        <v>1.5714285714285714</v>
      </c>
      <c r="BP108" s="67">
        <f>IFERROR(Y108/J108,"0")</f>
        <v>1.5714285714285714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2">
        <v>4607111039293</v>
      </c>
      <c r="E109" s="27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68">
        <v>12</v>
      </c>
      <c r="Y109" s="26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2">
        <v>4607111039279</v>
      </c>
      <c r="E110" s="27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3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68">
        <v>36</v>
      </c>
      <c r="Y110" s="26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299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70">
        <f>IFERROR(SUM(X106:X110),"0")</f>
        <v>192</v>
      </c>
      <c r="Y111" s="270">
        <f>IFERROR(SUM(Y106:Y110),"0")</f>
        <v>192</v>
      </c>
      <c r="Z111" s="270">
        <f>IFERROR(IF(Z106="",0,Z106),"0")+IFERROR(IF(Z107="",0,Z107),"0")+IFERROR(IF(Z108="",0,Z108),"0")+IFERROR(IF(Z109="",0,Z109),"0")+IFERROR(IF(Z110="",0,Z110),"0")</f>
        <v>2.976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70">
        <f>IFERROR(SUMPRODUCT(X106:X110*H106:H110),"0")</f>
        <v>1336.8</v>
      </c>
      <c r="Y112" s="270">
        <f>IFERROR(SUMPRODUCT(Y106:Y110*H106:H110),"0")</f>
        <v>1336.8</v>
      </c>
      <c r="Z112" s="37"/>
      <c r="AA112" s="271"/>
      <c r="AB112" s="271"/>
      <c r="AC112" s="271"/>
    </row>
    <row r="113" spans="1:68" ht="14.25" hidden="1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72">
        <v>4620207490983</v>
      </c>
      <c r="E114" s="27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40" t="s">
        <v>187</v>
      </c>
      <c r="Q114" s="279"/>
      <c r="R114" s="279"/>
      <c r="S114" s="279"/>
      <c r="T114" s="280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9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72">
        <v>4620207491140</v>
      </c>
      <c r="E118" s="27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02" t="s">
        <v>192</v>
      </c>
      <c r="Q118" s="279"/>
      <c r="R118" s="279"/>
      <c r="S118" s="279"/>
      <c r="T118" s="280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9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8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hidden="1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2">
        <v>4607111034014</v>
      </c>
      <c r="E123" s="27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3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68">
        <v>70</v>
      </c>
      <c r="Y123" s="26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2">
        <v>4607111033994</v>
      </c>
      <c r="E124" s="27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2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68">
        <v>56</v>
      </c>
      <c r="Y124" s="26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9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70">
        <f>IFERROR(SUM(X123:X124),"0")</f>
        <v>126</v>
      </c>
      <c r="Y125" s="270">
        <f>IFERROR(SUM(Y123:Y124),"0")</f>
        <v>126</v>
      </c>
      <c r="Z125" s="270">
        <f>IFERROR(IF(Z123="",0,Z123),"0")+IFERROR(IF(Z124="",0,Z124),"0")</f>
        <v>2.2528800000000002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70">
        <f>IFERROR(SUMPRODUCT(X123:X124*H123:H124),"0")</f>
        <v>378</v>
      </c>
      <c r="Y126" s="270">
        <f>IFERROR(SUMPRODUCT(Y123:Y124*H123:H124),"0")</f>
        <v>378</v>
      </c>
      <c r="Z126" s="37"/>
      <c r="AA126" s="271"/>
      <c r="AB126" s="271"/>
      <c r="AC126" s="271"/>
    </row>
    <row r="127" spans="1:68" ht="16.5" hidden="1" customHeight="1" x14ac:dyDescent="0.25">
      <c r="A127" s="288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hidden="1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72">
        <v>4607111039095</v>
      </c>
      <c r="E129" s="27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2">
        <v>4607111034199</v>
      </c>
      <c r="E130" s="27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3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68">
        <v>14</v>
      </c>
      <c r="Y130" s="26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99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70">
        <f>IFERROR(SUM(X129:X130),"0")</f>
        <v>14</v>
      </c>
      <c r="Y131" s="270">
        <f>IFERROR(SUM(Y129:Y130),"0")</f>
        <v>14</v>
      </c>
      <c r="Z131" s="270">
        <f>IFERROR(IF(Z129="",0,Z129),"0")+IFERROR(IF(Z130="",0,Z130),"0")</f>
        <v>0.25031999999999999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70">
        <f>IFERROR(SUMPRODUCT(X129:X130*H129:H130),"0")</f>
        <v>42</v>
      </c>
      <c r="Y132" s="270">
        <f>IFERROR(SUMPRODUCT(Y129:Y130*H129:H130),"0")</f>
        <v>42</v>
      </c>
      <c r="Z132" s="37"/>
      <c r="AA132" s="271"/>
      <c r="AB132" s="271"/>
      <c r="AC132" s="271"/>
    </row>
    <row r="133" spans="1:68" ht="16.5" hidden="1" customHeight="1" x14ac:dyDescent="0.25">
      <c r="A133" s="288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hidden="1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2">
        <v>4620207490914</v>
      </c>
      <c r="E135" s="27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3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72">
        <v>4620207490853</v>
      </c>
      <c r="E136" s="27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0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70">
        <f>IFERROR(SUM(X135:X136),"0")</f>
        <v>14</v>
      </c>
      <c r="Y137" s="270">
        <f>IFERROR(SUM(Y135:Y136),"0")</f>
        <v>14</v>
      </c>
      <c r="Z137" s="270">
        <f>IFERROR(IF(Z135="",0,Z135),"0")+IFERROR(IF(Z136="",0,Z136),"0")</f>
        <v>0.25031999999999999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70">
        <f>IFERROR(SUMPRODUCT(X135:X136*H135:H136),"0")</f>
        <v>33.6</v>
      </c>
      <c r="Y138" s="270">
        <f>IFERROR(SUMPRODUCT(Y135:Y136*H135:H136),"0")</f>
        <v>33.6</v>
      </c>
      <c r="Z138" s="37"/>
      <c r="AA138" s="271"/>
      <c r="AB138" s="271"/>
      <c r="AC138" s="271"/>
    </row>
    <row r="139" spans="1:68" ht="16.5" hidden="1" customHeight="1" x14ac:dyDescent="0.25">
      <c r="A139" s="288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hidden="1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72">
        <v>4607111035806</v>
      </c>
      <c r="E141" s="27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9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88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hidden="1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2">
        <v>4607111039613</v>
      </c>
      <c r="E146" s="27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3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9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8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hidden="1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2">
        <v>4607111035646</v>
      </c>
      <c r="E151" s="27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2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68">
        <v>12</v>
      </c>
      <c r="Y151" s="269">
        <f>IFERROR(IF(X151="","",X151),"")</f>
        <v>12</v>
      </c>
      <c r="Z151" s="36">
        <f>IFERROR(IF(X151="","",X151*0.01157),"")</f>
        <v>0.13884000000000002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25.44</v>
      </c>
      <c r="BN151" s="67">
        <f>IFERROR(Y151*I151,"0")</f>
        <v>25.44</v>
      </c>
      <c r="BO151" s="67">
        <f>IFERROR(X151/J151,"0")</f>
        <v>0.16666666666666666</v>
      </c>
      <c r="BP151" s="67">
        <f>IFERROR(Y151/J151,"0")</f>
        <v>0.16666666666666666</v>
      </c>
    </row>
    <row r="152" spans="1:68" x14ac:dyDescent="0.2">
      <c r="A152" s="299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70">
        <f>IFERROR(SUM(X151:X151),"0")</f>
        <v>12</v>
      </c>
      <c r="Y152" s="270">
        <f>IFERROR(SUM(Y151:Y151),"0")</f>
        <v>12</v>
      </c>
      <c r="Z152" s="270">
        <f>IFERROR(IF(Z151="",0,Z151),"0")</f>
        <v>0.13884000000000002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70">
        <f>IFERROR(SUMPRODUCT(X151:X151*H151:H151),"0")</f>
        <v>19.200000000000003</v>
      </c>
      <c r="Y153" s="270">
        <f>IFERROR(SUMPRODUCT(Y151:Y151*H151:H151),"0")</f>
        <v>19.200000000000003</v>
      </c>
      <c r="Z153" s="37"/>
      <c r="AA153" s="271"/>
      <c r="AB153" s="271"/>
      <c r="AC153" s="271"/>
    </row>
    <row r="154" spans="1:68" ht="16.5" hidden="1" customHeight="1" x14ac:dyDescent="0.25">
      <c r="A154" s="288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hidden="1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2">
        <v>4607111036568</v>
      </c>
      <c r="E156" s="27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6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68">
        <v>98</v>
      </c>
      <c r="Y156" s="269">
        <f>IFERROR(IF(X156="","",X156),"")</f>
        <v>98</v>
      </c>
      <c r="Z156" s="36">
        <f>IFERROR(IF(X156="","",X156*0.00941),"")</f>
        <v>0.92218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205.97639999999998</v>
      </c>
      <c r="BN156" s="67">
        <f>IFERROR(Y156*I156,"0")</f>
        <v>205.97639999999998</v>
      </c>
      <c r="BO156" s="67">
        <f>IFERROR(X156/J156,"0")</f>
        <v>0.7</v>
      </c>
      <c r="BP156" s="67">
        <f>IFERROR(Y156/J156,"0")</f>
        <v>0.7</v>
      </c>
    </row>
    <row r="157" spans="1:68" x14ac:dyDescent="0.2">
      <c r="A157" s="299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70">
        <f>IFERROR(SUM(X156:X156),"0")</f>
        <v>98</v>
      </c>
      <c r="Y157" s="270">
        <f>IFERROR(SUM(Y156:Y156),"0")</f>
        <v>98</v>
      </c>
      <c r="Z157" s="270">
        <f>IFERROR(IF(Z156="",0,Z156),"0")</f>
        <v>0.92218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70">
        <f>IFERROR(SUMPRODUCT(X156:X156*H156:H156),"0")</f>
        <v>164.64</v>
      </c>
      <c r="Y158" s="270">
        <f>IFERROR(SUMPRODUCT(Y156:Y156*H156:H156),"0")</f>
        <v>164.64</v>
      </c>
      <c r="Z158" s="37"/>
      <c r="AA158" s="271"/>
      <c r="AB158" s="271"/>
      <c r="AC158" s="271"/>
    </row>
    <row r="159" spans="1:68" ht="27.75" hidden="1" customHeight="1" x14ac:dyDescent="0.2">
      <c r="A159" s="293" t="s">
        <v>230</v>
      </c>
      <c r="B159" s="294"/>
      <c r="C159" s="294"/>
      <c r="D159" s="294"/>
      <c r="E159" s="294"/>
      <c r="F159" s="294"/>
      <c r="G159" s="294"/>
      <c r="H159" s="294"/>
      <c r="I159" s="294"/>
      <c r="J159" s="294"/>
      <c r="K159" s="294"/>
      <c r="L159" s="294"/>
      <c r="M159" s="294"/>
      <c r="N159" s="294"/>
      <c r="O159" s="294"/>
      <c r="P159" s="294"/>
      <c r="Q159" s="294"/>
      <c r="R159" s="294"/>
      <c r="S159" s="294"/>
      <c r="T159" s="294"/>
      <c r="U159" s="294"/>
      <c r="V159" s="294"/>
      <c r="W159" s="294"/>
      <c r="X159" s="294"/>
      <c r="Y159" s="294"/>
      <c r="Z159" s="294"/>
      <c r="AA159" s="48"/>
      <c r="AB159" s="48"/>
      <c r="AC159" s="48"/>
    </row>
    <row r="160" spans="1:68" ht="16.5" hidden="1" customHeight="1" x14ac:dyDescent="0.25">
      <c r="A160" s="288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hidden="1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2">
        <v>4607111036384</v>
      </c>
      <c r="E162" s="27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50" t="s">
        <v>234</v>
      </c>
      <c r="Q162" s="279"/>
      <c r="R162" s="279"/>
      <c r="S162" s="279"/>
      <c r="T162" s="280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236</v>
      </c>
      <c r="B163" s="54" t="s">
        <v>237</v>
      </c>
      <c r="C163" s="31">
        <v>4301071050</v>
      </c>
      <c r="D163" s="272">
        <v>4607111036216</v>
      </c>
      <c r="E163" s="27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4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9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hidden="1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hidden="1" customHeight="1" x14ac:dyDescent="0.2">
      <c r="A166" s="293" t="s">
        <v>239</v>
      </c>
      <c r="B166" s="294"/>
      <c r="C166" s="294"/>
      <c r="D166" s="294"/>
      <c r="E166" s="294"/>
      <c r="F166" s="294"/>
      <c r="G166" s="294"/>
      <c r="H166" s="294"/>
      <c r="I166" s="294"/>
      <c r="J166" s="294"/>
      <c r="K166" s="294"/>
      <c r="L166" s="294"/>
      <c r="M166" s="294"/>
      <c r="N166" s="294"/>
      <c r="O166" s="294"/>
      <c r="P166" s="294"/>
      <c r="Q166" s="294"/>
      <c r="R166" s="294"/>
      <c r="S166" s="294"/>
      <c r="T166" s="294"/>
      <c r="U166" s="294"/>
      <c r="V166" s="294"/>
      <c r="W166" s="294"/>
      <c r="X166" s="294"/>
      <c r="Y166" s="294"/>
      <c r="Z166" s="294"/>
      <c r="AA166" s="48"/>
      <c r="AB166" s="48"/>
      <c r="AC166" s="48"/>
    </row>
    <row r="167" spans="1:68" ht="16.5" hidden="1" customHeight="1" x14ac:dyDescent="0.25">
      <c r="A167" s="288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hidden="1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hidden="1" customHeight="1" x14ac:dyDescent="0.25">
      <c r="A169" s="54" t="s">
        <v>241</v>
      </c>
      <c r="B169" s="54" t="s">
        <v>242</v>
      </c>
      <c r="C169" s="31">
        <v>4301132179</v>
      </c>
      <c r="D169" s="272">
        <v>4607111035691</v>
      </c>
      <c r="E169" s="27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40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244</v>
      </c>
      <c r="B170" s="54" t="s">
        <v>245</v>
      </c>
      <c r="C170" s="31">
        <v>4301132182</v>
      </c>
      <c r="D170" s="272">
        <v>4607111035721</v>
      </c>
      <c r="E170" s="27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4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247</v>
      </c>
      <c r="B171" s="54" t="s">
        <v>248</v>
      </c>
      <c r="C171" s="31">
        <v>4301132170</v>
      </c>
      <c r="D171" s="272">
        <v>4607111038487</v>
      </c>
      <c r="E171" s="27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4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99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70">
        <f>IFERROR(SUM(X169:X171),"0")</f>
        <v>0</v>
      </c>
      <c r="Y172" s="270">
        <f>IFERROR(SUM(Y169:Y171),"0")</f>
        <v>0</v>
      </c>
      <c r="Z172" s="270">
        <f>IFERROR(IF(Z169="",0,Z169),"0")+IFERROR(IF(Z170="",0,Z170),"0")+IFERROR(IF(Z171="",0,Z171),"0")</f>
        <v>0</v>
      </c>
      <c r="AA172" s="271"/>
      <c r="AB172" s="271"/>
      <c r="AC172" s="271"/>
    </row>
    <row r="173" spans="1:68" hidden="1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70">
        <f>IFERROR(SUMPRODUCT(X169:X171*H169:H171),"0")</f>
        <v>0</v>
      </c>
      <c r="Y173" s="270">
        <f>IFERROR(SUMPRODUCT(Y169:Y171*H169:H171),"0")</f>
        <v>0</v>
      </c>
      <c r="Z173" s="37"/>
      <c r="AA173" s="271"/>
      <c r="AB173" s="271"/>
      <c r="AC173" s="271"/>
    </row>
    <row r="174" spans="1:68" ht="14.25" hidden="1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2">
        <v>4680115885875</v>
      </c>
      <c r="E175" s="27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349" t="s">
        <v>255</v>
      </c>
      <c r="Q175" s="279"/>
      <c r="R175" s="279"/>
      <c r="S175" s="279"/>
      <c r="T175" s="280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9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93" t="s">
        <v>258</v>
      </c>
      <c r="B178" s="294"/>
      <c r="C178" s="294"/>
      <c r="D178" s="294"/>
      <c r="E178" s="294"/>
      <c r="F178" s="294"/>
      <c r="G178" s="294"/>
      <c r="H178" s="294"/>
      <c r="I178" s="294"/>
      <c r="J178" s="294"/>
      <c r="K178" s="294"/>
      <c r="L178" s="294"/>
      <c r="M178" s="294"/>
      <c r="N178" s="294"/>
      <c r="O178" s="294"/>
      <c r="P178" s="294"/>
      <c r="Q178" s="294"/>
      <c r="R178" s="294"/>
      <c r="S178" s="294"/>
      <c r="T178" s="294"/>
      <c r="U178" s="294"/>
      <c r="V178" s="294"/>
      <c r="W178" s="294"/>
      <c r="X178" s="294"/>
      <c r="Y178" s="294"/>
      <c r="Z178" s="294"/>
      <c r="AA178" s="48"/>
      <c r="AB178" s="48"/>
      <c r="AC178" s="48"/>
    </row>
    <row r="179" spans="1:68" ht="16.5" hidden="1" customHeight="1" x14ac:dyDescent="0.25">
      <c r="A179" s="288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hidden="1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72">
        <v>4620207491133</v>
      </c>
      <c r="E181" s="27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335" t="s">
        <v>262</v>
      </c>
      <c r="Q181" s="279"/>
      <c r="R181" s="279"/>
      <c r="S181" s="279"/>
      <c r="T181" s="280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9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2">
        <v>4620207490198</v>
      </c>
      <c r="E185" s="27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0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2">
        <v>4620207490235</v>
      </c>
      <c r="E186" s="27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3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2">
        <v>4620207490259</v>
      </c>
      <c r="E187" s="27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2">
        <v>4620207490143</v>
      </c>
      <c r="E188" s="27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29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9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8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hidden="1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2">
        <v>4607111035912</v>
      </c>
      <c r="E193" s="27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0" t="s">
        <v>278</v>
      </c>
      <c r="Q193" s="279"/>
      <c r="R193" s="279"/>
      <c r="S193" s="279"/>
      <c r="T193" s="280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72">
        <v>4607111035103</v>
      </c>
      <c r="E194" s="27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23" t="s">
        <v>282</v>
      </c>
      <c r="Q194" s="279"/>
      <c r="R194" s="279"/>
      <c r="S194" s="279"/>
      <c r="T194" s="280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4301071109</v>
      </c>
      <c r="D195" s="272">
        <v>4607111035929</v>
      </c>
      <c r="E195" s="27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91" t="s">
        <v>285</v>
      </c>
      <c r="Q195" s="279"/>
      <c r="R195" s="279"/>
      <c r="S195" s="279"/>
      <c r="T195" s="280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72">
        <v>4607111035882</v>
      </c>
      <c r="E196" s="27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92" t="s">
        <v>288</v>
      </c>
      <c r="Q196" s="279"/>
      <c r="R196" s="279"/>
      <c r="S196" s="279"/>
      <c r="T196" s="280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289</v>
      </c>
      <c r="B197" s="54" t="s">
        <v>290</v>
      </c>
      <c r="C197" s="31">
        <v>4301071107</v>
      </c>
      <c r="D197" s="272">
        <v>4607111035905</v>
      </c>
      <c r="E197" s="27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94" t="s">
        <v>291</v>
      </c>
      <c r="Q197" s="279"/>
      <c r="R197" s="279"/>
      <c r="S197" s="279"/>
      <c r="T197" s="280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299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hidden="1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300"/>
      <c r="P199" s="289" t="s">
        <v>73</v>
      </c>
      <c r="Q199" s="290"/>
      <c r="R199" s="290"/>
      <c r="S199" s="290"/>
      <c r="T199" s="290"/>
      <c r="U199" s="290"/>
      <c r="V199" s="291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hidden="1" customHeight="1" x14ac:dyDescent="0.25">
      <c r="A200" s="288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hidden="1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2">
        <v>4620207491096</v>
      </c>
      <c r="E202" s="27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278" t="s">
        <v>295</v>
      </c>
      <c r="Q202" s="279"/>
      <c r="R202" s="279"/>
      <c r="S202" s="279"/>
      <c r="T202" s="280"/>
      <c r="U202" s="34"/>
      <c r="V202" s="34"/>
      <c r="W202" s="35" t="s">
        <v>70</v>
      </c>
      <c r="X202" s="268">
        <v>12</v>
      </c>
      <c r="Y202" s="26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62.760000000000005</v>
      </c>
      <c r="BN202" s="67">
        <f>IFERROR(Y202*I202,"0")</f>
        <v>62.760000000000005</v>
      </c>
      <c r="BO202" s="67">
        <f>IFERROR(X202/J202,"0")</f>
        <v>0.14285714285714285</v>
      </c>
      <c r="BP202" s="67">
        <f>IFERROR(Y202/J202,"0")</f>
        <v>0.14285714285714285</v>
      </c>
    </row>
    <row r="203" spans="1:68" x14ac:dyDescent="0.2">
      <c r="A203" s="299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300"/>
      <c r="P203" s="289" t="s">
        <v>73</v>
      </c>
      <c r="Q203" s="290"/>
      <c r="R203" s="290"/>
      <c r="S203" s="290"/>
      <c r="T203" s="290"/>
      <c r="U203" s="290"/>
      <c r="V203" s="291"/>
      <c r="W203" s="37" t="s">
        <v>70</v>
      </c>
      <c r="X203" s="270">
        <f>IFERROR(SUM(X202:X202),"0")</f>
        <v>12</v>
      </c>
      <c r="Y203" s="270">
        <f>IFERROR(SUM(Y202:Y202),"0")</f>
        <v>12</v>
      </c>
      <c r="Z203" s="270">
        <f>IFERROR(IF(Z202="",0,Z202),"0")</f>
        <v>0.186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300"/>
      <c r="P204" s="289" t="s">
        <v>73</v>
      </c>
      <c r="Q204" s="290"/>
      <c r="R204" s="290"/>
      <c r="S204" s="290"/>
      <c r="T204" s="290"/>
      <c r="U204" s="290"/>
      <c r="V204" s="291"/>
      <c r="W204" s="37" t="s">
        <v>74</v>
      </c>
      <c r="X204" s="270">
        <f>IFERROR(SUMPRODUCT(X202:X202*H202:H202),"0")</f>
        <v>60</v>
      </c>
      <c r="Y204" s="270">
        <f>IFERROR(SUMPRODUCT(Y202:Y202*H202:H202),"0")</f>
        <v>60</v>
      </c>
      <c r="Z204" s="37"/>
      <c r="AA204" s="271"/>
      <c r="AB204" s="271"/>
      <c r="AC204" s="271"/>
    </row>
    <row r="205" spans="1:68" ht="16.5" hidden="1" customHeight="1" x14ac:dyDescent="0.25">
      <c r="A205" s="288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hidden="1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72">
        <v>4620207490709</v>
      </c>
      <c r="E207" s="27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9"/>
      <c r="R207" s="279"/>
      <c r="S207" s="279"/>
      <c r="T207" s="280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99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300"/>
      <c r="P208" s="289" t="s">
        <v>73</v>
      </c>
      <c r="Q208" s="290"/>
      <c r="R208" s="290"/>
      <c r="S208" s="290"/>
      <c r="T208" s="290"/>
      <c r="U208" s="290"/>
      <c r="V208" s="29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300"/>
      <c r="P209" s="289" t="s">
        <v>73</v>
      </c>
      <c r="Q209" s="290"/>
      <c r="R209" s="290"/>
      <c r="S209" s="290"/>
      <c r="T209" s="290"/>
      <c r="U209" s="290"/>
      <c r="V209" s="29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hidden="1" customHeight="1" x14ac:dyDescent="0.25">
      <c r="A211" s="54" t="s">
        <v>301</v>
      </c>
      <c r="B211" s="54" t="s">
        <v>302</v>
      </c>
      <c r="C211" s="31">
        <v>4301135692</v>
      </c>
      <c r="D211" s="272">
        <v>4620207490570</v>
      </c>
      <c r="E211" s="27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9"/>
      <c r="R211" s="279"/>
      <c r="S211" s="279"/>
      <c r="T211" s="280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72">
        <v>4620207490549</v>
      </c>
      <c r="E212" s="27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7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72">
        <v>4620207490501</v>
      </c>
      <c r="E213" s="27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44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9"/>
      <c r="R213" s="279"/>
      <c r="S213" s="279"/>
      <c r="T213" s="280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99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300"/>
      <c r="P214" s="289" t="s">
        <v>73</v>
      </c>
      <c r="Q214" s="290"/>
      <c r="R214" s="290"/>
      <c r="S214" s="290"/>
      <c r="T214" s="290"/>
      <c r="U214" s="290"/>
      <c r="V214" s="29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hidden="1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hidden="1" customHeight="1" x14ac:dyDescent="0.25">
      <c r="A216" s="288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hidden="1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72">
        <v>4607111039019</v>
      </c>
      <c r="E218" s="27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02" t="s">
        <v>311</v>
      </c>
      <c r="Q218" s="279"/>
      <c r="R218" s="279"/>
      <c r="S218" s="279"/>
      <c r="T218" s="280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72">
        <v>4607111038708</v>
      </c>
      <c r="E219" s="27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99" t="s">
        <v>315</v>
      </c>
      <c r="Q219" s="279"/>
      <c r="R219" s="279"/>
      <c r="S219" s="279"/>
      <c r="T219" s="280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99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300"/>
      <c r="P220" s="289" t="s">
        <v>73</v>
      </c>
      <c r="Q220" s="290"/>
      <c r="R220" s="290"/>
      <c r="S220" s="290"/>
      <c r="T220" s="290"/>
      <c r="U220" s="290"/>
      <c r="V220" s="29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93" t="s">
        <v>316</v>
      </c>
      <c r="B222" s="294"/>
      <c r="C222" s="294"/>
      <c r="D222" s="294"/>
      <c r="E222" s="294"/>
      <c r="F222" s="294"/>
      <c r="G222" s="294"/>
      <c r="H222" s="294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4"/>
      <c r="V222" s="294"/>
      <c r="W222" s="294"/>
      <c r="X222" s="294"/>
      <c r="Y222" s="294"/>
      <c r="Z222" s="294"/>
      <c r="AA222" s="48"/>
      <c r="AB222" s="48"/>
      <c r="AC222" s="48"/>
    </row>
    <row r="223" spans="1:68" ht="16.5" hidden="1" customHeight="1" x14ac:dyDescent="0.25">
      <c r="A223" s="288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hidden="1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2">
        <v>4607111036162</v>
      </c>
      <c r="E225" s="27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34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9"/>
      <c r="R225" s="279"/>
      <c r="S225" s="279"/>
      <c r="T225" s="280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99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300"/>
      <c r="P226" s="289" t="s">
        <v>73</v>
      </c>
      <c r="Q226" s="290"/>
      <c r="R226" s="290"/>
      <c r="S226" s="290"/>
      <c r="T226" s="290"/>
      <c r="U226" s="290"/>
      <c r="V226" s="29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93" t="s">
        <v>321</v>
      </c>
      <c r="B228" s="294"/>
      <c r="C228" s="294"/>
      <c r="D228" s="294"/>
      <c r="E228" s="294"/>
      <c r="F228" s="294"/>
      <c r="G228" s="294"/>
      <c r="H228" s="294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4"/>
      <c r="V228" s="294"/>
      <c r="W228" s="294"/>
      <c r="X228" s="294"/>
      <c r="Y228" s="294"/>
      <c r="Z228" s="294"/>
      <c r="AA228" s="48"/>
      <c r="AB228" s="48"/>
      <c r="AC228" s="48"/>
    </row>
    <row r="229" spans="1:68" ht="16.5" hidden="1" customHeight="1" x14ac:dyDescent="0.25">
      <c r="A229" s="288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hidden="1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hidden="1" customHeight="1" x14ac:dyDescent="0.25">
      <c r="A231" s="54" t="s">
        <v>323</v>
      </c>
      <c r="B231" s="54" t="s">
        <v>324</v>
      </c>
      <c r="C231" s="31">
        <v>4301071029</v>
      </c>
      <c r="D231" s="272">
        <v>4607111035899</v>
      </c>
      <c r="E231" s="27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4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9"/>
      <c r="R231" s="279"/>
      <c r="S231" s="279"/>
      <c r="T231" s="280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99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300"/>
      <c r="P232" s="289" t="s">
        <v>73</v>
      </c>
      <c r="Q232" s="290"/>
      <c r="R232" s="290"/>
      <c r="S232" s="290"/>
      <c r="T232" s="290"/>
      <c r="U232" s="290"/>
      <c r="V232" s="29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hidden="1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hidden="1" customHeight="1" x14ac:dyDescent="0.2">
      <c r="A234" s="293" t="s">
        <v>325</v>
      </c>
      <c r="B234" s="294"/>
      <c r="C234" s="294"/>
      <c r="D234" s="294"/>
      <c r="E234" s="294"/>
      <c r="F234" s="294"/>
      <c r="G234" s="294"/>
      <c r="H234" s="294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4"/>
      <c r="V234" s="294"/>
      <c r="W234" s="294"/>
      <c r="X234" s="294"/>
      <c r="Y234" s="294"/>
      <c r="Z234" s="294"/>
      <c r="AA234" s="48"/>
      <c r="AB234" s="48"/>
      <c r="AC234" s="48"/>
    </row>
    <row r="235" spans="1:68" ht="16.5" hidden="1" customHeight="1" x14ac:dyDescent="0.25">
      <c r="A235" s="288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hidden="1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2">
        <v>4607111039774</v>
      </c>
      <c r="E237" s="27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44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9"/>
      <c r="R237" s="279"/>
      <c r="S237" s="279"/>
      <c r="T237" s="280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99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300"/>
      <c r="P238" s="289" t="s">
        <v>73</v>
      </c>
      <c r="Q238" s="290"/>
      <c r="R238" s="290"/>
      <c r="S238" s="290"/>
      <c r="T238" s="290"/>
      <c r="U238" s="290"/>
      <c r="V238" s="29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2">
        <v>4607111039361</v>
      </c>
      <c r="E241" s="27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34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9"/>
      <c r="R241" s="279"/>
      <c r="S241" s="279"/>
      <c r="T241" s="280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99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300"/>
      <c r="P242" s="289" t="s">
        <v>73</v>
      </c>
      <c r="Q242" s="290"/>
      <c r="R242" s="290"/>
      <c r="S242" s="290"/>
      <c r="T242" s="290"/>
      <c r="U242" s="290"/>
      <c r="V242" s="29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300"/>
      <c r="P243" s="289" t="s">
        <v>73</v>
      </c>
      <c r="Q243" s="290"/>
      <c r="R243" s="290"/>
      <c r="S243" s="290"/>
      <c r="T243" s="290"/>
      <c r="U243" s="290"/>
      <c r="V243" s="29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93" t="s">
        <v>333</v>
      </c>
      <c r="B244" s="294"/>
      <c r="C244" s="294"/>
      <c r="D244" s="294"/>
      <c r="E244" s="294"/>
      <c r="F244" s="294"/>
      <c r="G244" s="294"/>
      <c r="H244" s="294"/>
      <c r="I244" s="294"/>
      <c r="J244" s="294"/>
      <c r="K244" s="294"/>
      <c r="L244" s="294"/>
      <c r="M244" s="294"/>
      <c r="N244" s="294"/>
      <c r="O244" s="294"/>
      <c r="P244" s="294"/>
      <c r="Q244" s="294"/>
      <c r="R244" s="294"/>
      <c r="S244" s="294"/>
      <c r="T244" s="294"/>
      <c r="U244" s="294"/>
      <c r="V244" s="294"/>
      <c r="W244" s="294"/>
      <c r="X244" s="294"/>
      <c r="Y244" s="294"/>
      <c r="Z244" s="294"/>
      <c r="AA244" s="48"/>
      <c r="AB244" s="48"/>
      <c r="AC244" s="48"/>
    </row>
    <row r="245" spans="1:68" ht="16.5" hidden="1" customHeight="1" x14ac:dyDescent="0.25">
      <c r="A245" s="288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hidden="1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2">
        <v>4640242181264</v>
      </c>
      <c r="E247" s="27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3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9"/>
      <c r="R247" s="279"/>
      <c r="S247" s="279"/>
      <c r="T247" s="280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72">
        <v>4640242181325</v>
      </c>
      <c r="E248" s="27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6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9"/>
      <c r="R248" s="279"/>
      <c r="S248" s="279"/>
      <c r="T248" s="280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2">
        <v>4640242180670</v>
      </c>
      <c r="E249" s="27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44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9"/>
      <c r="R249" s="279"/>
      <c r="S249" s="279"/>
      <c r="T249" s="280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99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hidden="1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300"/>
      <c r="P251" s="289" t="s">
        <v>73</v>
      </c>
      <c r="Q251" s="290"/>
      <c r="R251" s="290"/>
      <c r="S251" s="290"/>
      <c r="T251" s="290"/>
      <c r="U251" s="290"/>
      <c r="V251" s="29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hidden="1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hidden="1" customHeight="1" x14ac:dyDescent="0.25">
      <c r="A253" s="54" t="s">
        <v>342</v>
      </c>
      <c r="B253" s="54" t="s">
        <v>343</v>
      </c>
      <c r="C253" s="31">
        <v>4301132080</v>
      </c>
      <c r="D253" s="272">
        <v>4640242180397</v>
      </c>
      <c r="E253" s="27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30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9"/>
      <c r="R253" s="279"/>
      <c r="S253" s="279"/>
      <c r="T253" s="280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2">
        <v>4640242181219</v>
      </c>
      <c r="E254" s="27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5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99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300"/>
      <c r="P255" s="289" t="s">
        <v>73</v>
      </c>
      <c r="Q255" s="290"/>
      <c r="R255" s="290"/>
      <c r="S255" s="290"/>
      <c r="T255" s="290"/>
      <c r="U255" s="290"/>
      <c r="V255" s="291"/>
      <c r="W255" s="37" t="s">
        <v>70</v>
      </c>
      <c r="X255" s="270">
        <f>IFERROR(SUM(X253:X254),"0")</f>
        <v>0</v>
      </c>
      <c r="Y255" s="270">
        <f>IFERROR(SUM(Y253:Y254),"0")</f>
        <v>0</v>
      </c>
      <c r="Z255" s="270">
        <f>IFERROR(IF(Z253="",0,Z253),"0")+IFERROR(IF(Z254="",0,Z254),"0")</f>
        <v>0</v>
      </c>
      <c r="AA255" s="271"/>
      <c r="AB255" s="271"/>
      <c r="AC255" s="271"/>
    </row>
    <row r="256" spans="1:68" hidden="1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300"/>
      <c r="P256" s="289" t="s">
        <v>73</v>
      </c>
      <c r="Q256" s="290"/>
      <c r="R256" s="290"/>
      <c r="S256" s="290"/>
      <c r="T256" s="290"/>
      <c r="U256" s="290"/>
      <c r="V256" s="291"/>
      <c r="W256" s="37" t="s">
        <v>74</v>
      </c>
      <c r="X256" s="270">
        <f>IFERROR(SUMPRODUCT(X253:X254*H253:H254),"0")</f>
        <v>0</v>
      </c>
      <c r="Y256" s="270">
        <f>IFERROR(SUMPRODUCT(Y253:Y254*H253:H254),"0")</f>
        <v>0</v>
      </c>
      <c r="Z256" s="37"/>
      <c r="AA256" s="271"/>
      <c r="AB256" s="271"/>
      <c r="AC256" s="271"/>
    </row>
    <row r="257" spans="1:68" ht="14.25" hidden="1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2">
        <v>4640242180304</v>
      </c>
      <c r="E258" s="27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42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9"/>
      <c r="R258" s="279"/>
      <c r="S258" s="279"/>
      <c r="T258" s="280"/>
      <c r="U258" s="34"/>
      <c r="V258" s="34"/>
      <c r="W258" s="35" t="s">
        <v>70</v>
      </c>
      <c r="X258" s="268">
        <v>70</v>
      </c>
      <c r="Y258" s="269">
        <f>IFERROR(IF(X258="","",X258),"")</f>
        <v>70</v>
      </c>
      <c r="Z258" s="36">
        <f>IFERROR(IF(X258="","",X258*0.00936),"")</f>
        <v>0.6552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202.34200000000001</v>
      </c>
      <c r="BN258" s="67">
        <f>IFERROR(Y258*I258,"0")</f>
        <v>202.34200000000001</v>
      </c>
      <c r="BO258" s="67">
        <f>IFERROR(X258/J258,"0")</f>
        <v>0.55555555555555558</v>
      </c>
      <c r="BP258" s="67">
        <f>IFERROR(Y258/J258,"0")</f>
        <v>0.55555555555555558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2">
        <v>4640242180236</v>
      </c>
      <c r="E259" s="27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4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9"/>
      <c r="R259" s="279"/>
      <c r="S259" s="279"/>
      <c r="T259" s="280"/>
      <c r="U259" s="34"/>
      <c r="V259" s="34"/>
      <c r="W259" s="35" t="s">
        <v>70</v>
      </c>
      <c r="X259" s="268">
        <v>60</v>
      </c>
      <c r="Y259" s="269">
        <f>IFERROR(IF(X259="","",X259),"")</f>
        <v>60</v>
      </c>
      <c r="Z259" s="36">
        <f>IFERROR(IF(X259="","",X259*0.0155),"")</f>
        <v>0.92999999999999994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314.10000000000002</v>
      </c>
      <c r="BN259" s="67">
        <f>IFERROR(Y259*I259,"0")</f>
        <v>314.10000000000002</v>
      </c>
      <c r="BO259" s="67">
        <f>IFERROR(X259/J259,"0")</f>
        <v>0.7142857142857143</v>
      </c>
      <c r="BP259" s="67">
        <f>IFERROR(Y259/J259,"0")</f>
        <v>0.7142857142857143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72">
        <v>4640242180410</v>
      </c>
      <c r="E260" s="27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9"/>
      <c r="R260" s="279"/>
      <c r="S260" s="279"/>
      <c r="T260" s="280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99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300"/>
      <c r="P261" s="289" t="s">
        <v>73</v>
      </c>
      <c r="Q261" s="290"/>
      <c r="R261" s="290"/>
      <c r="S261" s="290"/>
      <c r="T261" s="290"/>
      <c r="U261" s="290"/>
      <c r="V261" s="291"/>
      <c r="W261" s="37" t="s">
        <v>70</v>
      </c>
      <c r="X261" s="270">
        <f>IFERROR(SUM(X258:X260),"0")</f>
        <v>130</v>
      </c>
      <c r="Y261" s="270">
        <f>IFERROR(SUM(Y258:Y260),"0")</f>
        <v>130</v>
      </c>
      <c r="Z261" s="270">
        <f>IFERROR(IF(Z258="",0,Z258),"0")+IFERROR(IF(Z259="",0,Z259),"0")+IFERROR(IF(Z260="",0,Z260),"0")</f>
        <v>1.5851999999999999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74</v>
      </c>
      <c r="X262" s="270">
        <f>IFERROR(SUMPRODUCT(X258:X260*H258:H260),"0")</f>
        <v>489</v>
      </c>
      <c r="Y262" s="270">
        <f>IFERROR(SUMPRODUCT(Y258:Y260*H258:H260),"0")</f>
        <v>489</v>
      </c>
      <c r="Z262" s="37"/>
      <c r="AA262" s="271"/>
      <c r="AB262" s="271"/>
      <c r="AC262" s="271"/>
    </row>
    <row r="263" spans="1:68" ht="14.25" hidden="1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2">
        <v>4640242181554</v>
      </c>
      <c r="E264" s="27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9"/>
      <c r="R264" s="279"/>
      <c r="S264" s="279"/>
      <c r="T264" s="280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2">
        <v>4640242181561</v>
      </c>
      <c r="E265" s="27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43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9"/>
      <c r="R265" s="279"/>
      <c r="S265" s="279"/>
      <c r="T265" s="280"/>
      <c r="U265" s="34"/>
      <c r="V265" s="34"/>
      <c r="W265" s="35" t="s">
        <v>70</v>
      </c>
      <c r="X265" s="268">
        <v>70</v>
      </c>
      <c r="Y265" s="269">
        <f t="shared" si="6"/>
        <v>70</v>
      </c>
      <c r="Z265" s="36">
        <f>IFERROR(IF(X265="","",X265*0.00936),"")</f>
        <v>0.6552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272.44</v>
      </c>
      <c r="BN265" s="67">
        <f t="shared" si="8"/>
        <v>272.44</v>
      </c>
      <c r="BO265" s="67">
        <f t="shared" si="9"/>
        <v>0.55555555555555558</v>
      </c>
      <c r="BP265" s="67">
        <f t="shared" si="10"/>
        <v>0.55555555555555558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72">
        <v>4640242181424</v>
      </c>
      <c r="E266" s="27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9"/>
      <c r="R266" s="279"/>
      <c r="S266" s="279"/>
      <c r="T266" s="280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2">
        <v>4640242181523</v>
      </c>
      <c r="E267" s="27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8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9"/>
      <c r="R267" s="279"/>
      <c r="S267" s="279"/>
      <c r="T267" s="280"/>
      <c r="U267" s="34"/>
      <c r="V267" s="34"/>
      <c r="W267" s="35" t="s">
        <v>70</v>
      </c>
      <c r="X267" s="268">
        <v>70</v>
      </c>
      <c r="Y267" s="269">
        <f t="shared" si="6"/>
        <v>70</v>
      </c>
      <c r="Z267" s="36">
        <f t="shared" ref="Z267:Z272" si="11">IFERROR(IF(X267="","",X267*0.00936),"")</f>
        <v>0.6552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223.44</v>
      </c>
      <c r="BN267" s="67">
        <f t="shared" si="8"/>
        <v>223.44</v>
      </c>
      <c r="BO267" s="67">
        <f t="shared" si="9"/>
        <v>0.55555555555555558</v>
      </c>
      <c r="BP267" s="67">
        <f t="shared" si="10"/>
        <v>0.55555555555555558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2">
        <v>4640242181486</v>
      </c>
      <c r="E268" s="27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44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9"/>
      <c r="R268" s="279"/>
      <c r="S268" s="279"/>
      <c r="T268" s="280"/>
      <c r="U268" s="34"/>
      <c r="V268" s="34"/>
      <c r="W268" s="35" t="s">
        <v>70</v>
      </c>
      <c r="X268" s="268">
        <v>140</v>
      </c>
      <c r="Y268" s="269">
        <f t="shared" si="6"/>
        <v>140</v>
      </c>
      <c r="Z268" s="36">
        <f t="shared" si="11"/>
        <v>1.3104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544.88</v>
      </c>
      <c r="BN268" s="67">
        <f t="shared" si="8"/>
        <v>544.88</v>
      </c>
      <c r="BO268" s="67">
        <f t="shared" si="9"/>
        <v>1.1111111111111112</v>
      </c>
      <c r="BP268" s="67">
        <f t="shared" si="10"/>
        <v>1.1111111111111112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72">
        <v>4640242181493</v>
      </c>
      <c r="E269" s="27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9"/>
      <c r="R269" s="279"/>
      <c r="S269" s="279"/>
      <c r="T269" s="280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2">
        <v>4640242181509</v>
      </c>
      <c r="E270" s="27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28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2">
        <v>4640242181240</v>
      </c>
      <c r="E271" s="27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3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9"/>
      <c r="R271" s="279"/>
      <c r="S271" s="279"/>
      <c r="T271" s="280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2">
        <v>4640242181318</v>
      </c>
      <c r="E272" s="27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9"/>
      <c r="R272" s="279"/>
      <c r="S272" s="279"/>
      <c r="T272" s="280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2">
        <v>4640242181387</v>
      </c>
      <c r="E273" s="27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42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9"/>
      <c r="R273" s="279"/>
      <c r="S273" s="279"/>
      <c r="T273" s="280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2">
        <v>4640242181332</v>
      </c>
      <c r="E274" s="27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1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9"/>
      <c r="R274" s="279"/>
      <c r="S274" s="279"/>
      <c r="T274" s="280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99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300"/>
      <c r="P275" s="289" t="s">
        <v>73</v>
      </c>
      <c r="Q275" s="290"/>
      <c r="R275" s="290"/>
      <c r="S275" s="290"/>
      <c r="T275" s="290"/>
      <c r="U275" s="290"/>
      <c r="V275" s="291"/>
      <c r="W275" s="37" t="s">
        <v>70</v>
      </c>
      <c r="X275" s="270">
        <f>IFERROR(SUM(X264:X274),"0")</f>
        <v>280</v>
      </c>
      <c r="Y275" s="270">
        <f>IFERROR(SUM(Y264:Y274),"0")</f>
        <v>280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2.6208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300"/>
      <c r="P276" s="289" t="s">
        <v>73</v>
      </c>
      <c r="Q276" s="290"/>
      <c r="R276" s="290"/>
      <c r="S276" s="290"/>
      <c r="T276" s="290"/>
      <c r="U276" s="290"/>
      <c r="V276" s="291"/>
      <c r="W276" s="37" t="s">
        <v>74</v>
      </c>
      <c r="X276" s="270">
        <f>IFERROR(SUMPRODUCT(X264:X274*H264:H274),"0")</f>
        <v>987</v>
      </c>
      <c r="Y276" s="270">
        <f>IFERROR(SUMPRODUCT(Y264:Y274*H264:H274),"0")</f>
        <v>987</v>
      </c>
      <c r="Z276" s="37"/>
      <c r="AA276" s="271"/>
      <c r="AB276" s="271"/>
      <c r="AC276" s="271"/>
    </row>
    <row r="277" spans="1:68" ht="15" customHeight="1" x14ac:dyDescent="0.2">
      <c r="A277" s="414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82"/>
      <c r="P277" s="284" t="s">
        <v>378</v>
      </c>
      <c r="Q277" s="285"/>
      <c r="R277" s="285"/>
      <c r="S277" s="285"/>
      <c r="T277" s="285"/>
      <c r="U277" s="285"/>
      <c r="V277" s="28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5732.9999999999991</v>
      </c>
      <c r="Y277" s="270">
        <f>IFERROR(Y24+Y31+Y38+Y46+Y51+Y55+Y59+Y64+Y70+Y76+Y81+Y87+Y97+Y103+Y112+Y116+Y120+Y126+Y132+Y138+Y143+Y148+Y153+Y158+Y165+Y173+Y177+Y183+Y190+Y199+Y204+Y209+Y215+Y221+Y227+Y233+Y239+Y243+Y251+Y256+Y262+Y276,"0")</f>
        <v>5732.9999999999991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82"/>
      <c r="P278" s="284" t="s">
        <v>379</v>
      </c>
      <c r="Q278" s="285"/>
      <c r="R278" s="285"/>
      <c r="S278" s="285"/>
      <c r="T278" s="285"/>
      <c r="U278" s="285"/>
      <c r="V278" s="286"/>
      <c r="W278" s="37" t="s">
        <v>74</v>
      </c>
      <c r="X278" s="270">
        <f>IFERROR(SUM(BM22:BM274),"0")</f>
        <v>6220.2371999999996</v>
      </c>
      <c r="Y278" s="270">
        <f>IFERROR(SUM(BN22:BN274),"0")</f>
        <v>6220.2371999999996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82"/>
      <c r="P279" s="284" t="s">
        <v>380</v>
      </c>
      <c r="Q279" s="285"/>
      <c r="R279" s="285"/>
      <c r="S279" s="285"/>
      <c r="T279" s="285"/>
      <c r="U279" s="285"/>
      <c r="V279" s="286"/>
      <c r="W279" s="37" t="s">
        <v>381</v>
      </c>
      <c r="X279" s="38">
        <f>ROUNDUP(SUM(BO22:BO274),0)</f>
        <v>15</v>
      </c>
      <c r="Y279" s="38">
        <f>ROUNDUP(SUM(BP22:BP274),0)</f>
        <v>15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82"/>
      <c r="P280" s="284" t="s">
        <v>382</v>
      </c>
      <c r="Q280" s="285"/>
      <c r="R280" s="285"/>
      <c r="S280" s="285"/>
      <c r="T280" s="285"/>
      <c r="U280" s="285"/>
      <c r="V280" s="286"/>
      <c r="W280" s="37" t="s">
        <v>74</v>
      </c>
      <c r="X280" s="270">
        <f>GrossWeightTotal+PalletQtyTotal*25</f>
        <v>6595.2371999999996</v>
      </c>
      <c r="Y280" s="270">
        <f>GrossWeightTotalR+PalletQtyTotalR*25</f>
        <v>6595.2371999999996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82"/>
      <c r="P281" s="284" t="s">
        <v>383</v>
      </c>
      <c r="Q281" s="285"/>
      <c r="R281" s="285"/>
      <c r="S281" s="285"/>
      <c r="T281" s="285"/>
      <c r="U281" s="285"/>
      <c r="V281" s="28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1406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1406</v>
      </c>
      <c r="Z281" s="37"/>
      <c r="AA281" s="271"/>
      <c r="AB281" s="271"/>
      <c r="AC281" s="271"/>
    </row>
    <row r="282" spans="1:68" ht="14.25" hidden="1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82"/>
      <c r="P282" s="284" t="s">
        <v>384</v>
      </c>
      <c r="Q282" s="285"/>
      <c r="R282" s="285"/>
      <c r="S282" s="285"/>
      <c r="T282" s="285"/>
      <c r="U282" s="285"/>
      <c r="V282" s="28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17.79204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7" t="s">
        <v>75</v>
      </c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7"/>
      <c r="U284" s="265" t="s">
        <v>230</v>
      </c>
      <c r="V284" s="265" t="s">
        <v>239</v>
      </c>
      <c r="W284" s="307" t="s">
        <v>258</v>
      </c>
      <c r="X284" s="416"/>
      <c r="Y284" s="416"/>
      <c r="Z284" s="416"/>
      <c r="AA284" s="41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2" t="s">
        <v>387</v>
      </c>
      <c r="B285" s="307" t="s">
        <v>63</v>
      </c>
      <c r="C285" s="307" t="s">
        <v>76</v>
      </c>
      <c r="D285" s="307" t="s">
        <v>87</v>
      </c>
      <c r="E285" s="307" t="s">
        <v>97</v>
      </c>
      <c r="F285" s="307" t="s">
        <v>108</v>
      </c>
      <c r="G285" s="307" t="s">
        <v>133</v>
      </c>
      <c r="H285" s="307" t="s">
        <v>140</v>
      </c>
      <c r="I285" s="307" t="s">
        <v>144</v>
      </c>
      <c r="J285" s="307" t="s">
        <v>152</v>
      </c>
      <c r="K285" s="307" t="s">
        <v>167</v>
      </c>
      <c r="L285" s="307" t="s">
        <v>173</v>
      </c>
      <c r="M285" s="307" t="s">
        <v>194</v>
      </c>
      <c r="N285" s="266"/>
      <c r="O285" s="307" t="s">
        <v>202</v>
      </c>
      <c r="P285" s="307" t="s">
        <v>209</v>
      </c>
      <c r="Q285" s="307" t="s">
        <v>214</v>
      </c>
      <c r="R285" s="307" t="s">
        <v>218</v>
      </c>
      <c r="S285" s="307" t="s">
        <v>221</v>
      </c>
      <c r="T285" s="307" t="s">
        <v>226</v>
      </c>
      <c r="U285" s="307" t="s">
        <v>231</v>
      </c>
      <c r="V285" s="307" t="s">
        <v>240</v>
      </c>
      <c r="W285" s="307" t="s">
        <v>259</v>
      </c>
      <c r="X285" s="307" t="s">
        <v>275</v>
      </c>
      <c r="Y285" s="307" t="s">
        <v>292</v>
      </c>
      <c r="Z285" s="307" t="s">
        <v>297</v>
      </c>
      <c r="AA285" s="307" t="s">
        <v>308</v>
      </c>
      <c r="AB285" s="307" t="s">
        <v>317</v>
      </c>
      <c r="AC285" s="307" t="s">
        <v>322</v>
      </c>
      <c r="AD285" s="307" t="s">
        <v>326</v>
      </c>
      <c r="AE285" s="307" t="s">
        <v>333</v>
      </c>
      <c r="AF285" s="266"/>
    </row>
    <row r="286" spans="1:68" ht="13.5" customHeight="1" thickBot="1" x14ac:dyDescent="0.25">
      <c r="A286" s="413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266"/>
      <c r="O286" s="308"/>
      <c r="P286" s="308"/>
      <c r="Q286" s="308"/>
      <c r="R286" s="308"/>
      <c r="S286" s="308"/>
      <c r="T286" s="308"/>
      <c r="U286" s="308"/>
      <c r="V286" s="308"/>
      <c r="W286" s="308"/>
      <c r="X286" s="308"/>
      <c r="Y286" s="308"/>
      <c r="Z286" s="308"/>
      <c r="AA286" s="308"/>
      <c r="AB286" s="308"/>
      <c r="AC286" s="308"/>
      <c r="AD286" s="308"/>
      <c r="AE286" s="308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105</v>
      </c>
      <c r="D287" s="46">
        <f>IFERROR(X34*H34,"0")+IFERROR(X35*H35,"0")+IFERROR(X36*H36,"0")</f>
        <v>335.99999999999994</v>
      </c>
      <c r="E287" s="46">
        <f>IFERROR(X41*H41,"0")+IFERROR(X42*H42,"0")+IFERROR(X43*H43,"0")+IFERROR(X44*H44,"0")</f>
        <v>504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720</v>
      </c>
      <c r="H287" s="46">
        <f>IFERROR(X79*H79,"0")</f>
        <v>0</v>
      </c>
      <c r="I287" s="46">
        <f>IFERROR(X84*H84,"0")+IFERROR(X85*H85,"0")</f>
        <v>201.6</v>
      </c>
      <c r="J287" s="46">
        <f>IFERROR(X90*H90,"0")+IFERROR(X91*H91,"0")+IFERROR(X92*H92,"0")+IFERROR(X93*H93,"0")+IFERROR(X94*H94,"0")+IFERROR(X95*H95,"0")</f>
        <v>53.76</v>
      </c>
      <c r="K287" s="46">
        <f>IFERROR(X100*H100,"0")+IFERROR(X101*H101,"0")</f>
        <v>302.40000000000003</v>
      </c>
      <c r="L287" s="46">
        <f>IFERROR(X106*H106,"0")+IFERROR(X107*H107,"0")+IFERROR(X108*H108,"0")+IFERROR(X109*H109,"0")+IFERROR(X110*H110,"0")+IFERROR(X114*H114,"0")+IFERROR(X118*H118,"0")</f>
        <v>1336.8</v>
      </c>
      <c r="M287" s="46">
        <f>IFERROR(X123*H123,"0")+IFERROR(X124*H124,"0")</f>
        <v>378</v>
      </c>
      <c r="N287" s="266"/>
      <c r="O287" s="46">
        <f>IFERROR(X129*H129,"0")+IFERROR(X130*H130,"0")</f>
        <v>42</v>
      </c>
      <c r="P287" s="46">
        <f>IFERROR(X135*H135,"0")+IFERROR(X136*H136,"0")</f>
        <v>33.6</v>
      </c>
      <c r="Q287" s="46">
        <f>IFERROR(X141*H141,"0")</f>
        <v>0</v>
      </c>
      <c r="R287" s="46">
        <f>IFERROR(X146*H146,"0")</f>
        <v>0</v>
      </c>
      <c r="S287" s="46">
        <f>IFERROR(X151*H151,"0")</f>
        <v>19.200000000000003</v>
      </c>
      <c r="T287" s="46">
        <f>IFERROR(X156*H156,"0")</f>
        <v>164.64</v>
      </c>
      <c r="U287" s="46">
        <f>IFERROR(X162*H162,"0")+IFERROR(X163*H163,"0")</f>
        <v>0</v>
      </c>
      <c r="V287" s="46">
        <f>IFERROR(X169*H169,"0")+IFERROR(X170*H170,"0")+IFERROR(X171*H171,"0")+IFERROR(X175*H175,"0")</f>
        <v>0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0</v>
      </c>
      <c r="Y287" s="46">
        <f>IFERROR(X202*H202,"0")</f>
        <v>60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1476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2956.8</v>
      </c>
      <c r="B290" s="60">
        <f>SUMPRODUCT(--(BB:BB="ПГП"),--(W:W="кор"),H:H,Y:Y)+SUMPRODUCT(--(BB:BB="ПГП"),--(W:W="кг"),Y:Y)</f>
        <v>2776.2000000000003</v>
      </c>
      <c r="C290" s="60">
        <f>SUMPRODUCT(--(BB:BB="КИЗ"),--(W:W="кор"),H:H,Y:Y)+SUMPRODUCT(--(BB:BB="КИЗ"),--(W:W="кг"),Y:Y)</f>
        <v>0</v>
      </c>
    </row>
  </sheetData>
  <sheetProtection algorithmName="SHA-512" hashValue="eyrpeYxy7DhtwCKrHwVYHhbDfVohhTSeU4y9B92xfsTvGjX6ku/CM0TX78R5TYJqlxhqk1nglgqYDxX/BO8IaA==" saltValue="XprWyD27H5yMTS+HRuPeZQ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6,80"/>
        <filter val="1 406,00"/>
        <filter val="105,00"/>
        <filter val="112,00"/>
        <filter val="12,00"/>
        <filter val="126,00"/>
        <filter val="130,00"/>
        <filter val="132,00"/>
        <filter val="14,00"/>
        <filter val="140,00"/>
        <filter val="144,00"/>
        <filter val="15"/>
        <filter val="164,64"/>
        <filter val="19,20"/>
        <filter val="192,00"/>
        <filter val="201,60"/>
        <filter val="24,00"/>
        <filter val="28,00"/>
        <filter val="280,00"/>
        <filter val="302,40"/>
        <filter val="33,60"/>
        <filter val="336,00"/>
        <filter val="36,00"/>
        <filter val="378,00"/>
        <filter val="42,00"/>
        <filter val="489,00"/>
        <filter val="5 733,00"/>
        <filter val="504,00"/>
        <filter val="53,76"/>
        <filter val="56,00"/>
        <filter val="6 220,24"/>
        <filter val="6 595,24"/>
        <filter val="60,00"/>
        <filter val="70,00"/>
        <filter val="72,00"/>
        <filter val="720,00"/>
        <filter val="98,00"/>
        <filter val="987,00"/>
      </filters>
    </filterColumn>
    <filterColumn colId="29" showButton="0"/>
    <filterColumn colId="30" showButton="0"/>
  </autoFilter>
  <mergeCells count="499"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W17:W18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59:V59"/>
    <mergeCell ref="D211:E211"/>
    <mergeCell ref="P190:V190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P271:T271"/>
    <mergeCell ref="P265:T265"/>
    <mergeCell ref="P268:T268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D7:M7"/>
    <mergeCell ref="D79:E79"/>
    <mergeCell ref="P92:T92"/>
    <mergeCell ref="P29:T29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P100:T100"/>
    <mergeCell ref="P94:T94"/>
    <mergeCell ref="A119:O120"/>
    <mergeCell ref="P203:V203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P183:V183"/>
    <mergeCell ref="P198:V198"/>
    <mergeCell ref="P238:V238"/>
    <mergeCell ref="P219:T219"/>
    <mergeCell ref="D162:E162"/>
    <mergeCell ref="D91:E91"/>
    <mergeCell ref="D156:E156"/>
    <mergeCell ref="A180:Z18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A261:O262"/>
    <mergeCell ref="U285:U286"/>
    <mergeCell ref="A263:Z263"/>
    <mergeCell ref="P264:T264"/>
    <mergeCell ref="R285:R286"/>
    <mergeCell ref="T285:T286"/>
    <mergeCell ref="A275:O276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70:V70"/>
    <mergeCell ref="P116:V116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D49:E49"/>
    <mergeCell ref="F17:F18"/>
    <mergeCell ref="P107:T10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4 X118 X135 X162 X175 X186 X188 X193:X197 X207 X211:X213 X218:X219 X225 X231 X237 X241 X247 X249 X254 X260 X264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23 X129:X130 X136 X141 X146 X151 X156 X163 X169:X171 X181 X185 X187 X202 X248 X253 X258:X259 X265: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iOKuvLXkOAsIF0mlTgp2+xGDLhTRbAHonudqg5C+zjCLh3d2UH6kvOpQSlQX8u2dNZyfo76AJBDuuC8vHKK7qA==" saltValue="tTysW5nrTxDiEslNoYJT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2025-10-10T11:03:27Z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