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5FC77B-2741-406F-B312-A930358373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P259" i="1"/>
  <c r="BO258" i="1"/>
  <c r="BM258" i="1"/>
  <c r="Z258" i="1"/>
  <c r="Y258" i="1"/>
  <c r="BP258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BO247" i="1"/>
  <c r="BM247" i="1"/>
  <c r="Z247" i="1"/>
  <c r="Z250" i="1" s="1"/>
  <c r="Y247" i="1"/>
  <c r="P247" i="1"/>
  <c r="X243" i="1"/>
  <c r="X242" i="1"/>
  <c r="BO241" i="1"/>
  <c r="BM241" i="1"/>
  <c r="Z241" i="1"/>
  <c r="Z242" i="1" s="1"/>
  <c r="Y241" i="1"/>
  <c r="P241" i="1"/>
  <c r="X239" i="1"/>
  <c r="X238" i="1"/>
  <c r="BO237" i="1"/>
  <c r="BM237" i="1"/>
  <c r="Z237" i="1"/>
  <c r="Z238" i="1" s="1"/>
  <c r="Y237" i="1"/>
  <c r="Y239" i="1" s="1"/>
  <c r="P237" i="1"/>
  <c r="X233" i="1"/>
  <c r="X232" i="1"/>
  <c r="BO231" i="1"/>
  <c r="BM231" i="1"/>
  <c r="Z231" i="1"/>
  <c r="Z232" i="1" s="1"/>
  <c r="Y231" i="1"/>
  <c r="P231" i="1"/>
  <c r="X227" i="1"/>
  <c r="X226" i="1"/>
  <c r="BO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O218" i="1"/>
  <c r="BM218" i="1"/>
  <c r="Z218" i="1"/>
  <c r="Z220" i="1" s="1"/>
  <c r="Y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Z198" i="1" s="1"/>
  <c r="Y193" i="1"/>
  <c r="Y199" i="1" s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Z172" i="1" s="1"/>
  <c r="Y169" i="1"/>
  <c r="P169" i="1"/>
  <c r="X165" i="1"/>
  <c r="X164" i="1"/>
  <c r="BO163" i="1"/>
  <c r="BN163" i="1"/>
  <c r="BM163" i="1"/>
  <c r="Z163" i="1"/>
  <c r="Y163" i="1"/>
  <c r="BP163" i="1" s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Z137" i="1" s="1"/>
  <c r="Y135" i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Z125" i="1" s="1"/>
  <c r="Y123" i="1"/>
  <c r="P123" i="1"/>
  <c r="X120" i="1"/>
  <c r="X119" i="1"/>
  <c r="BO118" i="1"/>
  <c r="BM118" i="1"/>
  <c r="Z118" i="1"/>
  <c r="Z119" i="1" s="1"/>
  <c r="Y118" i="1"/>
  <c r="Y119" i="1" s="1"/>
  <c r="X116" i="1"/>
  <c r="X115" i="1"/>
  <c r="BO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7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X278" i="1" s="1"/>
  <c r="Z22" i="1"/>
  <c r="Z23" i="1" s="1"/>
  <c r="Y22" i="1"/>
  <c r="Y24" i="1" s="1"/>
  <c r="P22" i="1"/>
  <c r="H10" i="1"/>
  <c r="A9" i="1"/>
  <c r="A10" i="1" s="1"/>
  <c r="D7" i="1"/>
  <c r="Q6" i="1"/>
  <c r="P2" i="1"/>
  <c r="X277" i="1" l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BN186" i="1"/>
  <c r="BN188" i="1"/>
  <c r="J9" i="1"/>
  <c r="X279" i="1"/>
  <c r="X280" i="1" s="1"/>
  <c r="Y173" i="1"/>
  <c r="Y251" i="1"/>
  <c r="F9" i="1"/>
  <c r="F10" i="1"/>
  <c r="BN22" i="1"/>
  <c r="BP22" i="1"/>
  <c r="Y23" i="1"/>
  <c r="Z30" i="1"/>
  <c r="BN28" i="1"/>
  <c r="BP28" i="1"/>
  <c r="X281" i="1"/>
  <c r="Y46" i="1"/>
  <c r="BN42" i="1"/>
  <c r="BN44" i="1"/>
  <c r="Y63" i="1"/>
  <c r="Y69" i="1"/>
  <c r="Z69" i="1"/>
  <c r="BN67" i="1"/>
  <c r="Z75" i="1"/>
  <c r="BN79" i="1"/>
  <c r="BP79" i="1"/>
  <c r="Y80" i="1"/>
  <c r="Z86" i="1"/>
  <c r="BN84" i="1"/>
  <c r="BP84" i="1"/>
  <c r="Z96" i="1"/>
  <c r="Z102" i="1"/>
  <c r="BN100" i="1"/>
  <c r="BP100" i="1"/>
  <c r="BN114" i="1"/>
  <c r="BP114" i="1"/>
  <c r="Y115" i="1"/>
  <c r="Y126" i="1"/>
  <c r="BN124" i="1"/>
  <c r="Y131" i="1"/>
  <c r="Y138" i="1"/>
  <c r="BN136" i="1"/>
  <c r="Z164" i="1"/>
  <c r="BN170" i="1"/>
  <c r="Z189" i="1"/>
  <c r="BN248" i="1"/>
  <c r="Z261" i="1"/>
  <c r="BN258" i="1"/>
  <c r="BN260" i="1"/>
  <c r="Y31" i="1"/>
  <c r="Y38" i="1"/>
  <c r="Y45" i="1"/>
  <c r="Y64" i="1"/>
  <c r="Y70" i="1"/>
  <c r="Y75" i="1"/>
  <c r="Y87" i="1"/>
  <c r="Y96" i="1"/>
  <c r="Y103" i="1"/>
  <c r="Y112" i="1"/>
  <c r="Y120" i="1"/>
  <c r="Y125" i="1"/>
  <c r="Y132" i="1"/>
  <c r="Y137" i="1"/>
  <c r="Y182" i="1"/>
  <c r="BP181" i="1"/>
  <c r="BN181" i="1"/>
  <c r="BP212" i="1"/>
  <c r="BN212" i="1"/>
  <c r="Y214" i="1"/>
  <c r="Y220" i="1"/>
  <c r="BP218" i="1"/>
  <c r="BN218" i="1"/>
  <c r="BP219" i="1"/>
  <c r="BN219" i="1"/>
  <c r="Y232" i="1"/>
  <c r="BP231" i="1"/>
  <c r="BN231" i="1"/>
  <c r="Y242" i="1"/>
  <c r="BP241" i="1"/>
  <c r="BN24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BN135" i="1"/>
  <c r="BP135" i="1"/>
  <c r="BN162" i="1"/>
  <c r="BP162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15" i="1"/>
  <c r="Y221" i="1"/>
  <c r="Y226" i="1"/>
  <c r="BP225" i="1"/>
  <c r="BN225" i="1"/>
  <c r="Y233" i="1"/>
  <c r="Y238" i="1"/>
  <c r="BP237" i="1"/>
  <c r="BN237" i="1"/>
  <c r="Y243" i="1"/>
  <c r="Y250" i="1"/>
  <c r="BP247" i="1"/>
  <c r="BN247" i="1"/>
  <c r="BP249" i="1"/>
  <c r="BN249" i="1"/>
  <c r="Z255" i="1"/>
  <c r="Y262" i="1"/>
  <c r="Y276" i="1"/>
  <c r="Z282" i="1" l="1"/>
  <c r="Y279" i="1"/>
  <c r="Y278" i="1"/>
  <c r="Y280" i="1" s="1"/>
  <c r="Y281" i="1"/>
  <c r="Y277" i="1"/>
  <c r="B290" i="1" l="1"/>
  <c r="A290" i="1"/>
  <c r="C290" i="1"/>
</calcChain>
</file>

<file path=xl/sharedStrings.xml><?xml version="1.0" encoding="utf-8"?>
<sst xmlns="http://schemas.openxmlformats.org/spreadsheetml/2006/main" count="1246" uniqueCount="408">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</sst>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31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34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419" t="s">
        <v>0</v>
      </c>
      <c r="E1" s="311"/>
      <c r="F1" s="311"/>
      <c r="G1" s="12" t="s">
        <v>1</v>
      </c>
      <c r="H1" s="419" t="s">
        <v>2</v>
      </c>
      <c r="I1" s="311"/>
      <c r="J1" s="311"/>
      <c r="K1" s="311"/>
      <c r="L1" s="311"/>
      <c r="M1" s="311"/>
      <c r="N1" s="311"/>
      <c r="O1" s="311"/>
      <c r="P1" s="311"/>
      <c r="Q1" s="311"/>
      <c r="R1" s="448" t="s">
        <v>3</v>
      </c>
      <c r="S1" s="311"/>
      <c r="T1" s="3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90" t="s">
        <v>8</v>
      </c>
      <c r="B5" s="285"/>
      <c r="C5" s="286"/>
      <c r="D5" s="343"/>
      <c r="E5" s="345"/>
      <c r="F5" s="322" t="s">
        <v>9</v>
      </c>
      <c r="G5" s="286"/>
      <c r="H5" s="343" t="s">
        <v>407</v>
      </c>
      <c r="I5" s="344"/>
      <c r="J5" s="344"/>
      <c r="K5" s="344"/>
      <c r="L5" s="344"/>
      <c r="M5" s="345"/>
      <c r="N5" s="61"/>
      <c r="P5" s="24" t="s">
        <v>10</v>
      </c>
      <c r="Q5" s="305">
        <v>45943</v>
      </c>
      <c r="R5" s="306"/>
      <c r="T5" s="381" t="s">
        <v>11</v>
      </c>
      <c r="U5" s="382"/>
      <c r="V5" s="383" t="s">
        <v>12</v>
      </c>
      <c r="W5" s="306"/>
      <c r="AB5" s="51"/>
      <c r="AC5" s="51"/>
      <c r="AD5" s="51"/>
      <c r="AE5" s="51"/>
    </row>
    <row r="6" spans="1:32" s="262" customFormat="1" ht="24" customHeight="1" x14ac:dyDescent="0.2">
      <c r="A6" s="390" t="s">
        <v>13</v>
      </c>
      <c r="B6" s="285"/>
      <c r="C6" s="286"/>
      <c r="D6" s="347" t="s">
        <v>14</v>
      </c>
      <c r="E6" s="348"/>
      <c r="F6" s="348"/>
      <c r="G6" s="348"/>
      <c r="H6" s="348"/>
      <c r="I6" s="348"/>
      <c r="J6" s="348"/>
      <c r="K6" s="348"/>
      <c r="L6" s="348"/>
      <c r="M6" s="306"/>
      <c r="N6" s="62"/>
      <c r="P6" s="24" t="s">
        <v>15</v>
      </c>
      <c r="Q6" s="310" t="str">
        <f>IF(Q5=0," ",CHOOSE(WEEKDAY(Q5,2),"Понедельник","Вторник","Среда","Четверг","Пятница","Суббота","Воскресенье"))</f>
        <v>Понедельник</v>
      </c>
      <c r="R6" s="273"/>
      <c r="T6" s="387" t="s">
        <v>16</v>
      </c>
      <c r="U6" s="382"/>
      <c r="V6" s="372" t="s">
        <v>17</v>
      </c>
      <c r="W6" s="373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430" t="str">
        <f>IFERROR(VLOOKUP(DeliveryAddress,Table,3,0),1)</f>
        <v>1</v>
      </c>
      <c r="E7" s="431"/>
      <c r="F7" s="431"/>
      <c r="G7" s="431"/>
      <c r="H7" s="431"/>
      <c r="I7" s="431"/>
      <c r="J7" s="431"/>
      <c r="K7" s="431"/>
      <c r="L7" s="431"/>
      <c r="M7" s="385"/>
      <c r="N7" s="63"/>
      <c r="P7" s="24"/>
      <c r="Q7" s="42"/>
      <c r="R7" s="42"/>
      <c r="T7" s="283"/>
      <c r="U7" s="382"/>
      <c r="V7" s="374"/>
      <c r="W7" s="375"/>
      <c r="AB7" s="51"/>
      <c r="AC7" s="51"/>
      <c r="AD7" s="51"/>
      <c r="AE7" s="51"/>
    </row>
    <row r="8" spans="1:32" s="262" customFormat="1" ht="25.5" customHeight="1" x14ac:dyDescent="0.2">
      <c r="A8" s="296" t="s">
        <v>18</v>
      </c>
      <c r="B8" s="290"/>
      <c r="C8" s="291"/>
      <c r="D8" s="438" t="s">
        <v>19</v>
      </c>
      <c r="E8" s="439"/>
      <c r="F8" s="439"/>
      <c r="G8" s="439"/>
      <c r="H8" s="439"/>
      <c r="I8" s="439"/>
      <c r="J8" s="439"/>
      <c r="K8" s="439"/>
      <c r="L8" s="439"/>
      <c r="M8" s="440"/>
      <c r="N8" s="64"/>
      <c r="P8" s="24" t="s">
        <v>20</v>
      </c>
      <c r="Q8" s="384">
        <v>0.41666666666666669</v>
      </c>
      <c r="R8" s="385"/>
      <c r="T8" s="283"/>
      <c r="U8" s="382"/>
      <c r="V8" s="374"/>
      <c r="W8" s="375"/>
      <c r="AB8" s="51"/>
      <c r="AC8" s="51"/>
      <c r="AD8" s="51"/>
      <c r="AE8" s="51"/>
    </row>
    <row r="9" spans="1:32" s="262" customFormat="1" ht="39.950000000000003" customHeight="1" x14ac:dyDescent="0.2">
      <c r="A9" s="3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31"/>
      <c r="E9" s="332"/>
      <c r="F9" s="3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260"/>
      <c r="P9" s="26" t="s">
        <v>21</v>
      </c>
      <c r="Q9" s="456"/>
      <c r="R9" s="325"/>
      <c r="T9" s="283"/>
      <c r="U9" s="382"/>
      <c r="V9" s="376"/>
      <c r="W9" s="377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31"/>
      <c r="E10" s="332"/>
      <c r="F10" s="3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55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88"/>
      <c r="R10" s="389"/>
      <c r="U10" s="24" t="s">
        <v>23</v>
      </c>
      <c r="V10" s="450" t="s">
        <v>24</v>
      </c>
      <c r="W10" s="373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57"/>
      <c r="R11" s="306"/>
      <c r="U11" s="24" t="s">
        <v>27</v>
      </c>
      <c r="V11" s="324" t="s">
        <v>28</v>
      </c>
      <c r="W11" s="325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79" t="s">
        <v>29</v>
      </c>
      <c r="B12" s="285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65"/>
      <c r="P12" s="24" t="s">
        <v>30</v>
      </c>
      <c r="Q12" s="384"/>
      <c r="R12" s="385"/>
      <c r="S12" s="23"/>
      <c r="U12" s="24"/>
      <c r="V12" s="311"/>
      <c r="W12" s="283"/>
      <c r="AB12" s="51"/>
      <c r="AC12" s="51"/>
      <c r="AD12" s="51"/>
      <c r="AE12" s="51"/>
    </row>
    <row r="13" spans="1:32" s="262" customFormat="1" ht="23.25" customHeight="1" x14ac:dyDescent="0.2">
      <c r="A13" s="379" t="s">
        <v>31</v>
      </c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65"/>
      <c r="O13" s="26"/>
      <c r="P13" s="26" t="s">
        <v>32</v>
      </c>
      <c r="Q13" s="324"/>
      <c r="R13" s="3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79" t="s">
        <v>33</v>
      </c>
      <c r="B14" s="285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0" t="s">
        <v>34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66"/>
      <c r="P15" s="397" t="s">
        <v>35</v>
      </c>
      <c r="Q15" s="311"/>
      <c r="R15" s="311"/>
      <c r="S15" s="311"/>
      <c r="T15" s="3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8"/>
      <c r="Q16" s="398"/>
      <c r="R16" s="398"/>
      <c r="S16" s="398"/>
      <c r="T16" s="39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74" t="s">
        <v>36</v>
      </c>
      <c r="B17" s="274" t="s">
        <v>37</v>
      </c>
      <c r="C17" s="392" t="s">
        <v>38</v>
      </c>
      <c r="D17" s="274" t="s">
        <v>39</v>
      </c>
      <c r="E17" s="275"/>
      <c r="F17" s="274" t="s">
        <v>40</v>
      </c>
      <c r="G17" s="274" t="s">
        <v>41</v>
      </c>
      <c r="H17" s="274" t="s">
        <v>42</v>
      </c>
      <c r="I17" s="274" t="s">
        <v>43</v>
      </c>
      <c r="J17" s="274" t="s">
        <v>44</v>
      </c>
      <c r="K17" s="274" t="s">
        <v>45</v>
      </c>
      <c r="L17" s="274" t="s">
        <v>46</v>
      </c>
      <c r="M17" s="274" t="s">
        <v>47</v>
      </c>
      <c r="N17" s="274" t="s">
        <v>48</v>
      </c>
      <c r="O17" s="274" t="s">
        <v>49</v>
      </c>
      <c r="P17" s="274" t="s">
        <v>50</v>
      </c>
      <c r="Q17" s="420"/>
      <c r="R17" s="420"/>
      <c r="S17" s="420"/>
      <c r="T17" s="275"/>
      <c r="U17" s="407" t="s">
        <v>51</v>
      </c>
      <c r="V17" s="286"/>
      <c r="W17" s="274" t="s">
        <v>52</v>
      </c>
      <c r="X17" s="274" t="s">
        <v>53</v>
      </c>
      <c r="Y17" s="408" t="s">
        <v>54</v>
      </c>
      <c r="Z17" s="362" t="s">
        <v>55</v>
      </c>
      <c r="AA17" s="316" t="s">
        <v>56</v>
      </c>
      <c r="AB17" s="316" t="s">
        <v>57</v>
      </c>
      <c r="AC17" s="316" t="s">
        <v>58</v>
      </c>
      <c r="AD17" s="316" t="s">
        <v>59</v>
      </c>
      <c r="AE17" s="317"/>
      <c r="AF17" s="318"/>
      <c r="AG17" s="69"/>
      <c r="BD17" s="68" t="s">
        <v>60</v>
      </c>
    </row>
    <row r="18" spans="1:68" ht="14.25" customHeight="1" x14ac:dyDescent="0.2">
      <c r="A18" s="281"/>
      <c r="B18" s="281"/>
      <c r="C18" s="281"/>
      <c r="D18" s="276"/>
      <c r="E18" s="277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76"/>
      <c r="Q18" s="421"/>
      <c r="R18" s="421"/>
      <c r="S18" s="421"/>
      <c r="T18" s="277"/>
      <c r="U18" s="70" t="s">
        <v>61</v>
      </c>
      <c r="V18" s="70" t="s">
        <v>62</v>
      </c>
      <c r="W18" s="281"/>
      <c r="X18" s="281"/>
      <c r="Y18" s="409"/>
      <c r="Z18" s="363"/>
      <c r="AA18" s="354"/>
      <c r="AB18" s="354"/>
      <c r="AC18" s="354"/>
      <c r="AD18" s="319"/>
      <c r="AE18" s="320"/>
      <c r="AF18" s="321"/>
      <c r="AG18" s="69"/>
      <c r="BD18" s="68"/>
    </row>
    <row r="19" spans="1:68" ht="27.75" hidden="1" customHeight="1" x14ac:dyDescent="0.2">
      <c r="A19" s="293" t="s">
        <v>63</v>
      </c>
      <c r="B19" s="294"/>
      <c r="C19" s="294"/>
      <c r="D19" s="294"/>
      <c r="E19" s="29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48"/>
      <c r="AB19" s="48"/>
      <c r="AC19" s="48"/>
    </row>
    <row r="20" spans="1:68" ht="16.5" hidden="1" customHeight="1" x14ac:dyDescent="0.25">
      <c r="A20" s="288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hidden="1" customHeight="1" x14ac:dyDescent="0.25">
      <c r="A21" s="282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2">
        <v>4607111035752</v>
      </c>
      <c r="E22" s="273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9"/>
      <c r="R22" s="279"/>
      <c r="S22" s="279"/>
      <c r="T22" s="280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9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300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300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293" t="s">
        <v>75</v>
      </c>
      <c r="B25" s="294"/>
      <c r="C25" s="294"/>
      <c r="D25" s="294"/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48"/>
      <c r="AB25" s="48"/>
      <c r="AC25" s="48"/>
    </row>
    <row r="26" spans="1:68" ht="16.5" hidden="1" customHeight="1" x14ac:dyDescent="0.25">
      <c r="A26" s="288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hidden="1" customHeight="1" x14ac:dyDescent="0.25">
      <c r="A27" s="282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2">
        <v>4607111036537</v>
      </c>
      <c r="E28" s="273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44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9"/>
      <c r="R28" s="279"/>
      <c r="S28" s="279"/>
      <c r="T28" s="280"/>
      <c r="U28" s="34"/>
      <c r="V28" s="34"/>
      <c r="W28" s="35" t="s">
        <v>70</v>
      </c>
      <c r="X28" s="268">
        <v>28</v>
      </c>
      <c r="Y28" s="26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72">
        <v>4607111036605</v>
      </c>
      <c r="E29" s="273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43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9"/>
      <c r="R29" s="279"/>
      <c r="S29" s="279"/>
      <c r="T29" s="280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9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300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70">
        <f>IFERROR(SUM(X28:X29),"0")</f>
        <v>28</v>
      </c>
      <c r="Y30" s="270">
        <f>IFERROR(SUM(Y28:Y29),"0")</f>
        <v>28</v>
      </c>
      <c r="Z30" s="270">
        <f>IFERROR(IF(Z28="",0,Z28),"0")+IFERROR(IF(Z29="",0,Z29),"0")</f>
        <v>0.26347999999999999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300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70">
        <f>IFERROR(SUMPRODUCT(X28:X29*H28:H29),"0")</f>
        <v>42</v>
      </c>
      <c r="Y31" s="270">
        <f>IFERROR(SUMPRODUCT(Y28:Y29*H28:H29),"0")</f>
        <v>42</v>
      </c>
      <c r="Z31" s="37"/>
      <c r="AA31" s="271"/>
      <c r="AB31" s="271"/>
      <c r="AC31" s="271"/>
    </row>
    <row r="32" spans="1:68" ht="16.5" hidden="1" customHeight="1" x14ac:dyDescent="0.25">
      <c r="A32" s="288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hidden="1" customHeight="1" x14ac:dyDescent="0.25">
      <c r="A33" s="282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2">
        <v>4620207490075</v>
      </c>
      <c r="E34" s="273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0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9"/>
      <c r="R34" s="279"/>
      <c r="S34" s="279"/>
      <c r="T34" s="280"/>
      <c r="U34" s="34"/>
      <c r="V34" s="34"/>
      <c r="W34" s="35" t="s">
        <v>70</v>
      </c>
      <c r="X34" s="268">
        <v>12</v>
      </c>
      <c r="Y34" s="26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2">
        <v>4620207490174</v>
      </c>
      <c r="E35" s="273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35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9"/>
      <c r="R35" s="279"/>
      <c r="S35" s="279"/>
      <c r="T35" s="280"/>
      <c r="U35" s="34"/>
      <c r="V35" s="34"/>
      <c r="W35" s="35" t="s">
        <v>70</v>
      </c>
      <c r="X35" s="268">
        <v>36</v>
      </c>
      <c r="Y35" s="269">
        <f>IFERROR(IF(X35="","",X35),"")</f>
        <v>36</v>
      </c>
      <c r="Z35" s="36">
        <f>IFERROR(IF(X35="","",X35*0.0155),"")</f>
        <v>0.55800000000000005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211.32</v>
      </c>
      <c r="BN35" s="67">
        <f>IFERROR(Y35*I35,"0")</f>
        <v>211.32</v>
      </c>
      <c r="BO35" s="67">
        <f>IFERROR(X35/J35,"0")</f>
        <v>0.42857142857142855</v>
      </c>
      <c r="BP35" s="67">
        <f>IFERROR(Y35/J35,"0")</f>
        <v>0.42857142857142855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72">
        <v>4620207490044</v>
      </c>
      <c r="E36" s="273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1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9"/>
      <c r="R36" s="279"/>
      <c r="S36" s="279"/>
      <c r="T36" s="280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9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300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70">
        <f>IFERROR(SUM(X34:X36),"0")</f>
        <v>48</v>
      </c>
      <c r="Y37" s="270">
        <f>IFERROR(SUM(Y34:Y36),"0")</f>
        <v>48</v>
      </c>
      <c r="Z37" s="270">
        <f>IFERROR(IF(Z34="",0,Z34),"0")+IFERROR(IF(Z35="",0,Z35),"0")+IFERROR(IF(Z36="",0,Z36),"0")</f>
        <v>0.74399999999999999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300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70">
        <f>IFERROR(SUMPRODUCT(X34:X36*H34:H36),"0")</f>
        <v>268.79999999999995</v>
      </c>
      <c r="Y38" s="270">
        <f>IFERROR(SUMPRODUCT(Y34:Y36*H34:H36),"0")</f>
        <v>268.79999999999995</v>
      </c>
      <c r="Z38" s="37"/>
      <c r="AA38" s="271"/>
      <c r="AB38" s="271"/>
      <c r="AC38" s="271"/>
    </row>
    <row r="39" spans="1:68" ht="16.5" hidden="1" customHeight="1" x14ac:dyDescent="0.25">
      <c r="A39" s="288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hidden="1" customHeight="1" x14ac:dyDescent="0.25">
      <c r="A40" s="282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72">
        <v>4607111039385</v>
      </c>
      <c r="E41" s="273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0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9"/>
      <c r="R41" s="279"/>
      <c r="S41" s="279"/>
      <c r="T41" s="280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2">
        <v>4607111038982</v>
      </c>
      <c r="E42" s="273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42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9"/>
      <c r="R42" s="279"/>
      <c r="S42" s="279"/>
      <c r="T42" s="280"/>
      <c r="U42" s="34"/>
      <c r="V42" s="34"/>
      <c r="W42" s="35" t="s">
        <v>70</v>
      </c>
      <c r="X42" s="268">
        <v>24</v>
      </c>
      <c r="Y42" s="26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72">
        <v>4607111039354</v>
      </c>
      <c r="E43" s="273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40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9"/>
      <c r="R43" s="279"/>
      <c r="S43" s="279"/>
      <c r="T43" s="280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2">
        <v>4607111039330</v>
      </c>
      <c r="E44" s="273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4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9"/>
      <c r="R44" s="279"/>
      <c r="S44" s="279"/>
      <c r="T44" s="280"/>
      <c r="U44" s="34"/>
      <c r="V44" s="34"/>
      <c r="W44" s="35" t="s">
        <v>70</v>
      </c>
      <c r="X44" s="268">
        <v>24</v>
      </c>
      <c r="Y44" s="269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299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300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70">
        <f>IFERROR(SUM(X41:X44),"0")</f>
        <v>48</v>
      </c>
      <c r="Y45" s="270">
        <f>IFERROR(SUM(Y41:Y44),"0")</f>
        <v>48</v>
      </c>
      <c r="Z45" s="270">
        <f>IFERROR(IF(Z41="",0,Z41),"0")+IFERROR(IF(Z42="",0,Z42),"0")+IFERROR(IF(Z43="",0,Z43),"0")+IFERROR(IF(Z44="",0,Z44),"0")</f>
        <v>0.74399999999999999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300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70">
        <f>IFERROR(SUMPRODUCT(X41:X44*H41:H44),"0")</f>
        <v>336</v>
      </c>
      <c r="Y46" s="270">
        <f>IFERROR(SUMPRODUCT(Y41:Y44*H41:H44),"0")</f>
        <v>336</v>
      </c>
      <c r="Z46" s="37"/>
      <c r="AA46" s="271"/>
      <c r="AB46" s="271"/>
      <c r="AC46" s="271"/>
    </row>
    <row r="47" spans="1:68" ht="16.5" hidden="1" customHeight="1" x14ac:dyDescent="0.25">
      <c r="A47" s="288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hidden="1" customHeight="1" x14ac:dyDescent="0.25">
      <c r="A48" s="282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72">
        <v>4620207490822</v>
      </c>
      <c r="E49" s="273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1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9"/>
      <c r="R49" s="279"/>
      <c r="S49" s="279"/>
      <c r="T49" s="280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9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300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300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82" t="s">
        <v>112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72">
        <v>4607111039743</v>
      </c>
      <c r="E53" s="273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9"/>
      <c r="R53" s="279"/>
      <c r="S53" s="279"/>
      <c r="T53" s="280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9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300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300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82" t="s">
        <v>77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27" hidden="1" customHeight="1" x14ac:dyDescent="0.25">
      <c r="A57" s="54" t="s">
        <v>116</v>
      </c>
      <c r="B57" s="54" t="s">
        <v>117</v>
      </c>
      <c r="C57" s="31">
        <v>4301132194</v>
      </c>
      <c r="D57" s="272">
        <v>4607111039712</v>
      </c>
      <c r="E57" s="273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32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9"/>
      <c r="R57" s="279"/>
      <c r="S57" s="279"/>
      <c r="T57" s="280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9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300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300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82" t="s">
        <v>119</v>
      </c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72">
        <v>4607111037008</v>
      </c>
      <c r="E61" s="273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32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9"/>
      <c r="R61" s="279"/>
      <c r="S61" s="279"/>
      <c r="T61" s="280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72">
        <v>4607111037398</v>
      </c>
      <c r="E62" s="273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0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9"/>
      <c r="R62" s="279"/>
      <c r="S62" s="279"/>
      <c r="T62" s="280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9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300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300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82" t="s">
        <v>125</v>
      </c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64"/>
      <c r="AB65" s="264"/>
      <c r="AC65" s="264"/>
    </row>
    <row r="66" spans="1:68" ht="27" hidden="1" customHeight="1" x14ac:dyDescent="0.25">
      <c r="A66" s="54" t="s">
        <v>126</v>
      </c>
      <c r="B66" s="54" t="s">
        <v>127</v>
      </c>
      <c r="C66" s="31">
        <v>4301135664</v>
      </c>
      <c r="D66" s="272">
        <v>4607111039705</v>
      </c>
      <c r="E66" s="273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39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9"/>
      <c r="R66" s="279"/>
      <c r="S66" s="279"/>
      <c r="T66" s="280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130</v>
      </c>
      <c r="B67" s="54" t="s">
        <v>131</v>
      </c>
      <c r="C67" s="31">
        <v>4301135665</v>
      </c>
      <c r="D67" s="272">
        <v>4607111039729</v>
      </c>
      <c r="E67" s="273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32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9"/>
      <c r="R67" s="279"/>
      <c r="S67" s="279"/>
      <c r="T67" s="280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272">
        <v>4620207490228</v>
      </c>
      <c r="E68" s="273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39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9"/>
      <c r="R68" s="279"/>
      <c r="S68" s="279"/>
      <c r="T68" s="280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9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300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300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88" t="s">
        <v>135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63"/>
      <c r="AB71" s="263"/>
      <c r="AC71" s="263"/>
    </row>
    <row r="72" spans="1:68" ht="14.25" hidden="1" customHeight="1" x14ac:dyDescent="0.25">
      <c r="A72" s="282" t="s">
        <v>64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64"/>
      <c r="AB72" s="264"/>
      <c r="AC72" s="264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72">
        <v>4607111037411</v>
      </c>
      <c r="E73" s="273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4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9"/>
      <c r="R73" s="279"/>
      <c r="S73" s="279"/>
      <c r="T73" s="280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4301070981</v>
      </c>
      <c r="D74" s="272">
        <v>4607111036728</v>
      </c>
      <c r="E74" s="273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4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9"/>
      <c r="R74" s="279"/>
      <c r="S74" s="279"/>
      <c r="T74" s="280"/>
      <c r="U74" s="34"/>
      <c r="V74" s="34"/>
      <c r="W74" s="35" t="s">
        <v>70</v>
      </c>
      <c r="X74" s="268">
        <v>0</v>
      </c>
      <c r="Y74" s="26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99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300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70">
        <f>IFERROR(SUM(X73:X74),"0")</f>
        <v>0</v>
      </c>
      <c r="Y75" s="270">
        <f>IFERROR(SUM(Y73:Y74),"0")</f>
        <v>0</v>
      </c>
      <c r="Z75" s="270">
        <f>IFERROR(IF(Z73="",0,Z73),"0")+IFERROR(IF(Z74="",0,Z74),"0")</f>
        <v>0</v>
      </c>
      <c r="AA75" s="271"/>
      <c r="AB75" s="271"/>
      <c r="AC75" s="271"/>
    </row>
    <row r="76" spans="1:68" hidden="1" x14ac:dyDescent="0.2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300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70">
        <f>IFERROR(SUMPRODUCT(X73:X74*H73:H74),"0")</f>
        <v>0</v>
      </c>
      <c r="Y76" s="270">
        <f>IFERROR(SUMPRODUCT(Y73:Y74*H73:H74),"0")</f>
        <v>0</v>
      </c>
      <c r="Z76" s="37"/>
      <c r="AA76" s="271"/>
      <c r="AB76" s="271"/>
      <c r="AC76" s="271"/>
    </row>
    <row r="77" spans="1:68" ht="16.5" hidden="1" customHeight="1" x14ac:dyDescent="0.25">
      <c r="A77" s="288" t="s">
        <v>142</v>
      </c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63"/>
      <c r="AB77" s="263"/>
      <c r="AC77" s="263"/>
    </row>
    <row r="78" spans="1:68" ht="14.25" hidden="1" customHeight="1" x14ac:dyDescent="0.25">
      <c r="A78" s="282" t="s">
        <v>125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4"/>
      <c r="AB78" s="264"/>
      <c r="AC78" s="26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2">
        <v>4607111033659</v>
      </c>
      <c r="E79" s="273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45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9"/>
      <c r="R79" s="279"/>
      <c r="S79" s="279"/>
      <c r="T79" s="280"/>
      <c r="U79" s="34"/>
      <c r="V79" s="34"/>
      <c r="W79" s="35" t="s">
        <v>70</v>
      </c>
      <c r="X79" s="268">
        <v>42</v>
      </c>
      <c r="Y79" s="269">
        <f>IFERROR(IF(X79="","",X79),"")</f>
        <v>42</v>
      </c>
      <c r="Z79" s="36">
        <f>IFERROR(IF(X79="","",X79*0.01788),"")</f>
        <v>0.75095999999999996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180.75120000000001</v>
      </c>
      <c r="BN79" s="67">
        <f>IFERROR(Y79*I79,"0")</f>
        <v>180.75120000000001</v>
      </c>
      <c r="BO79" s="67">
        <f>IFERROR(X79/J79,"0")</f>
        <v>0.6</v>
      </c>
      <c r="BP79" s="67">
        <f>IFERROR(Y79/J79,"0")</f>
        <v>0.6</v>
      </c>
    </row>
    <row r="80" spans="1:68" x14ac:dyDescent="0.2">
      <c r="A80" s="299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300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70">
        <f>IFERROR(SUM(X79:X79),"0")</f>
        <v>42</v>
      </c>
      <c r="Y80" s="270">
        <f>IFERROR(SUM(Y79:Y79),"0")</f>
        <v>42</v>
      </c>
      <c r="Z80" s="270">
        <f>IFERROR(IF(Z79="",0,Z79),"0")</f>
        <v>0.75095999999999996</v>
      </c>
      <c r="AA80" s="271"/>
      <c r="AB80" s="271"/>
      <c r="AC80" s="271"/>
    </row>
    <row r="81" spans="1:68" x14ac:dyDescent="0.2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300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70">
        <f>IFERROR(SUMPRODUCT(X79:X79*H79:H79),"0")</f>
        <v>151.20000000000002</v>
      </c>
      <c r="Y81" s="270">
        <f>IFERROR(SUMPRODUCT(Y79:Y79*H79:H79),"0")</f>
        <v>151.20000000000002</v>
      </c>
      <c r="Z81" s="37"/>
      <c r="AA81" s="271"/>
      <c r="AB81" s="271"/>
      <c r="AC81" s="271"/>
    </row>
    <row r="82" spans="1:68" ht="16.5" hidden="1" customHeight="1" x14ac:dyDescent="0.25">
      <c r="A82" s="288" t="s">
        <v>146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63"/>
      <c r="AB82" s="263"/>
      <c r="AC82" s="263"/>
    </row>
    <row r="83" spans="1:68" ht="14.25" hidden="1" customHeight="1" x14ac:dyDescent="0.25">
      <c r="A83" s="282" t="s">
        <v>147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64"/>
      <c r="AB83" s="264"/>
      <c r="AC83" s="26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2">
        <v>4607111034120</v>
      </c>
      <c r="E84" s="273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5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9"/>
      <c r="R84" s="279"/>
      <c r="S84" s="279"/>
      <c r="T84" s="280"/>
      <c r="U84" s="34"/>
      <c r="V84" s="34"/>
      <c r="W84" s="35" t="s">
        <v>70</v>
      </c>
      <c r="X84" s="268">
        <v>126</v>
      </c>
      <c r="Y84" s="269">
        <f>IFERROR(IF(X84="","",X84),"")</f>
        <v>126</v>
      </c>
      <c r="Z84" s="36">
        <f>IFERROR(IF(X84="","",X84*0.01788),"")</f>
        <v>2.2528800000000002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542.25360000000001</v>
      </c>
      <c r="BN84" s="67">
        <f>IFERROR(Y84*I84,"0")</f>
        <v>542.25360000000001</v>
      </c>
      <c r="BO84" s="67">
        <f>IFERROR(X84/J84,"0")</f>
        <v>1.8</v>
      </c>
      <c r="BP84" s="67">
        <f>IFERROR(Y84/J84,"0")</f>
        <v>1.8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2">
        <v>4607111034137</v>
      </c>
      <c r="E85" s="273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34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9"/>
      <c r="R85" s="279"/>
      <c r="S85" s="279"/>
      <c r="T85" s="280"/>
      <c r="U85" s="34"/>
      <c r="V85" s="34"/>
      <c r="W85" s="35" t="s">
        <v>70</v>
      </c>
      <c r="X85" s="268">
        <v>98</v>
      </c>
      <c r="Y85" s="269">
        <f>IFERROR(IF(X85="","",X85),"")</f>
        <v>98</v>
      </c>
      <c r="Z85" s="36">
        <f>IFERROR(IF(X85="","",X85*0.01788),"")</f>
        <v>1.75224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421.75280000000004</v>
      </c>
      <c r="BN85" s="67">
        <f>IFERROR(Y85*I85,"0")</f>
        <v>421.75280000000004</v>
      </c>
      <c r="BO85" s="67">
        <f>IFERROR(X85/J85,"0")</f>
        <v>1.4</v>
      </c>
      <c r="BP85" s="67">
        <f>IFERROR(Y85/J85,"0")</f>
        <v>1.4</v>
      </c>
    </row>
    <row r="86" spans="1:68" x14ac:dyDescent="0.2">
      <c r="A86" s="299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300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70">
        <f>IFERROR(SUM(X84:X85),"0")</f>
        <v>224</v>
      </c>
      <c r="Y86" s="270">
        <f>IFERROR(SUM(Y84:Y85),"0")</f>
        <v>224</v>
      </c>
      <c r="Z86" s="270">
        <f>IFERROR(IF(Z84="",0,Z84),"0")+IFERROR(IF(Z85="",0,Z85),"0")</f>
        <v>4.0051199999999998</v>
      </c>
      <c r="AA86" s="271"/>
      <c r="AB86" s="271"/>
      <c r="AC86" s="271"/>
    </row>
    <row r="87" spans="1:68" x14ac:dyDescent="0.2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300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70">
        <f>IFERROR(SUMPRODUCT(X84:X85*H84:H85),"0")</f>
        <v>806.40000000000009</v>
      </c>
      <c r="Y87" s="270">
        <f>IFERROR(SUMPRODUCT(Y84:Y85*H84:H85),"0")</f>
        <v>806.40000000000009</v>
      </c>
      <c r="Z87" s="37"/>
      <c r="AA87" s="271"/>
      <c r="AB87" s="271"/>
      <c r="AC87" s="271"/>
    </row>
    <row r="88" spans="1:68" ht="16.5" hidden="1" customHeight="1" x14ac:dyDescent="0.25">
      <c r="A88" s="288" t="s">
        <v>154</v>
      </c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63"/>
      <c r="AB88" s="263"/>
      <c r="AC88" s="263"/>
    </row>
    <row r="89" spans="1:68" ht="14.25" hidden="1" customHeight="1" x14ac:dyDescent="0.25">
      <c r="A89" s="282" t="s">
        <v>125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64"/>
      <c r="AB89" s="264"/>
      <c r="AC89" s="264"/>
    </row>
    <row r="90" spans="1:68" ht="27" hidden="1" customHeight="1" x14ac:dyDescent="0.25">
      <c r="A90" s="54" t="s">
        <v>155</v>
      </c>
      <c r="B90" s="54" t="s">
        <v>156</v>
      </c>
      <c r="C90" s="31">
        <v>4301135763</v>
      </c>
      <c r="D90" s="272">
        <v>4620207491027</v>
      </c>
      <c r="E90" s="273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6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9"/>
      <c r="R90" s="279"/>
      <c r="S90" s="279"/>
      <c r="T90" s="280"/>
      <c r="U90" s="34"/>
      <c r="V90" s="34"/>
      <c r="W90" s="35" t="s">
        <v>70</v>
      </c>
      <c r="X90" s="268">
        <v>0</v>
      </c>
      <c r="Y90" s="26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2">
        <v>4620207491003</v>
      </c>
      <c r="E91" s="273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6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9"/>
      <c r="R91" s="279"/>
      <c r="S91" s="279"/>
      <c r="T91" s="280"/>
      <c r="U91" s="34"/>
      <c r="V91" s="34"/>
      <c r="W91" s="35" t="s">
        <v>70</v>
      </c>
      <c r="X91" s="268">
        <v>28</v>
      </c>
      <c r="Y91" s="269">
        <f t="shared" si="0"/>
        <v>28</v>
      </c>
      <c r="Z91" s="36">
        <f t="shared" si="1"/>
        <v>0.50063999999999997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100.3408</v>
      </c>
      <c r="BN91" s="67">
        <f t="shared" si="3"/>
        <v>100.3408</v>
      </c>
      <c r="BO91" s="67">
        <f t="shared" si="4"/>
        <v>0.4</v>
      </c>
      <c r="BP91" s="67">
        <f t="shared" si="5"/>
        <v>0.4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2">
        <v>4620207491034</v>
      </c>
      <c r="E92" s="273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43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9"/>
      <c r="R92" s="279"/>
      <c r="S92" s="279"/>
      <c r="T92" s="280"/>
      <c r="U92" s="34"/>
      <c r="V92" s="34"/>
      <c r="W92" s="35" t="s">
        <v>70</v>
      </c>
      <c r="X92" s="268">
        <v>28</v>
      </c>
      <c r="Y92" s="269">
        <f t="shared" si="0"/>
        <v>28</v>
      </c>
      <c r="Z92" s="36">
        <f t="shared" si="1"/>
        <v>0.50063999999999997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2">
        <v>4620207491010</v>
      </c>
      <c r="E93" s="273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35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9"/>
      <c r="R93" s="279"/>
      <c r="S93" s="279"/>
      <c r="T93" s="280"/>
      <c r="U93" s="34"/>
      <c r="V93" s="34"/>
      <c r="W93" s="35" t="s">
        <v>70</v>
      </c>
      <c r="X93" s="268">
        <v>56</v>
      </c>
      <c r="Y93" s="269">
        <f t="shared" si="0"/>
        <v>56</v>
      </c>
      <c r="Z93" s="36">
        <f t="shared" si="1"/>
        <v>1.0012799999999999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2">
        <v>4607111035028</v>
      </c>
      <c r="E94" s="273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437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9"/>
      <c r="R94" s="279"/>
      <c r="S94" s="279"/>
      <c r="T94" s="280"/>
      <c r="U94" s="34"/>
      <c r="V94" s="34"/>
      <c r="W94" s="35" t="s">
        <v>70</v>
      </c>
      <c r="X94" s="268">
        <v>28</v>
      </c>
      <c r="Y94" s="269">
        <f t="shared" si="0"/>
        <v>28</v>
      </c>
      <c r="Z94" s="36">
        <f t="shared" si="1"/>
        <v>0.50063999999999997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124.56640000000002</v>
      </c>
      <c r="BN94" s="67">
        <f t="shared" si="3"/>
        <v>124.56640000000002</v>
      </c>
      <c r="BO94" s="67">
        <f t="shared" si="4"/>
        <v>0.4</v>
      </c>
      <c r="BP94" s="67">
        <f t="shared" si="5"/>
        <v>0.4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4301135285</v>
      </c>
      <c r="D95" s="272">
        <v>4607111036407</v>
      </c>
      <c r="E95" s="273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44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9"/>
      <c r="R95" s="279"/>
      <c r="S95" s="279"/>
      <c r="T95" s="280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300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70">
        <f>IFERROR(SUM(X90:X95),"0")</f>
        <v>140</v>
      </c>
      <c r="Y96" s="270">
        <f>IFERROR(SUM(Y90:Y95),"0")</f>
        <v>140</v>
      </c>
      <c r="Z96" s="270">
        <f>IFERROR(IF(Z90="",0,Z90),"0")+IFERROR(IF(Z91="",0,Z91),"0")+IFERROR(IF(Z92="",0,Z92),"0")+IFERROR(IF(Z93="",0,Z93),"0")+IFERROR(IF(Z94="",0,Z94),"0")+IFERROR(IF(Z95="",0,Z95),"0")</f>
        <v>2.5031999999999996</v>
      </c>
      <c r="AA96" s="271"/>
      <c r="AB96" s="271"/>
      <c r="AC96" s="271"/>
    </row>
    <row r="97" spans="1:68" x14ac:dyDescent="0.2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300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70">
        <f>IFERROR(SUMPRODUCT(X90:X95*H90:H95),"0")</f>
        <v>430.08</v>
      </c>
      <c r="Y97" s="270">
        <f>IFERROR(SUMPRODUCT(Y90:Y95*H90:H95),"0")</f>
        <v>430.08</v>
      </c>
      <c r="Z97" s="37"/>
      <c r="AA97" s="271"/>
      <c r="AB97" s="271"/>
      <c r="AC97" s="271"/>
    </row>
    <row r="98" spans="1:68" ht="16.5" hidden="1" customHeight="1" x14ac:dyDescent="0.25">
      <c r="A98" s="288" t="s">
        <v>169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63"/>
      <c r="AB98" s="263"/>
      <c r="AC98" s="263"/>
    </row>
    <row r="99" spans="1:68" ht="14.25" hidden="1" customHeight="1" x14ac:dyDescent="0.25">
      <c r="A99" s="282" t="s">
        <v>119</v>
      </c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64"/>
      <c r="AB99" s="264"/>
      <c r="AC99" s="264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72">
        <v>4607025784012</v>
      </c>
      <c r="E100" s="273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43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9"/>
      <c r="R100" s="279"/>
      <c r="S100" s="279"/>
      <c r="T100" s="280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72">
        <v>4607025784319</v>
      </c>
      <c r="E101" s="273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31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9"/>
      <c r="R101" s="279"/>
      <c r="S101" s="279"/>
      <c r="T101" s="280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9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300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hidden="1" x14ac:dyDescent="0.2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300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hidden="1" customHeight="1" x14ac:dyDescent="0.25">
      <c r="A104" s="288" t="s">
        <v>175</v>
      </c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63"/>
      <c r="AB104" s="263"/>
      <c r="AC104" s="263"/>
    </row>
    <row r="105" spans="1:68" ht="14.25" hidden="1" customHeight="1" x14ac:dyDescent="0.25">
      <c r="A105" s="282" t="s">
        <v>64</v>
      </c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64"/>
      <c r="AB105" s="264"/>
      <c r="AC105" s="26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2">
        <v>4620207491157</v>
      </c>
      <c r="E106" s="273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35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9"/>
      <c r="R106" s="279"/>
      <c r="S106" s="279"/>
      <c r="T106" s="280"/>
      <c r="U106" s="34"/>
      <c r="V106" s="34"/>
      <c r="W106" s="35" t="s">
        <v>70</v>
      </c>
      <c r="X106" s="268">
        <v>12</v>
      </c>
      <c r="Y106" s="26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272">
        <v>4607111039262</v>
      </c>
      <c r="E107" s="273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31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9"/>
      <c r="R107" s="279"/>
      <c r="S107" s="279"/>
      <c r="T107" s="280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2">
        <v>4607111039248</v>
      </c>
      <c r="E108" s="273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9"/>
      <c r="R108" s="279"/>
      <c r="S108" s="279"/>
      <c r="T108" s="280"/>
      <c r="U108" s="34"/>
      <c r="V108" s="34"/>
      <c r="W108" s="35" t="s">
        <v>70</v>
      </c>
      <c r="X108" s="268">
        <v>36</v>
      </c>
      <c r="Y108" s="269">
        <f>IFERROR(IF(X108="","",X108),"")</f>
        <v>36</v>
      </c>
      <c r="Z108" s="36">
        <f>IFERROR(IF(X108="","",X108*0.0155),"")</f>
        <v>0.55800000000000005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262.8</v>
      </c>
      <c r="BN108" s="67">
        <f>IFERROR(Y108*I108,"0")</f>
        <v>262.8</v>
      </c>
      <c r="BO108" s="67">
        <f>IFERROR(X108/J108,"0")</f>
        <v>0.42857142857142855</v>
      </c>
      <c r="BP108" s="67">
        <f>IFERROR(Y108/J108,"0")</f>
        <v>0.42857142857142855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272">
        <v>4607111039293</v>
      </c>
      <c r="E109" s="273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5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9"/>
      <c r="R109" s="279"/>
      <c r="S109" s="279"/>
      <c r="T109" s="280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2">
        <v>4607111039279</v>
      </c>
      <c r="E110" s="273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32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9"/>
      <c r="R110" s="279"/>
      <c r="S110" s="279"/>
      <c r="T110" s="280"/>
      <c r="U110" s="34"/>
      <c r="V110" s="34"/>
      <c r="W110" s="35" t="s">
        <v>70</v>
      </c>
      <c r="X110" s="268">
        <v>144</v>
      </c>
      <c r="Y110" s="269">
        <f>IFERROR(IF(X110="","",X110),"")</f>
        <v>144</v>
      </c>
      <c r="Z110" s="36">
        <f>IFERROR(IF(X110="","",X110*0.0155),"")</f>
        <v>2.2320000000000002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1051.2</v>
      </c>
      <c r="BN110" s="67">
        <f>IFERROR(Y110*I110,"0")</f>
        <v>1051.2</v>
      </c>
      <c r="BO110" s="67">
        <f>IFERROR(X110/J110,"0")</f>
        <v>1.7142857142857142</v>
      </c>
      <c r="BP110" s="67">
        <f>IFERROR(Y110/J110,"0")</f>
        <v>1.7142857142857142</v>
      </c>
    </row>
    <row r="111" spans="1:68" x14ac:dyDescent="0.2">
      <c r="A111" s="299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300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70">
        <f>IFERROR(SUM(X106:X110),"0")</f>
        <v>192</v>
      </c>
      <c r="Y111" s="270">
        <f>IFERROR(SUM(Y106:Y110),"0")</f>
        <v>192</v>
      </c>
      <c r="Z111" s="270">
        <f>IFERROR(IF(Z106="",0,Z106),"0")+IFERROR(IF(Z107="",0,Z107),"0")+IFERROR(IF(Z108="",0,Z108),"0")+IFERROR(IF(Z109="",0,Z109),"0")+IFERROR(IF(Z110="",0,Z110),"0")</f>
        <v>2.976</v>
      </c>
      <c r="AA111" s="271"/>
      <c r="AB111" s="271"/>
      <c r="AC111" s="271"/>
    </row>
    <row r="112" spans="1:68" x14ac:dyDescent="0.2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300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70">
        <f>IFERROR(SUMPRODUCT(X106:X110*H106:H110),"0")</f>
        <v>1344</v>
      </c>
      <c r="Y112" s="270">
        <f>IFERROR(SUMPRODUCT(Y106:Y110*H106:H110),"0")</f>
        <v>1344</v>
      </c>
      <c r="Z112" s="37"/>
      <c r="AA112" s="271"/>
      <c r="AB112" s="271"/>
      <c r="AC112" s="271"/>
    </row>
    <row r="113" spans="1:68" ht="14.25" hidden="1" customHeight="1" x14ac:dyDescent="0.25">
      <c r="A113" s="282" t="s">
        <v>125</v>
      </c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64"/>
      <c r="AB113" s="264"/>
      <c r="AC113" s="264"/>
    </row>
    <row r="114" spans="1:68" ht="27" hidden="1" customHeight="1" x14ac:dyDescent="0.25">
      <c r="A114" s="54" t="s">
        <v>187</v>
      </c>
      <c r="B114" s="54" t="s">
        <v>188</v>
      </c>
      <c r="C114" s="31">
        <v>4301135826</v>
      </c>
      <c r="D114" s="272">
        <v>4620207490983</v>
      </c>
      <c r="E114" s="273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340" t="s">
        <v>189</v>
      </c>
      <c r="Q114" s="279"/>
      <c r="R114" s="279"/>
      <c r="S114" s="279"/>
      <c r="T114" s="280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190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9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300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hidden="1" x14ac:dyDescent="0.2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300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hidden="1" customHeight="1" x14ac:dyDescent="0.25">
      <c r="A117" s="282" t="s">
        <v>191</v>
      </c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64"/>
      <c r="AB117" s="264"/>
      <c r="AC117" s="264"/>
    </row>
    <row r="118" spans="1:68" ht="27" hidden="1" customHeight="1" x14ac:dyDescent="0.25">
      <c r="A118" s="54" t="s">
        <v>192</v>
      </c>
      <c r="B118" s="54" t="s">
        <v>193</v>
      </c>
      <c r="C118" s="31">
        <v>4301071094</v>
      </c>
      <c r="D118" s="272">
        <v>4620207491140</v>
      </c>
      <c r="E118" s="273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02" t="s">
        <v>194</v>
      </c>
      <c r="Q118" s="279"/>
      <c r="R118" s="279"/>
      <c r="S118" s="279"/>
      <c r="T118" s="280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195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9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300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300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88" t="s">
        <v>196</v>
      </c>
      <c r="B121" s="283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63"/>
      <c r="AB121" s="263"/>
      <c r="AC121" s="263"/>
    </row>
    <row r="122" spans="1:68" ht="14.25" hidden="1" customHeight="1" x14ac:dyDescent="0.25">
      <c r="A122" s="282" t="s">
        <v>125</v>
      </c>
      <c r="B122" s="283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64"/>
      <c r="AB122" s="264"/>
      <c r="AC122" s="264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272">
        <v>4607111034014</v>
      </c>
      <c r="E123" s="273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32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9"/>
      <c r="R123" s="279"/>
      <c r="S123" s="279"/>
      <c r="T123" s="280"/>
      <c r="U123" s="34"/>
      <c r="V123" s="34"/>
      <c r="W123" s="35" t="s">
        <v>70</v>
      </c>
      <c r="X123" s="268">
        <v>70</v>
      </c>
      <c r="Y123" s="269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199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272">
        <v>4607111033994</v>
      </c>
      <c r="E124" s="273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29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9"/>
      <c r="R124" s="279"/>
      <c r="S124" s="279"/>
      <c r="T124" s="280"/>
      <c r="U124" s="34"/>
      <c r="V124" s="34"/>
      <c r="W124" s="35" t="s">
        <v>70</v>
      </c>
      <c r="X124" s="268">
        <v>56</v>
      </c>
      <c r="Y124" s="26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99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300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70">
        <f>IFERROR(SUM(X123:X124),"0")</f>
        <v>126</v>
      </c>
      <c r="Y125" s="270">
        <f>IFERROR(SUM(Y123:Y124),"0")</f>
        <v>126</v>
      </c>
      <c r="Z125" s="270">
        <f>IFERROR(IF(Z123="",0,Z123),"0")+IFERROR(IF(Z124="",0,Z124),"0")</f>
        <v>2.2528800000000002</v>
      </c>
      <c r="AA125" s="271"/>
      <c r="AB125" s="271"/>
      <c r="AC125" s="271"/>
    </row>
    <row r="126" spans="1:68" x14ac:dyDescent="0.2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300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70">
        <f>IFERROR(SUMPRODUCT(X123:X124*H123:H124),"0")</f>
        <v>378</v>
      </c>
      <c r="Y126" s="270">
        <f>IFERROR(SUMPRODUCT(Y123:Y124*H123:H124),"0")</f>
        <v>378</v>
      </c>
      <c r="Z126" s="37"/>
      <c r="AA126" s="271"/>
      <c r="AB126" s="271"/>
      <c r="AC126" s="271"/>
    </row>
    <row r="127" spans="1:68" ht="16.5" hidden="1" customHeight="1" x14ac:dyDescent="0.25">
      <c r="A127" s="288" t="s">
        <v>202</v>
      </c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63"/>
      <c r="AB127" s="263"/>
      <c r="AC127" s="263"/>
    </row>
    <row r="128" spans="1:68" ht="14.25" hidden="1" customHeight="1" x14ac:dyDescent="0.25">
      <c r="A128" s="282" t="s">
        <v>125</v>
      </c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64"/>
      <c r="AB128" s="264"/>
      <c r="AC128" s="264"/>
    </row>
    <row r="129" spans="1:68" ht="27" hidden="1" customHeight="1" x14ac:dyDescent="0.25">
      <c r="A129" s="54" t="s">
        <v>203</v>
      </c>
      <c r="B129" s="54" t="s">
        <v>204</v>
      </c>
      <c r="C129" s="31">
        <v>4301135549</v>
      </c>
      <c r="D129" s="272">
        <v>4607111039095</v>
      </c>
      <c r="E129" s="273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4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9"/>
      <c r="R129" s="279"/>
      <c r="S129" s="279"/>
      <c r="T129" s="280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4301135550</v>
      </c>
      <c r="D130" s="272">
        <v>4607111034199</v>
      </c>
      <c r="E130" s="273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3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9"/>
      <c r="R130" s="279"/>
      <c r="S130" s="279"/>
      <c r="T130" s="280"/>
      <c r="U130" s="34"/>
      <c r="V130" s="34"/>
      <c r="W130" s="35" t="s">
        <v>70</v>
      </c>
      <c r="X130" s="268">
        <v>0</v>
      </c>
      <c r="Y130" s="26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99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300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70">
        <f>IFERROR(SUM(X129:X130),"0")</f>
        <v>0</v>
      </c>
      <c r="Y131" s="270">
        <f>IFERROR(SUM(Y129:Y130),"0")</f>
        <v>0</v>
      </c>
      <c r="Z131" s="270">
        <f>IFERROR(IF(Z129="",0,Z129),"0")+IFERROR(IF(Z130="",0,Z130),"0")</f>
        <v>0</v>
      </c>
      <c r="AA131" s="271"/>
      <c r="AB131" s="271"/>
      <c r="AC131" s="271"/>
    </row>
    <row r="132" spans="1:68" hidden="1" x14ac:dyDescent="0.2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300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70">
        <f>IFERROR(SUMPRODUCT(X129:X130*H129:H130),"0")</f>
        <v>0</v>
      </c>
      <c r="Y132" s="270">
        <f>IFERROR(SUMPRODUCT(Y129:Y130*H129:H130),"0")</f>
        <v>0</v>
      </c>
      <c r="Z132" s="37"/>
      <c r="AA132" s="271"/>
      <c r="AB132" s="271"/>
      <c r="AC132" s="271"/>
    </row>
    <row r="133" spans="1:68" ht="16.5" hidden="1" customHeight="1" x14ac:dyDescent="0.25">
      <c r="A133" s="288" t="s">
        <v>209</v>
      </c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63"/>
      <c r="AB133" s="263"/>
      <c r="AC133" s="263"/>
    </row>
    <row r="134" spans="1:68" ht="14.25" hidden="1" customHeight="1" x14ac:dyDescent="0.25">
      <c r="A134" s="282" t="s">
        <v>125</v>
      </c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64"/>
      <c r="AB134" s="264"/>
      <c r="AC134" s="264"/>
    </row>
    <row r="135" spans="1:68" ht="27" hidden="1" customHeight="1" x14ac:dyDescent="0.25">
      <c r="A135" s="54" t="s">
        <v>210</v>
      </c>
      <c r="B135" s="54" t="s">
        <v>211</v>
      </c>
      <c r="C135" s="31">
        <v>4301135753</v>
      </c>
      <c r="D135" s="272">
        <v>4620207490914</v>
      </c>
      <c r="E135" s="273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33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9"/>
      <c r="R135" s="279"/>
      <c r="S135" s="279"/>
      <c r="T135" s="280"/>
      <c r="U135" s="34"/>
      <c r="V135" s="34"/>
      <c r="W135" s="35" t="s">
        <v>70</v>
      </c>
      <c r="X135" s="268">
        <v>0</v>
      </c>
      <c r="Y135" s="26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199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212</v>
      </c>
      <c r="B136" s="54" t="s">
        <v>213</v>
      </c>
      <c r="C136" s="31">
        <v>4301135778</v>
      </c>
      <c r="D136" s="272">
        <v>4620207490853</v>
      </c>
      <c r="E136" s="273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30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9"/>
      <c r="R136" s="279"/>
      <c r="S136" s="279"/>
      <c r="T136" s="280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99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300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70">
        <f>IFERROR(SUM(X135:X136),"0")</f>
        <v>0</v>
      </c>
      <c r="Y137" s="270">
        <f>IFERROR(SUM(Y135:Y136),"0")</f>
        <v>0</v>
      </c>
      <c r="Z137" s="270">
        <f>IFERROR(IF(Z135="",0,Z135),"0")+IFERROR(IF(Z136="",0,Z136),"0")</f>
        <v>0</v>
      </c>
      <c r="AA137" s="271"/>
      <c r="AB137" s="271"/>
      <c r="AC137" s="271"/>
    </row>
    <row r="138" spans="1:68" hidden="1" x14ac:dyDescent="0.2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300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70">
        <f>IFERROR(SUMPRODUCT(X135:X136*H135:H136),"0")</f>
        <v>0</v>
      </c>
      <c r="Y138" s="270">
        <f>IFERROR(SUMPRODUCT(Y135:Y136*H135:H136),"0")</f>
        <v>0</v>
      </c>
      <c r="Z138" s="37"/>
      <c r="AA138" s="271"/>
      <c r="AB138" s="271"/>
      <c r="AC138" s="271"/>
    </row>
    <row r="139" spans="1:68" ht="16.5" hidden="1" customHeight="1" x14ac:dyDescent="0.25">
      <c r="A139" s="288" t="s">
        <v>214</v>
      </c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63"/>
      <c r="AB139" s="263"/>
      <c r="AC139" s="263"/>
    </row>
    <row r="140" spans="1:68" ht="14.25" hidden="1" customHeight="1" x14ac:dyDescent="0.25">
      <c r="A140" s="282" t="s">
        <v>125</v>
      </c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64"/>
      <c r="AB140" s="264"/>
      <c r="AC140" s="264"/>
    </row>
    <row r="141" spans="1:68" ht="27" hidden="1" customHeight="1" x14ac:dyDescent="0.25">
      <c r="A141" s="54" t="s">
        <v>215</v>
      </c>
      <c r="B141" s="54" t="s">
        <v>216</v>
      </c>
      <c r="C141" s="31">
        <v>4301135570</v>
      </c>
      <c r="D141" s="272">
        <v>4607111035806</v>
      </c>
      <c r="E141" s="273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6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9"/>
      <c r="R141" s="279"/>
      <c r="S141" s="279"/>
      <c r="T141" s="280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9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300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hidden="1" x14ac:dyDescent="0.2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300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hidden="1" customHeight="1" x14ac:dyDescent="0.25">
      <c r="A144" s="288" t="s">
        <v>218</v>
      </c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63"/>
      <c r="AB144" s="263"/>
      <c r="AC144" s="263"/>
    </row>
    <row r="145" spans="1:68" ht="14.25" hidden="1" customHeight="1" x14ac:dyDescent="0.25">
      <c r="A145" s="282" t="s">
        <v>125</v>
      </c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72">
        <v>4607111039613</v>
      </c>
      <c r="E146" s="273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33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9"/>
      <c r="R146" s="279"/>
      <c r="S146" s="279"/>
      <c r="T146" s="280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9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300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300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88" t="s">
        <v>221</v>
      </c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63"/>
      <c r="AB149" s="263"/>
      <c r="AC149" s="263"/>
    </row>
    <row r="150" spans="1:68" ht="14.25" hidden="1" customHeight="1" x14ac:dyDescent="0.25">
      <c r="A150" s="282" t="s">
        <v>191</v>
      </c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64"/>
      <c r="AB150" s="264"/>
      <c r="AC150" s="264"/>
    </row>
    <row r="151" spans="1:68" ht="27" hidden="1" customHeight="1" x14ac:dyDescent="0.25">
      <c r="A151" s="54" t="s">
        <v>222</v>
      </c>
      <c r="B151" s="54" t="s">
        <v>223</v>
      </c>
      <c r="C151" s="31">
        <v>4301135540</v>
      </c>
      <c r="D151" s="272">
        <v>4607111035646</v>
      </c>
      <c r="E151" s="273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81</v>
      </c>
      <c r="M151" s="33" t="s">
        <v>69</v>
      </c>
      <c r="N151" s="33"/>
      <c r="O151" s="32">
        <v>180</v>
      </c>
      <c r="P151" s="29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9"/>
      <c r="R151" s="279"/>
      <c r="S151" s="279"/>
      <c r="T151" s="280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9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300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hidden="1" x14ac:dyDescent="0.2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300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hidden="1" customHeight="1" x14ac:dyDescent="0.25">
      <c r="A154" s="288" t="s">
        <v>226</v>
      </c>
      <c r="B154" s="283"/>
      <c r="C154" s="283"/>
      <c r="D154" s="283"/>
      <c r="E154" s="283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63"/>
      <c r="AB154" s="263"/>
      <c r="AC154" s="263"/>
    </row>
    <row r="155" spans="1:68" ht="14.25" hidden="1" customHeight="1" x14ac:dyDescent="0.25">
      <c r="A155" s="282" t="s">
        <v>125</v>
      </c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2">
        <v>4607111036568</v>
      </c>
      <c r="E156" s="273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6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9"/>
      <c r="R156" s="279"/>
      <c r="S156" s="279"/>
      <c r="T156" s="280"/>
      <c r="U156" s="34"/>
      <c r="V156" s="34"/>
      <c r="W156" s="35" t="s">
        <v>70</v>
      </c>
      <c r="X156" s="268">
        <v>126</v>
      </c>
      <c r="Y156" s="269">
        <f>IFERROR(IF(X156="","",X156),"")</f>
        <v>126</v>
      </c>
      <c r="Z156" s="36">
        <f>IFERROR(IF(X156="","",X156*0.00941),"")</f>
        <v>1.1856599999999999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264.82679999999999</v>
      </c>
      <c r="BN156" s="67">
        <f>IFERROR(Y156*I156,"0")</f>
        <v>264.82679999999999</v>
      </c>
      <c r="BO156" s="67">
        <f>IFERROR(X156/J156,"0")</f>
        <v>0.9</v>
      </c>
      <c r="BP156" s="67">
        <f>IFERROR(Y156/J156,"0")</f>
        <v>0.9</v>
      </c>
    </row>
    <row r="157" spans="1:68" x14ac:dyDescent="0.2">
      <c r="A157" s="299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  <c r="O157" s="300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70">
        <f>IFERROR(SUM(X156:X156),"0")</f>
        <v>126</v>
      </c>
      <c r="Y157" s="270">
        <f>IFERROR(SUM(Y156:Y156),"0")</f>
        <v>126</v>
      </c>
      <c r="Z157" s="270">
        <f>IFERROR(IF(Z156="",0,Z156),"0")</f>
        <v>1.1856599999999999</v>
      </c>
      <c r="AA157" s="271"/>
      <c r="AB157" s="271"/>
      <c r="AC157" s="271"/>
    </row>
    <row r="158" spans="1:68" x14ac:dyDescent="0.2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300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70">
        <f>IFERROR(SUMPRODUCT(X156:X156*H156:H156),"0")</f>
        <v>211.67999999999998</v>
      </c>
      <c r="Y158" s="270">
        <f>IFERROR(SUMPRODUCT(Y156:Y156*H156:H156),"0")</f>
        <v>211.67999999999998</v>
      </c>
      <c r="Z158" s="37"/>
      <c r="AA158" s="271"/>
      <c r="AB158" s="271"/>
      <c r="AC158" s="271"/>
    </row>
    <row r="159" spans="1:68" ht="27.75" hidden="1" customHeight="1" x14ac:dyDescent="0.2">
      <c r="A159" s="293" t="s">
        <v>230</v>
      </c>
      <c r="B159" s="294"/>
      <c r="C159" s="294"/>
      <c r="D159" s="294"/>
      <c r="E159" s="294"/>
      <c r="F159" s="294"/>
      <c r="G159" s="294"/>
      <c r="H159" s="294"/>
      <c r="I159" s="294"/>
      <c r="J159" s="294"/>
      <c r="K159" s="294"/>
      <c r="L159" s="294"/>
      <c r="M159" s="294"/>
      <c r="N159" s="294"/>
      <c r="O159" s="294"/>
      <c r="P159" s="294"/>
      <c r="Q159" s="294"/>
      <c r="R159" s="294"/>
      <c r="S159" s="294"/>
      <c r="T159" s="294"/>
      <c r="U159" s="294"/>
      <c r="V159" s="294"/>
      <c r="W159" s="294"/>
      <c r="X159" s="294"/>
      <c r="Y159" s="294"/>
      <c r="Z159" s="294"/>
      <c r="AA159" s="48"/>
      <c r="AB159" s="48"/>
      <c r="AC159" s="48"/>
    </row>
    <row r="160" spans="1:68" ht="16.5" hidden="1" customHeight="1" x14ac:dyDescent="0.25">
      <c r="A160" s="288" t="s">
        <v>231</v>
      </c>
      <c r="B160" s="283"/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63"/>
      <c r="AB160" s="263"/>
      <c r="AC160" s="263"/>
    </row>
    <row r="161" spans="1:68" ht="14.25" hidden="1" customHeight="1" x14ac:dyDescent="0.25">
      <c r="A161" s="282" t="s">
        <v>64</v>
      </c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72">
        <v>4607111036384</v>
      </c>
      <c r="E162" s="273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350" t="s">
        <v>234</v>
      </c>
      <c r="Q162" s="279"/>
      <c r="R162" s="279"/>
      <c r="S162" s="279"/>
      <c r="T162" s="280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236</v>
      </c>
      <c r="B163" s="54" t="s">
        <v>237</v>
      </c>
      <c r="C163" s="31">
        <v>4301071050</v>
      </c>
      <c r="D163" s="272">
        <v>4607111036216</v>
      </c>
      <c r="E163" s="273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45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9"/>
      <c r="R163" s="279"/>
      <c r="S163" s="279"/>
      <c r="T163" s="280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9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300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hidden="1" x14ac:dyDescent="0.2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300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hidden="1" customHeight="1" x14ac:dyDescent="0.2">
      <c r="A166" s="293" t="s">
        <v>239</v>
      </c>
      <c r="B166" s="294"/>
      <c r="C166" s="294"/>
      <c r="D166" s="294"/>
      <c r="E166" s="294"/>
      <c r="F166" s="294"/>
      <c r="G166" s="294"/>
      <c r="H166" s="294"/>
      <c r="I166" s="294"/>
      <c r="J166" s="294"/>
      <c r="K166" s="294"/>
      <c r="L166" s="294"/>
      <c r="M166" s="294"/>
      <c r="N166" s="294"/>
      <c r="O166" s="294"/>
      <c r="P166" s="294"/>
      <c r="Q166" s="294"/>
      <c r="R166" s="294"/>
      <c r="S166" s="294"/>
      <c r="T166" s="294"/>
      <c r="U166" s="294"/>
      <c r="V166" s="294"/>
      <c r="W166" s="294"/>
      <c r="X166" s="294"/>
      <c r="Y166" s="294"/>
      <c r="Z166" s="294"/>
      <c r="AA166" s="48"/>
      <c r="AB166" s="48"/>
      <c r="AC166" s="48"/>
    </row>
    <row r="167" spans="1:68" ht="16.5" hidden="1" customHeight="1" x14ac:dyDescent="0.25">
      <c r="A167" s="288" t="s">
        <v>240</v>
      </c>
      <c r="B167" s="283"/>
      <c r="C167" s="283"/>
      <c r="D167" s="283"/>
      <c r="E167" s="283"/>
      <c r="F167" s="283"/>
      <c r="G167" s="283"/>
      <c r="H167" s="283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63"/>
      <c r="AB167" s="263"/>
      <c r="AC167" s="263"/>
    </row>
    <row r="168" spans="1:68" ht="14.25" hidden="1" customHeight="1" x14ac:dyDescent="0.25">
      <c r="A168" s="282" t="s">
        <v>77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2">
        <v>4607111035691</v>
      </c>
      <c r="E169" s="273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40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9"/>
      <c r="R169" s="279"/>
      <c r="S169" s="279"/>
      <c r="T169" s="280"/>
      <c r="U169" s="34"/>
      <c r="V169" s="34"/>
      <c r="W169" s="35" t="s">
        <v>70</v>
      </c>
      <c r="X169" s="268">
        <v>14</v>
      </c>
      <c r="Y169" s="26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hidden="1" customHeight="1" x14ac:dyDescent="0.25">
      <c r="A170" s="54" t="s">
        <v>244</v>
      </c>
      <c r="B170" s="54" t="s">
        <v>245</v>
      </c>
      <c r="C170" s="31">
        <v>4301132182</v>
      </c>
      <c r="D170" s="272">
        <v>4607111035721</v>
      </c>
      <c r="E170" s="273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45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9"/>
      <c r="R170" s="279"/>
      <c r="S170" s="279"/>
      <c r="T170" s="280"/>
      <c r="U170" s="34"/>
      <c r="V170" s="34"/>
      <c r="W170" s="35" t="s">
        <v>70</v>
      </c>
      <c r="X170" s="268">
        <v>0</v>
      </c>
      <c r="Y170" s="26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2">
        <v>4607111038487</v>
      </c>
      <c r="E171" s="273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4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9"/>
      <c r="R171" s="279"/>
      <c r="S171" s="279"/>
      <c r="T171" s="280"/>
      <c r="U171" s="34"/>
      <c r="V171" s="34"/>
      <c r="W171" s="35" t="s">
        <v>70</v>
      </c>
      <c r="X171" s="268">
        <v>28</v>
      </c>
      <c r="Y171" s="26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99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300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70">
        <f>IFERROR(SUM(X169:X171),"0")</f>
        <v>42</v>
      </c>
      <c r="Y172" s="270">
        <f>IFERROR(SUM(Y169:Y171),"0")</f>
        <v>42</v>
      </c>
      <c r="Z172" s="270">
        <f>IFERROR(IF(Z169="",0,Z169),"0")+IFERROR(IF(Z170="",0,Z170),"0")+IFERROR(IF(Z171="",0,Z171),"0")</f>
        <v>0.75095999999999996</v>
      </c>
      <c r="AA172" s="271"/>
      <c r="AB172" s="271"/>
      <c r="AC172" s="271"/>
    </row>
    <row r="173" spans="1:68" x14ac:dyDescent="0.2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300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70">
        <f>IFERROR(SUMPRODUCT(X169:X171*H169:H171),"0")</f>
        <v>126</v>
      </c>
      <c r="Y173" s="270">
        <f>IFERROR(SUMPRODUCT(Y169:Y171*H169:H171),"0")</f>
        <v>126</v>
      </c>
      <c r="Z173" s="37"/>
      <c r="AA173" s="271"/>
      <c r="AB173" s="271"/>
      <c r="AC173" s="271"/>
    </row>
    <row r="174" spans="1:68" ht="14.25" hidden="1" customHeight="1" x14ac:dyDescent="0.25">
      <c r="A174" s="282" t="s">
        <v>250</v>
      </c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72">
        <v>4680115885875</v>
      </c>
      <c r="E175" s="273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349" t="s">
        <v>255</v>
      </c>
      <c r="Q175" s="279"/>
      <c r="R175" s="279"/>
      <c r="S175" s="279"/>
      <c r="T175" s="280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9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300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300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293" t="s">
        <v>258</v>
      </c>
      <c r="B178" s="294"/>
      <c r="C178" s="294"/>
      <c r="D178" s="294"/>
      <c r="E178" s="294"/>
      <c r="F178" s="294"/>
      <c r="G178" s="294"/>
      <c r="H178" s="294"/>
      <c r="I178" s="294"/>
      <c r="J178" s="294"/>
      <c r="K178" s="294"/>
      <c r="L178" s="294"/>
      <c r="M178" s="294"/>
      <c r="N178" s="294"/>
      <c r="O178" s="294"/>
      <c r="P178" s="294"/>
      <c r="Q178" s="294"/>
      <c r="R178" s="294"/>
      <c r="S178" s="294"/>
      <c r="T178" s="294"/>
      <c r="U178" s="294"/>
      <c r="V178" s="294"/>
      <c r="W178" s="294"/>
      <c r="X178" s="294"/>
      <c r="Y178" s="294"/>
      <c r="Z178" s="294"/>
      <c r="AA178" s="48"/>
      <c r="AB178" s="48"/>
      <c r="AC178" s="48"/>
    </row>
    <row r="179" spans="1:68" ht="16.5" hidden="1" customHeight="1" x14ac:dyDescent="0.25">
      <c r="A179" s="288" t="s">
        <v>259</v>
      </c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63"/>
      <c r="AB179" s="263"/>
      <c r="AC179" s="263"/>
    </row>
    <row r="180" spans="1:68" ht="14.25" hidden="1" customHeight="1" x14ac:dyDescent="0.25">
      <c r="A180" s="282" t="s">
        <v>77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64"/>
      <c r="AB180" s="264"/>
      <c r="AC180" s="264"/>
    </row>
    <row r="181" spans="1:68" ht="27" hidden="1" customHeight="1" x14ac:dyDescent="0.25">
      <c r="A181" s="54" t="s">
        <v>260</v>
      </c>
      <c r="B181" s="54" t="s">
        <v>261</v>
      </c>
      <c r="C181" s="31">
        <v>4301132227</v>
      </c>
      <c r="D181" s="272">
        <v>4620207491133</v>
      </c>
      <c r="E181" s="273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335" t="s">
        <v>262</v>
      </c>
      <c r="Q181" s="279"/>
      <c r="R181" s="279"/>
      <c r="S181" s="279"/>
      <c r="T181" s="280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9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300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hidden="1" x14ac:dyDescent="0.2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300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hidden="1" customHeight="1" x14ac:dyDescent="0.25">
      <c r="A184" s="282" t="s">
        <v>125</v>
      </c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64"/>
      <c r="AB184" s="264"/>
      <c r="AC184" s="264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72">
        <v>4620207490198</v>
      </c>
      <c r="E185" s="273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40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9"/>
      <c r="R185" s="279"/>
      <c r="S185" s="279"/>
      <c r="T185" s="280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72">
        <v>4620207490235</v>
      </c>
      <c r="E186" s="273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33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9"/>
      <c r="R186" s="279"/>
      <c r="S186" s="279"/>
      <c r="T186" s="280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72">
        <v>4620207490259</v>
      </c>
      <c r="E187" s="273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9"/>
      <c r="R187" s="279"/>
      <c r="S187" s="279"/>
      <c r="T187" s="280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72">
        <v>4620207490143</v>
      </c>
      <c r="E188" s="273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29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9"/>
      <c r="R188" s="279"/>
      <c r="S188" s="279"/>
      <c r="T188" s="280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9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300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300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88" t="s">
        <v>275</v>
      </c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63"/>
      <c r="AB191" s="263"/>
      <c r="AC191" s="263"/>
    </row>
    <row r="192" spans="1:68" ht="14.25" hidden="1" customHeight="1" x14ac:dyDescent="0.25">
      <c r="A192" s="282" t="s">
        <v>64</v>
      </c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72">
        <v>4607111035912</v>
      </c>
      <c r="E193" s="273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60" t="s">
        <v>278</v>
      </c>
      <c r="Q193" s="279"/>
      <c r="R193" s="279"/>
      <c r="S193" s="279"/>
      <c r="T193" s="280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4301071110</v>
      </c>
      <c r="D194" s="272">
        <v>4607111035103</v>
      </c>
      <c r="E194" s="273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23" t="s">
        <v>282</v>
      </c>
      <c r="Q194" s="279"/>
      <c r="R194" s="279"/>
      <c r="S194" s="279"/>
      <c r="T194" s="280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72">
        <v>4607111035929</v>
      </c>
      <c r="E195" s="273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91" t="s">
        <v>285</v>
      </c>
      <c r="Q195" s="279"/>
      <c r="R195" s="279"/>
      <c r="S195" s="279"/>
      <c r="T195" s="280"/>
      <c r="U195" s="34"/>
      <c r="V195" s="34"/>
      <c r="W195" s="35" t="s">
        <v>70</v>
      </c>
      <c r="X195" s="268">
        <v>24</v>
      </c>
      <c r="Y195" s="269">
        <f>IFERROR(IF(X195="","",X195),"")</f>
        <v>24</v>
      </c>
      <c r="Z195" s="36">
        <f>IFERROR(IF(X195="","",X195*0.0155),"")</f>
        <v>0.372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179.28</v>
      </c>
      <c r="BN195" s="67">
        <f>IFERROR(Y195*I195,"0")</f>
        <v>179.28</v>
      </c>
      <c r="BO195" s="67">
        <f>IFERROR(X195/J195,"0")</f>
        <v>0.2857142857142857</v>
      </c>
      <c r="BP195" s="67">
        <f>IFERROR(Y195/J195,"0")</f>
        <v>0.2857142857142857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4301071106</v>
      </c>
      <c r="D196" s="272">
        <v>4607111035882</v>
      </c>
      <c r="E196" s="273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292" t="s">
        <v>288</v>
      </c>
      <c r="Q196" s="279"/>
      <c r="R196" s="279"/>
      <c r="S196" s="279"/>
      <c r="T196" s="280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289</v>
      </c>
      <c r="B197" s="54" t="s">
        <v>290</v>
      </c>
      <c r="C197" s="31">
        <v>4301071107</v>
      </c>
      <c r="D197" s="272">
        <v>4607111035905</v>
      </c>
      <c r="E197" s="273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94" t="s">
        <v>291</v>
      </c>
      <c r="Q197" s="279"/>
      <c r="R197" s="279"/>
      <c r="S197" s="279"/>
      <c r="T197" s="280"/>
      <c r="U197" s="34"/>
      <c r="V197" s="34"/>
      <c r="W197" s="35" t="s">
        <v>70</v>
      </c>
      <c r="X197" s="268">
        <v>0</v>
      </c>
      <c r="Y197" s="269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99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300"/>
      <c r="P198" s="289" t="s">
        <v>73</v>
      </c>
      <c r="Q198" s="290"/>
      <c r="R198" s="290"/>
      <c r="S198" s="290"/>
      <c r="T198" s="290"/>
      <c r="U198" s="290"/>
      <c r="V198" s="291"/>
      <c r="W198" s="37" t="s">
        <v>70</v>
      </c>
      <c r="X198" s="270">
        <f>IFERROR(SUM(X193:X197),"0")</f>
        <v>24</v>
      </c>
      <c r="Y198" s="270">
        <f>IFERROR(SUM(Y193:Y197),"0")</f>
        <v>24</v>
      </c>
      <c r="Z198" s="270">
        <f>IFERROR(IF(Z193="",0,Z193),"0")+IFERROR(IF(Z194="",0,Z194),"0")+IFERROR(IF(Z195="",0,Z195),"0")+IFERROR(IF(Z196="",0,Z196),"0")+IFERROR(IF(Z197="",0,Z197),"0")</f>
        <v>0.372</v>
      </c>
      <c r="AA198" s="271"/>
      <c r="AB198" s="271"/>
      <c r="AC198" s="271"/>
    </row>
    <row r="199" spans="1:68" x14ac:dyDescent="0.2">
      <c r="A199" s="283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300"/>
      <c r="P199" s="289" t="s">
        <v>73</v>
      </c>
      <c r="Q199" s="290"/>
      <c r="R199" s="290"/>
      <c r="S199" s="290"/>
      <c r="T199" s="290"/>
      <c r="U199" s="290"/>
      <c r="V199" s="291"/>
      <c r="W199" s="37" t="s">
        <v>74</v>
      </c>
      <c r="X199" s="270">
        <f>IFERROR(SUMPRODUCT(X193:X197*H193:H197),"0")</f>
        <v>172.8</v>
      </c>
      <c r="Y199" s="270">
        <f>IFERROR(SUMPRODUCT(Y193:Y197*H193:H197),"0")</f>
        <v>172.8</v>
      </c>
      <c r="Z199" s="37"/>
      <c r="AA199" s="271"/>
      <c r="AB199" s="271"/>
      <c r="AC199" s="271"/>
    </row>
    <row r="200" spans="1:68" ht="16.5" hidden="1" customHeight="1" x14ac:dyDescent="0.25">
      <c r="A200" s="288" t="s">
        <v>292</v>
      </c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63"/>
      <c r="AB200" s="263"/>
      <c r="AC200" s="263"/>
    </row>
    <row r="201" spans="1:68" ht="14.25" hidden="1" customHeight="1" x14ac:dyDescent="0.25">
      <c r="A201" s="282" t="s">
        <v>64</v>
      </c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64"/>
      <c r="AB201" s="264"/>
      <c r="AC201" s="264"/>
    </row>
    <row r="202" spans="1:68" ht="27" hidden="1" customHeight="1" x14ac:dyDescent="0.25">
      <c r="A202" s="54" t="s">
        <v>293</v>
      </c>
      <c r="B202" s="54" t="s">
        <v>294</v>
      </c>
      <c r="C202" s="31">
        <v>4301071097</v>
      </c>
      <c r="D202" s="272">
        <v>4620207491096</v>
      </c>
      <c r="E202" s="273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278" t="s">
        <v>295</v>
      </c>
      <c r="Q202" s="279"/>
      <c r="R202" s="279"/>
      <c r="S202" s="279"/>
      <c r="T202" s="280"/>
      <c r="U202" s="34"/>
      <c r="V202" s="34"/>
      <c r="W202" s="35" t="s">
        <v>70</v>
      </c>
      <c r="X202" s="268">
        <v>0</v>
      </c>
      <c r="Y202" s="26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99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300"/>
      <c r="P203" s="289" t="s">
        <v>73</v>
      </c>
      <c r="Q203" s="290"/>
      <c r="R203" s="290"/>
      <c r="S203" s="290"/>
      <c r="T203" s="290"/>
      <c r="U203" s="290"/>
      <c r="V203" s="291"/>
      <c r="W203" s="37" t="s">
        <v>70</v>
      </c>
      <c r="X203" s="270">
        <f>IFERROR(SUM(X202:X202),"0")</f>
        <v>0</v>
      </c>
      <c r="Y203" s="270">
        <f>IFERROR(SUM(Y202:Y202),"0")</f>
        <v>0</v>
      </c>
      <c r="Z203" s="270">
        <f>IFERROR(IF(Z202="",0,Z202),"0")</f>
        <v>0</v>
      </c>
      <c r="AA203" s="271"/>
      <c r="AB203" s="271"/>
      <c r="AC203" s="271"/>
    </row>
    <row r="204" spans="1:68" hidden="1" x14ac:dyDescent="0.2">
      <c r="A204" s="283"/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300"/>
      <c r="P204" s="289" t="s">
        <v>73</v>
      </c>
      <c r="Q204" s="290"/>
      <c r="R204" s="290"/>
      <c r="S204" s="290"/>
      <c r="T204" s="290"/>
      <c r="U204" s="290"/>
      <c r="V204" s="291"/>
      <c r="W204" s="37" t="s">
        <v>74</v>
      </c>
      <c r="X204" s="270">
        <f>IFERROR(SUMPRODUCT(X202:X202*H202:H202),"0")</f>
        <v>0</v>
      </c>
      <c r="Y204" s="270">
        <f>IFERROR(SUMPRODUCT(Y202:Y202*H202:H202),"0")</f>
        <v>0</v>
      </c>
      <c r="Z204" s="37"/>
      <c r="AA204" s="271"/>
      <c r="AB204" s="271"/>
      <c r="AC204" s="271"/>
    </row>
    <row r="205" spans="1:68" ht="16.5" hidden="1" customHeight="1" x14ac:dyDescent="0.25">
      <c r="A205" s="288" t="s">
        <v>297</v>
      </c>
      <c r="B205" s="283"/>
      <c r="C205" s="283"/>
      <c r="D205" s="283"/>
      <c r="E205" s="283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63"/>
      <c r="AB205" s="263"/>
      <c r="AC205" s="263"/>
    </row>
    <row r="206" spans="1:68" ht="14.25" hidden="1" customHeight="1" x14ac:dyDescent="0.25">
      <c r="A206" s="282" t="s">
        <v>64</v>
      </c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64"/>
      <c r="AB206" s="264"/>
      <c r="AC206" s="264"/>
    </row>
    <row r="207" spans="1:68" ht="27" hidden="1" customHeight="1" x14ac:dyDescent="0.25">
      <c r="A207" s="54" t="s">
        <v>298</v>
      </c>
      <c r="B207" s="54" t="s">
        <v>299</v>
      </c>
      <c r="C207" s="31">
        <v>4301071093</v>
      </c>
      <c r="D207" s="272">
        <v>4620207490709</v>
      </c>
      <c r="E207" s="273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9"/>
      <c r="R207" s="279"/>
      <c r="S207" s="279"/>
      <c r="T207" s="280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99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300"/>
      <c r="P208" s="289" t="s">
        <v>73</v>
      </c>
      <c r="Q208" s="290"/>
      <c r="R208" s="290"/>
      <c r="S208" s="290"/>
      <c r="T208" s="290"/>
      <c r="U208" s="290"/>
      <c r="V208" s="291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hidden="1" x14ac:dyDescent="0.2">
      <c r="A209" s="283"/>
      <c r="B209" s="283"/>
      <c r="C209" s="283"/>
      <c r="D209" s="283"/>
      <c r="E209" s="283"/>
      <c r="F209" s="283"/>
      <c r="G209" s="283"/>
      <c r="H209" s="283"/>
      <c r="I209" s="283"/>
      <c r="J209" s="283"/>
      <c r="K209" s="283"/>
      <c r="L209" s="283"/>
      <c r="M209" s="283"/>
      <c r="N209" s="283"/>
      <c r="O209" s="300"/>
      <c r="P209" s="289" t="s">
        <v>73</v>
      </c>
      <c r="Q209" s="290"/>
      <c r="R209" s="290"/>
      <c r="S209" s="290"/>
      <c r="T209" s="290"/>
      <c r="U209" s="290"/>
      <c r="V209" s="291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hidden="1" customHeight="1" x14ac:dyDescent="0.25">
      <c r="A210" s="282" t="s">
        <v>125</v>
      </c>
      <c r="B210" s="283"/>
      <c r="C210" s="283"/>
      <c r="D210" s="283"/>
      <c r="E210" s="283"/>
      <c r="F210" s="283"/>
      <c r="G210" s="283"/>
      <c r="H210" s="283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64"/>
      <c r="AB210" s="264"/>
      <c r="AC210" s="264"/>
    </row>
    <row r="211" spans="1:68" ht="27" customHeight="1" x14ac:dyDescent="0.25">
      <c r="A211" s="54" t="s">
        <v>301</v>
      </c>
      <c r="B211" s="54" t="s">
        <v>302</v>
      </c>
      <c r="C211" s="31">
        <v>4301135692</v>
      </c>
      <c r="D211" s="272">
        <v>4620207490570</v>
      </c>
      <c r="E211" s="273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81</v>
      </c>
      <c r="M211" s="33" t="s">
        <v>69</v>
      </c>
      <c r="N211" s="33"/>
      <c r="O211" s="32">
        <v>180</v>
      </c>
      <c r="P211" s="37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9"/>
      <c r="R211" s="279"/>
      <c r="S211" s="279"/>
      <c r="T211" s="280"/>
      <c r="U211" s="34"/>
      <c r="V211" s="34"/>
      <c r="W211" s="35" t="s">
        <v>70</v>
      </c>
      <c r="X211" s="268">
        <v>14</v>
      </c>
      <c r="Y211" s="269">
        <f>IFERROR(IF(X211="","",X211),"")</f>
        <v>14</v>
      </c>
      <c r="Z211" s="36">
        <f>IFERROR(IF(X211="","",X211*0.01788),"")</f>
        <v>0.25031999999999999</v>
      </c>
      <c r="AA211" s="56"/>
      <c r="AB211" s="57"/>
      <c r="AC211" s="204" t="s">
        <v>303</v>
      </c>
      <c r="AG211" s="67"/>
      <c r="AJ211" s="71" t="s">
        <v>83</v>
      </c>
      <c r="AK211" s="71">
        <v>14</v>
      </c>
      <c r="BB211" s="205" t="s">
        <v>84</v>
      </c>
      <c r="BM211" s="67">
        <f>IFERROR(X211*I211,"0")</f>
        <v>43.450400000000002</v>
      </c>
      <c r="BN211" s="67">
        <f>IFERROR(Y211*I211,"0")</f>
        <v>43.450400000000002</v>
      </c>
      <c r="BO211" s="67">
        <f>IFERROR(X211/J211,"0")</f>
        <v>0.2</v>
      </c>
      <c r="BP211" s="67">
        <f>IFERROR(Y211/J211,"0")</f>
        <v>0.2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4301135691</v>
      </c>
      <c r="D212" s="272">
        <v>4620207490549</v>
      </c>
      <c r="E212" s="273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81</v>
      </c>
      <c r="M212" s="33" t="s">
        <v>69</v>
      </c>
      <c r="N212" s="33"/>
      <c r="O212" s="32">
        <v>180</v>
      </c>
      <c r="P212" s="37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9"/>
      <c r="R212" s="279"/>
      <c r="S212" s="279"/>
      <c r="T212" s="280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83</v>
      </c>
      <c r="AK212" s="71">
        <v>14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4301135694</v>
      </c>
      <c r="D213" s="272">
        <v>4620207490501</v>
      </c>
      <c r="E213" s="273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81</v>
      </c>
      <c r="M213" s="33" t="s">
        <v>69</v>
      </c>
      <c r="N213" s="33"/>
      <c r="O213" s="32">
        <v>180</v>
      </c>
      <c r="P213" s="44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9"/>
      <c r="R213" s="279"/>
      <c r="S213" s="279"/>
      <c r="T213" s="280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83</v>
      </c>
      <c r="AK213" s="71">
        <v>14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99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300"/>
      <c r="P214" s="289" t="s">
        <v>73</v>
      </c>
      <c r="Q214" s="290"/>
      <c r="R214" s="290"/>
      <c r="S214" s="290"/>
      <c r="T214" s="290"/>
      <c r="U214" s="290"/>
      <c r="V214" s="291"/>
      <c r="W214" s="37" t="s">
        <v>70</v>
      </c>
      <c r="X214" s="270">
        <f>IFERROR(SUM(X211:X213),"0")</f>
        <v>14</v>
      </c>
      <c r="Y214" s="270">
        <f>IFERROR(SUM(Y211:Y213),"0")</f>
        <v>14</v>
      </c>
      <c r="Z214" s="270">
        <f>IFERROR(IF(Z211="",0,Z211),"0")+IFERROR(IF(Z212="",0,Z212),"0")+IFERROR(IF(Z213="",0,Z213),"0")</f>
        <v>0.25031999999999999</v>
      </c>
      <c r="AA214" s="271"/>
      <c r="AB214" s="271"/>
      <c r="AC214" s="271"/>
    </row>
    <row r="215" spans="1:68" x14ac:dyDescent="0.2">
      <c r="A215" s="283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300"/>
      <c r="P215" s="289" t="s">
        <v>73</v>
      </c>
      <c r="Q215" s="290"/>
      <c r="R215" s="290"/>
      <c r="S215" s="290"/>
      <c r="T215" s="290"/>
      <c r="U215" s="290"/>
      <c r="V215" s="291"/>
      <c r="W215" s="37" t="s">
        <v>74</v>
      </c>
      <c r="X215" s="270">
        <f>IFERROR(SUMPRODUCT(X211:X213*H211:H213),"0")</f>
        <v>33.6</v>
      </c>
      <c r="Y215" s="270">
        <f>IFERROR(SUMPRODUCT(Y211:Y213*H211:H213),"0")</f>
        <v>33.6</v>
      </c>
      <c r="Z215" s="37"/>
      <c r="AA215" s="271"/>
      <c r="AB215" s="271"/>
      <c r="AC215" s="271"/>
    </row>
    <row r="216" spans="1:68" ht="16.5" hidden="1" customHeight="1" x14ac:dyDescent="0.25">
      <c r="A216" s="288" t="s">
        <v>308</v>
      </c>
      <c r="B216" s="283"/>
      <c r="C216" s="283"/>
      <c r="D216" s="283"/>
      <c r="E216" s="283"/>
      <c r="F216" s="283"/>
      <c r="G216" s="283"/>
      <c r="H216" s="283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63"/>
      <c r="AB216" s="263"/>
      <c r="AC216" s="263"/>
    </row>
    <row r="217" spans="1:68" ht="14.25" hidden="1" customHeight="1" x14ac:dyDescent="0.25">
      <c r="A217" s="282" t="s">
        <v>64</v>
      </c>
      <c r="B217" s="283"/>
      <c r="C217" s="283"/>
      <c r="D217" s="283"/>
      <c r="E217" s="283"/>
      <c r="F217" s="283"/>
      <c r="G217" s="283"/>
      <c r="H217" s="283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64"/>
      <c r="AB217" s="264"/>
      <c r="AC217" s="264"/>
    </row>
    <row r="218" spans="1:68" ht="16.5" hidden="1" customHeight="1" x14ac:dyDescent="0.25">
      <c r="A218" s="54" t="s">
        <v>309</v>
      </c>
      <c r="B218" s="54" t="s">
        <v>310</v>
      </c>
      <c r="C218" s="31">
        <v>4301071099</v>
      </c>
      <c r="D218" s="272">
        <v>4607111039019</v>
      </c>
      <c r="E218" s="273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302" t="s">
        <v>311</v>
      </c>
      <c r="Q218" s="279"/>
      <c r="R218" s="279"/>
      <c r="S218" s="279"/>
      <c r="T218" s="280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4301071100</v>
      </c>
      <c r="D219" s="272">
        <v>4607111038708</v>
      </c>
      <c r="E219" s="273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99" t="s">
        <v>315</v>
      </c>
      <c r="Q219" s="279"/>
      <c r="R219" s="279"/>
      <c r="S219" s="279"/>
      <c r="T219" s="280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99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  <c r="O220" s="300"/>
      <c r="P220" s="289" t="s">
        <v>73</v>
      </c>
      <c r="Q220" s="290"/>
      <c r="R220" s="290"/>
      <c r="S220" s="290"/>
      <c r="T220" s="290"/>
      <c r="U220" s="290"/>
      <c r="V220" s="291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hidden="1" x14ac:dyDescent="0.2">
      <c r="A221" s="283"/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300"/>
      <c r="P221" s="289" t="s">
        <v>73</v>
      </c>
      <c r="Q221" s="290"/>
      <c r="R221" s="290"/>
      <c r="S221" s="290"/>
      <c r="T221" s="290"/>
      <c r="U221" s="290"/>
      <c r="V221" s="291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hidden="1" customHeight="1" x14ac:dyDescent="0.2">
      <c r="A222" s="293" t="s">
        <v>316</v>
      </c>
      <c r="B222" s="294"/>
      <c r="C222" s="294"/>
      <c r="D222" s="294"/>
      <c r="E222" s="294"/>
      <c r="F222" s="294"/>
      <c r="G222" s="294"/>
      <c r="H222" s="294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4"/>
      <c r="V222" s="294"/>
      <c r="W222" s="294"/>
      <c r="X222" s="294"/>
      <c r="Y222" s="294"/>
      <c r="Z222" s="294"/>
      <c r="AA222" s="48"/>
      <c r="AB222" s="48"/>
      <c r="AC222" s="48"/>
    </row>
    <row r="223" spans="1:68" ht="16.5" hidden="1" customHeight="1" x14ac:dyDescent="0.25">
      <c r="A223" s="288" t="s">
        <v>317</v>
      </c>
      <c r="B223" s="283"/>
      <c r="C223" s="283"/>
      <c r="D223" s="283"/>
      <c r="E223" s="283"/>
      <c r="F223" s="283"/>
      <c r="G223" s="283"/>
      <c r="H223" s="283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63"/>
      <c r="AB223" s="263"/>
      <c r="AC223" s="263"/>
    </row>
    <row r="224" spans="1:68" ht="14.25" hidden="1" customHeight="1" x14ac:dyDescent="0.25">
      <c r="A224" s="282" t="s">
        <v>64</v>
      </c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64"/>
      <c r="AB224" s="264"/>
      <c r="AC224" s="264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72">
        <v>4607111036162</v>
      </c>
      <c r="E225" s="273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34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9"/>
      <c r="R225" s="279"/>
      <c r="S225" s="279"/>
      <c r="T225" s="280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99"/>
      <c r="B226" s="283"/>
      <c r="C226" s="283"/>
      <c r="D226" s="283"/>
      <c r="E226" s="283"/>
      <c r="F226" s="283"/>
      <c r="G226" s="283"/>
      <c r="H226" s="283"/>
      <c r="I226" s="283"/>
      <c r="J226" s="283"/>
      <c r="K226" s="283"/>
      <c r="L226" s="283"/>
      <c r="M226" s="283"/>
      <c r="N226" s="283"/>
      <c r="O226" s="300"/>
      <c r="P226" s="289" t="s">
        <v>73</v>
      </c>
      <c r="Q226" s="290"/>
      <c r="R226" s="290"/>
      <c r="S226" s="290"/>
      <c r="T226" s="290"/>
      <c r="U226" s="290"/>
      <c r="V226" s="291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hidden="1" x14ac:dyDescent="0.2">
      <c r="A227" s="283"/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300"/>
      <c r="P227" s="289" t="s">
        <v>73</v>
      </c>
      <c r="Q227" s="290"/>
      <c r="R227" s="290"/>
      <c r="S227" s="290"/>
      <c r="T227" s="290"/>
      <c r="U227" s="290"/>
      <c r="V227" s="291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hidden="1" customHeight="1" x14ac:dyDescent="0.2">
      <c r="A228" s="293" t="s">
        <v>321</v>
      </c>
      <c r="B228" s="294"/>
      <c r="C228" s="294"/>
      <c r="D228" s="294"/>
      <c r="E228" s="294"/>
      <c r="F228" s="294"/>
      <c r="G228" s="294"/>
      <c r="H228" s="294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4"/>
      <c r="V228" s="294"/>
      <c r="W228" s="294"/>
      <c r="X228" s="294"/>
      <c r="Y228" s="294"/>
      <c r="Z228" s="294"/>
      <c r="AA228" s="48"/>
      <c r="AB228" s="48"/>
      <c r="AC228" s="48"/>
    </row>
    <row r="229" spans="1:68" ht="16.5" hidden="1" customHeight="1" x14ac:dyDescent="0.25">
      <c r="A229" s="288" t="s">
        <v>322</v>
      </c>
      <c r="B229" s="283"/>
      <c r="C229" s="283"/>
      <c r="D229" s="283"/>
      <c r="E229" s="283"/>
      <c r="F229" s="283"/>
      <c r="G229" s="283"/>
      <c r="H229" s="283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63"/>
      <c r="AB229" s="263"/>
      <c r="AC229" s="263"/>
    </row>
    <row r="230" spans="1:68" ht="14.25" hidden="1" customHeight="1" x14ac:dyDescent="0.25">
      <c r="A230" s="282" t="s">
        <v>64</v>
      </c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2">
        <v>4607111035899</v>
      </c>
      <c r="E231" s="273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45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9"/>
      <c r="R231" s="279"/>
      <c r="S231" s="279"/>
      <c r="T231" s="280"/>
      <c r="U231" s="34"/>
      <c r="V231" s="34"/>
      <c r="W231" s="35" t="s">
        <v>70</v>
      </c>
      <c r="X231" s="268">
        <v>72</v>
      </c>
      <c r="Y231" s="269">
        <f>IFERROR(IF(X231="","",X231),"")</f>
        <v>72</v>
      </c>
      <c r="Z231" s="36">
        <f>IFERROR(IF(X231="","",X231*0.0155),"")</f>
        <v>1.1160000000000001</v>
      </c>
      <c r="AA231" s="56"/>
      <c r="AB231" s="57"/>
      <c r="AC231" s="216" t="s">
        <v>238</v>
      </c>
      <c r="AG231" s="67"/>
      <c r="AJ231" s="71" t="s">
        <v>83</v>
      </c>
      <c r="AK231" s="71">
        <v>12</v>
      </c>
      <c r="BB231" s="217" t="s">
        <v>1</v>
      </c>
      <c r="BM231" s="67">
        <f>IFERROR(X231*I231,"0")</f>
        <v>378.86399999999998</v>
      </c>
      <c r="BN231" s="67">
        <f>IFERROR(Y231*I231,"0")</f>
        <v>378.86399999999998</v>
      </c>
      <c r="BO231" s="67">
        <f>IFERROR(X231/J231,"0")</f>
        <v>0.8571428571428571</v>
      </c>
      <c r="BP231" s="67">
        <f>IFERROR(Y231/J231,"0")</f>
        <v>0.8571428571428571</v>
      </c>
    </row>
    <row r="232" spans="1:68" x14ac:dyDescent="0.2">
      <c r="A232" s="299"/>
      <c r="B232" s="283"/>
      <c r="C232" s="283"/>
      <c r="D232" s="283"/>
      <c r="E232" s="283"/>
      <c r="F232" s="283"/>
      <c r="G232" s="283"/>
      <c r="H232" s="283"/>
      <c r="I232" s="283"/>
      <c r="J232" s="283"/>
      <c r="K232" s="283"/>
      <c r="L232" s="283"/>
      <c r="M232" s="283"/>
      <c r="N232" s="283"/>
      <c r="O232" s="300"/>
      <c r="P232" s="289" t="s">
        <v>73</v>
      </c>
      <c r="Q232" s="290"/>
      <c r="R232" s="290"/>
      <c r="S232" s="290"/>
      <c r="T232" s="290"/>
      <c r="U232" s="290"/>
      <c r="V232" s="291"/>
      <c r="W232" s="37" t="s">
        <v>70</v>
      </c>
      <c r="X232" s="270">
        <f>IFERROR(SUM(X231:X231),"0")</f>
        <v>72</v>
      </c>
      <c r="Y232" s="270">
        <f>IFERROR(SUM(Y231:Y231),"0")</f>
        <v>72</v>
      </c>
      <c r="Z232" s="270">
        <f>IFERROR(IF(Z231="",0,Z231),"0")</f>
        <v>1.1160000000000001</v>
      </c>
      <c r="AA232" s="271"/>
      <c r="AB232" s="271"/>
      <c r="AC232" s="271"/>
    </row>
    <row r="233" spans="1:68" x14ac:dyDescent="0.2">
      <c r="A233" s="283"/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300"/>
      <c r="P233" s="289" t="s">
        <v>73</v>
      </c>
      <c r="Q233" s="290"/>
      <c r="R233" s="290"/>
      <c r="S233" s="290"/>
      <c r="T233" s="290"/>
      <c r="U233" s="290"/>
      <c r="V233" s="291"/>
      <c r="W233" s="37" t="s">
        <v>74</v>
      </c>
      <c r="X233" s="270">
        <f>IFERROR(SUMPRODUCT(X231:X231*H231:H231),"0")</f>
        <v>360</v>
      </c>
      <c r="Y233" s="270">
        <f>IFERROR(SUMPRODUCT(Y231:Y231*H231:H231),"0")</f>
        <v>360</v>
      </c>
      <c r="Z233" s="37"/>
      <c r="AA233" s="271"/>
      <c r="AB233" s="271"/>
      <c r="AC233" s="271"/>
    </row>
    <row r="234" spans="1:68" ht="27.75" hidden="1" customHeight="1" x14ac:dyDescent="0.2">
      <c r="A234" s="293" t="s">
        <v>325</v>
      </c>
      <c r="B234" s="294"/>
      <c r="C234" s="294"/>
      <c r="D234" s="294"/>
      <c r="E234" s="294"/>
      <c r="F234" s="294"/>
      <c r="G234" s="294"/>
      <c r="H234" s="294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4"/>
      <c r="V234" s="294"/>
      <c r="W234" s="294"/>
      <c r="X234" s="294"/>
      <c r="Y234" s="294"/>
      <c r="Z234" s="294"/>
      <c r="AA234" s="48"/>
      <c r="AB234" s="48"/>
      <c r="AC234" s="48"/>
    </row>
    <row r="235" spans="1:68" ht="16.5" hidden="1" customHeight="1" x14ac:dyDescent="0.25">
      <c r="A235" s="288" t="s">
        <v>326</v>
      </c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63"/>
      <c r="AB235" s="263"/>
      <c r="AC235" s="263"/>
    </row>
    <row r="236" spans="1:68" ht="14.25" hidden="1" customHeight="1" x14ac:dyDescent="0.25">
      <c r="A236" s="282" t="s">
        <v>327</v>
      </c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64"/>
      <c r="AB236" s="264"/>
      <c r="AC236" s="264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72">
        <v>4607111039774</v>
      </c>
      <c r="E237" s="273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44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9"/>
      <c r="R237" s="279"/>
      <c r="S237" s="279"/>
      <c r="T237" s="280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99"/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300"/>
      <c r="P238" s="289" t="s">
        <v>73</v>
      </c>
      <c r="Q238" s="290"/>
      <c r="R238" s="290"/>
      <c r="S238" s="290"/>
      <c r="T238" s="290"/>
      <c r="U238" s="290"/>
      <c r="V238" s="291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hidden="1" x14ac:dyDescent="0.2">
      <c r="A239" s="283"/>
      <c r="B239" s="283"/>
      <c r="C239" s="283"/>
      <c r="D239" s="283"/>
      <c r="E239" s="283"/>
      <c r="F239" s="283"/>
      <c r="G239" s="283"/>
      <c r="H239" s="283"/>
      <c r="I239" s="283"/>
      <c r="J239" s="283"/>
      <c r="K239" s="283"/>
      <c r="L239" s="283"/>
      <c r="M239" s="283"/>
      <c r="N239" s="283"/>
      <c r="O239" s="300"/>
      <c r="P239" s="289" t="s">
        <v>73</v>
      </c>
      <c r="Q239" s="290"/>
      <c r="R239" s="290"/>
      <c r="S239" s="290"/>
      <c r="T239" s="290"/>
      <c r="U239" s="290"/>
      <c r="V239" s="291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hidden="1" customHeight="1" x14ac:dyDescent="0.25">
      <c r="A240" s="282" t="s">
        <v>125</v>
      </c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64"/>
      <c r="AB240" s="264"/>
      <c r="AC240" s="264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72">
        <v>4607111039361</v>
      </c>
      <c r="E241" s="273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81</v>
      </c>
      <c r="M241" s="33" t="s">
        <v>69</v>
      </c>
      <c r="N241" s="33"/>
      <c r="O241" s="32">
        <v>180</v>
      </c>
      <c r="P241" s="34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9"/>
      <c r="R241" s="279"/>
      <c r="S241" s="279"/>
      <c r="T241" s="280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83</v>
      </c>
      <c r="AK241" s="71">
        <v>14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99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300"/>
      <c r="P242" s="289" t="s">
        <v>73</v>
      </c>
      <c r="Q242" s="290"/>
      <c r="R242" s="290"/>
      <c r="S242" s="290"/>
      <c r="T242" s="290"/>
      <c r="U242" s="290"/>
      <c r="V242" s="291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hidden="1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300"/>
      <c r="P243" s="289" t="s">
        <v>73</v>
      </c>
      <c r="Q243" s="290"/>
      <c r="R243" s="290"/>
      <c r="S243" s="290"/>
      <c r="T243" s="290"/>
      <c r="U243" s="290"/>
      <c r="V243" s="291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hidden="1" customHeight="1" x14ac:dyDescent="0.2">
      <c r="A244" s="293" t="s">
        <v>333</v>
      </c>
      <c r="B244" s="294"/>
      <c r="C244" s="294"/>
      <c r="D244" s="294"/>
      <c r="E244" s="294"/>
      <c r="F244" s="294"/>
      <c r="G244" s="294"/>
      <c r="H244" s="294"/>
      <c r="I244" s="294"/>
      <c r="J244" s="294"/>
      <c r="K244" s="294"/>
      <c r="L244" s="294"/>
      <c r="M244" s="294"/>
      <c r="N244" s="294"/>
      <c r="O244" s="294"/>
      <c r="P244" s="294"/>
      <c r="Q244" s="294"/>
      <c r="R244" s="294"/>
      <c r="S244" s="294"/>
      <c r="T244" s="294"/>
      <c r="U244" s="294"/>
      <c r="V244" s="294"/>
      <c r="W244" s="294"/>
      <c r="X244" s="294"/>
      <c r="Y244" s="294"/>
      <c r="Z244" s="294"/>
      <c r="AA244" s="48"/>
      <c r="AB244" s="48"/>
      <c r="AC244" s="48"/>
    </row>
    <row r="245" spans="1:68" ht="16.5" hidden="1" customHeight="1" x14ac:dyDescent="0.25">
      <c r="A245" s="288" t="s">
        <v>333</v>
      </c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63"/>
      <c r="AB245" s="263"/>
      <c r="AC245" s="263"/>
    </row>
    <row r="246" spans="1:68" ht="14.25" hidden="1" customHeight="1" x14ac:dyDescent="0.25">
      <c r="A246" s="282" t="s">
        <v>64</v>
      </c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64"/>
      <c r="AB246" s="264"/>
      <c r="AC246" s="264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72">
        <v>4640242181264</v>
      </c>
      <c r="E247" s="273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33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9"/>
      <c r="R247" s="279"/>
      <c r="S247" s="279"/>
      <c r="T247" s="280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2">
        <v>4640242181325</v>
      </c>
      <c r="E248" s="273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6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9"/>
      <c r="R248" s="279"/>
      <c r="S248" s="279"/>
      <c r="T248" s="280"/>
      <c r="U248" s="34"/>
      <c r="V248" s="34"/>
      <c r="W248" s="35" t="s">
        <v>70</v>
      </c>
      <c r="X248" s="268">
        <v>84</v>
      </c>
      <c r="Y248" s="269">
        <f>IFERROR(IF(X248="","",X248),"")</f>
        <v>84</v>
      </c>
      <c r="Z248" s="36">
        <f>IFERROR(IF(X248="","",X248*0.0155),"")</f>
        <v>1.302</v>
      </c>
      <c r="AA248" s="56"/>
      <c r="AB248" s="57"/>
      <c r="AC248" s="224" t="s">
        <v>336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611.52</v>
      </c>
      <c r="BN248" s="67">
        <f>IFERROR(Y248*I248,"0")</f>
        <v>611.52</v>
      </c>
      <c r="BO248" s="67">
        <f>IFERROR(X248/J248,"0")</f>
        <v>1</v>
      </c>
      <c r="BP248" s="67">
        <f>IFERROR(Y248/J248,"0")</f>
        <v>1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4301070993</v>
      </c>
      <c r="D249" s="272">
        <v>4640242180670</v>
      </c>
      <c r="E249" s="273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44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9"/>
      <c r="R249" s="279"/>
      <c r="S249" s="279"/>
      <c r="T249" s="280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83</v>
      </c>
      <c r="AK249" s="71">
        <v>12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99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300"/>
      <c r="P250" s="289" t="s">
        <v>73</v>
      </c>
      <c r="Q250" s="290"/>
      <c r="R250" s="290"/>
      <c r="S250" s="290"/>
      <c r="T250" s="290"/>
      <c r="U250" s="290"/>
      <c r="V250" s="291"/>
      <c r="W250" s="37" t="s">
        <v>70</v>
      </c>
      <c r="X250" s="270">
        <f>IFERROR(SUM(X247:X249),"0")</f>
        <v>84</v>
      </c>
      <c r="Y250" s="270">
        <f>IFERROR(SUM(Y247:Y249),"0")</f>
        <v>84</v>
      </c>
      <c r="Z250" s="270">
        <f>IFERROR(IF(Z247="",0,Z247),"0")+IFERROR(IF(Z248="",0,Z248),"0")+IFERROR(IF(Z249="",0,Z249),"0")</f>
        <v>1.302</v>
      </c>
      <c r="AA250" s="271"/>
      <c r="AB250" s="271"/>
      <c r="AC250" s="271"/>
    </row>
    <row r="251" spans="1:68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300"/>
      <c r="P251" s="289" t="s">
        <v>73</v>
      </c>
      <c r="Q251" s="290"/>
      <c r="R251" s="290"/>
      <c r="S251" s="290"/>
      <c r="T251" s="290"/>
      <c r="U251" s="290"/>
      <c r="V251" s="291"/>
      <c r="W251" s="37" t="s">
        <v>74</v>
      </c>
      <c r="X251" s="270">
        <f>IFERROR(SUMPRODUCT(X247:X249*H247:H249),"0")</f>
        <v>588</v>
      </c>
      <c r="Y251" s="270">
        <f>IFERROR(SUMPRODUCT(Y247:Y249*H247:H249),"0")</f>
        <v>588</v>
      </c>
      <c r="Z251" s="37"/>
      <c r="AA251" s="271"/>
      <c r="AB251" s="271"/>
      <c r="AC251" s="271"/>
    </row>
    <row r="252" spans="1:68" ht="14.25" hidden="1" customHeight="1" x14ac:dyDescent="0.25">
      <c r="A252" s="282" t="s">
        <v>77</v>
      </c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64"/>
      <c r="AB252" s="264"/>
      <c r="AC252" s="264"/>
    </row>
    <row r="253" spans="1:68" ht="27" hidden="1" customHeight="1" x14ac:dyDescent="0.25">
      <c r="A253" s="54" t="s">
        <v>342</v>
      </c>
      <c r="B253" s="54" t="s">
        <v>343</v>
      </c>
      <c r="C253" s="31">
        <v>4301132080</v>
      </c>
      <c r="D253" s="272">
        <v>4640242180397</v>
      </c>
      <c r="E253" s="273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30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9"/>
      <c r="R253" s="279"/>
      <c r="S253" s="279"/>
      <c r="T253" s="280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IFERROR(IF(X253="","",X253*0.0155),"")</f>
        <v>0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72">
        <v>4640242181219</v>
      </c>
      <c r="E254" s="273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138</v>
      </c>
      <c r="L254" s="32" t="s">
        <v>81</v>
      </c>
      <c r="M254" s="33" t="s">
        <v>69</v>
      </c>
      <c r="N254" s="33"/>
      <c r="O254" s="32">
        <v>180</v>
      </c>
      <c r="P254" s="357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9"/>
      <c r="R254" s="279"/>
      <c r="S254" s="279"/>
      <c r="T254" s="280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83</v>
      </c>
      <c r="AK254" s="71">
        <v>18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99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300"/>
      <c r="P255" s="289" t="s">
        <v>73</v>
      </c>
      <c r="Q255" s="290"/>
      <c r="R255" s="290"/>
      <c r="S255" s="290"/>
      <c r="T255" s="290"/>
      <c r="U255" s="290"/>
      <c r="V255" s="291"/>
      <c r="W255" s="37" t="s">
        <v>70</v>
      </c>
      <c r="X255" s="270">
        <f>IFERROR(SUM(X253:X254),"0")</f>
        <v>0</v>
      </c>
      <c r="Y255" s="270">
        <f>IFERROR(SUM(Y253:Y254),"0")</f>
        <v>0</v>
      </c>
      <c r="Z255" s="270">
        <f>IFERROR(IF(Z253="",0,Z253),"0")+IFERROR(IF(Z254="",0,Z254),"0")</f>
        <v>0</v>
      </c>
      <c r="AA255" s="271"/>
      <c r="AB255" s="271"/>
      <c r="AC255" s="271"/>
    </row>
    <row r="256" spans="1:68" hidden="1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300"/>
      <c r="P256" s="289" t="s">
        <v>73</v>
      </c>
      <c r="Q256" s="290"/>
      <c r="R256" s="290"/>
      <c r="S256" s="290"/>
      <c r="T256" s="290"/>
      <c r="U256" s="290"/>
      <c r="V256" s="291"/>
      <c r="W256" s="37" t="s">
        <v>74</v>
      </c>
      <c r="X256" s="270">
        <f>IFERROR(SUMPRODUCT(X253:X254*H253:H254),"0")</f>
        <v>0</v>
      </c>
      <c r="Y256" s="270">
        <f>IFERROR(SUMPRODUCT(Y253:Y254*H253:H254),"0")</f>
        <v>0</v>
      </c>
      <c r="Z256" s="37"/>
      <c r="AA256" s="271"/>
      <c r="AB256" s="271"/>
      <c r="AC256" s="271"/>
    </row>
    <row r="257" spans="1:68" ht="14.25" hidden="1" customHeight="1" x14ac:dyDescent="0.25">
      <c r="A257" s="282" t="s">
        <v>119</v>
      </c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64"/>
      <c r="AB257" s="264"/>
      <c r="AC257" s="264"/>
    </row>
    <row r="258" spans="1:68" ht="27" hidden="1" customHeight="1" x14ac:dyDescent="0.25">
      <c r="A258" s="54" t="s">
        <v>347</v>
      </c>
      <c r="B258" s="54" t="s">
        <v>348</v>
      </c>
      <c r="C258" s="31">
        <v>4301136051</v>
      </c>
      <c r="D258" s="272">
        <v>4640242180304</v>
      </c>
      <c r="E258" s="273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42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9"/>
      <c r="R258" s="279"/>
      <c r="S258" s="279"/>
      <c r="T258" s="280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2">
        <v>4640242180236</v>
      </c>
      <c r="E259" s="273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42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9"/>
      <c r="R259" s="279"/>
      <c r="S259" s="279"/>
      <c r="T259" s="280"/>
      <c r="U259" s="34"/>
      <c r="V259" s="34"/>
      <c r="W259" s="35" t="s">
        <v>70</v>
      </c>
      <c r="X259" s="268">
        <v>48</v>
      </c>
      <c r="Y259" s="269">
        <f>IFERROR(IF(X259="","",X259),"")</f>
        <v>48</v>
      </c>
      <c r="Z259" s="36">
        <f>IFERROR(IF(X259="","",X259*0.0155),"")</f>
        <v>0.74399999999999999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251.28000000000003</v>
      </c>
      <c r="BN259" s="67">
        <f>IFERROR(Y259*I259,"0")</f>
        <v>251.28000000000003</v>
      </c>
      <c r="BO259" s="67">
        <f>IFERROR(X259/J259,"0")</f>
        <v>0.5714285714285714</v>
      </c>
      <c r="BP259" s="67">
        <f>IFERROR(Y259/J259,"0")</f>
        <v>0.5714285714285714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4301136052</v>
      </c>
      <c r="D260" s="272">
        <v>4640242180410</v>
      </c>
      <c r="E260" s="273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3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9"/>
      <c r="R260" s="279"/>
      <c r="S260" s="279"/>
      <c r="T260" s="280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99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300"/>
      <c r="P261" s="289" t="s">
        <v>73</v>
      </c>
      <c r="Q261" s="290"/>
      <c r="R261" s="290"/>
      <c r="S261" s="290"/>
      <c r="T261" s="290"/>
      <c r="U261" s="290"/>
      <c r="V261" s="291"/>
      <c r="W261" s="37" t="s">
        <v>70</v>
      </c>
      <c r="X261" s="270">
        <f>IFERROR(SUM(X258:X260),"0")</f>
        <v>48</v>
      </c>
      <c r="Y261" s="270">
        <f>IFERROR(SUM(Y258:Y260),"0")</f>
        <v>48</v>
      </c>
      <c r="Z261" s="270">
        <f>IFERROR(IF(Z258="",0,Z258),"0")+IFERROR(IF(Z259="",0,Z259),"0")+IFERROR(IF(Z260="",0,Z260),"0")</f>
        <v>0.74399999999999999</v>
      </c>
      <c r="AA261" s="271"/>
      <c r="AB261" s="271"/>
      <c r="AC261" s="271"/>
    </row>
    <row r="262" spans="1:68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300"/>
      <c r="P262" s="289" t="s">
        <v>73</v>
      </c>
      <c r="Q262" s="290"/>
      <c r="R262" s="290"/>
      <c r="S262" s="290"/>
      <c r="T262" s="290"/>
      <c r="U262" s="290"/>
      <c r="V262" s="291"/>
      <c r="W262" s="37" t="s">
        <v>74</v>
      </c>
      <c r="X262" s="270">
        <f>IFERROR(SUMPRODUCT(X258:X260*H258:H260),"0")</f>
        <v>240</v>
      </c>
      <c r="Y262" s="270">
        <f>IFERROR(SUMPRODUCT(Y258:Y260*H258:H260),"0")</f>
        <v>240</v>
      </c>
      <c r="Z262" s="37"/>
      <c r="AA262" s="271"/>
      <c r="AB262" s="271"/>
      <c r="AC262" s="271"/>
    </row>
    <row r="263" spans="1:68" ht="14.25" hidden="1" customHeight="1" x14ac:dyDescent="0.25">
      <c r="A263" s="282" t="s">
        <v>125</v>
      </c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64"/>
      <c r="AB263" s="264"/>
      <c r="AC263" s="264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72">
        <v>4640242181554</v>
      </c>
      <c r="E264" s="273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10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9"/>
      <c r="R264" s="279"/>
      <c r="S264" s="279"/>
      <c r="T264" s="280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83</v>
      </c>
      <c r="AK264" s="71">
        <v>14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2">
        <v>4640242181561</v>
      </c>
      <c r="E265" s="273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43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9"/>
      <c r="R265" s="279"/>
      <c r="S265" s="279"/>
      <c r="T265" s="280"/>
      <c r="U265" s="34"/>
      <c r="V265" s="34"/>
      <c r="W265" s="35" t="s">
        <v>70</v>
      </c>
      <c r="X265" s="268">
        <v>70</v>
      </c>
      <c r="Y265" s="269">
        <f t="shared" si="6"/>
        <v>70</v>
      </c>
      <c r="Z265" s="36">
        <f>IFERROR(IF(X265="","",X265*0.00936),"")</f>
        <v>0.6552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272.44</v>
      </c>
      <c r="BN265" s="67">
        <f t="shared" si="8"/>
        <v>272.44</v>
      </c>
      <c r="BO265" s="67">
        <f t="shared" si="9"/>
        <v>0.55555555555555558</v>
      </c>
      <c r="BP265" s="67">
        <f t="shared" si="10"/>
        <v>0.55555555555555558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2">
        <v>4640242181424</v>
      </c>
      <c r="E266" s="273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44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9"/>
      <c r="R266" s="279"/>
      <c r="S266" s="279"/>
      <c r="T266" s="280"/>
      <c r="U266" s="34"/>
      <c r="V266" s="34"/>
      <c r="W266" s="35" t="s">
        <v>70</v>
      </c>
      <c r="X266" s="268">
        <v>12</v>
      </c>
      <c r="Y266" s="269">
        <f t="shared" si="6"/>
        <v>12</v>
      </c>
      <c r="Z266" s="36">
        <f>IFERROR(IF(X266="","",X266*0.0155),"")</f>
        <v>0.186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68.820000000000007</v>
      </c>
      <c r="BN266" s="67">
        <f t="shared" si="8"/>
        <v>68.820000000000007</v>
      </c>
      <c r="BO266" s="67">
        <f t="shared" si="9"/>
        <v>0.14285714285714285</v>
      </c>
      <c r="BP266" s="67">
        <f t="shared" si="10"/>
        <v>0.14285714285714285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2">
        <v>4640242181523</v>
      </c>
      <c r="E267" s="273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8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9"/>
      <c r="R267" s="279"/>
      <c r="S267" s="279"/>
      <c r="T267" s="280"/>
      <c r="U267" s="34"/>
      <c r="V267" s="34"/>
      <c r="W267" s="35" t="s">
        <v>70</v>
      </c>
      <c r="X267" s="268">
        <v>14</v>
      </c>
      <c r="Y267" s="269">
        <f t="shared" si="6"/>
        <v>14</v>
      </c>
      <c r="Z267" s="36">
        <f t="shared" ref="Z267:Z272" si="11">IFERROR(IF(X267="","",X267*0.00936),"")</f>
        <v>0.13103999999999999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44.688000000000002</v>
      </c>
      <c r="BN267" s="67">
        <f t="shared" si="8"/>
        <v>44.688000000000002</v>
      </c>
      <c r="BO267" s="67">
        <f t="shared" si="9"/>
        <v>0.1111111111111111</v>
      </c>
      <c r="BP267" s="67">
        <f t="shared" si="10"/>
        <v>0.1111111111111111</v>
      </c>
    </row>
    <row r="268" spans="1:68" ht="27" hidden="1" customHeight="1" x14ac:dyDescent="0.25">
      <c r="A268" s="54" t="s">
        <v>364</v>
      </c>
      <c r="B268" s="54" t="s">
        <v>365</v>
      </c>
      <c r="C268" s="31">
        <v>4301135375</v>
      </c>
      <c r="D268" s="272">
        <v>4640242181486</v>
      </c>
      <c r="E268" s="273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128</v>
      </c>
      <c r="M268" s="33" t="s">
        <v>69</v>
      </c>
      <c r="N268" s="33"/>
      <c r="O268" s="32">
        <v>180</v>
      </c>
      <c r="P268" s="44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9"/>
      <c r="R268" s="279"/>
      <c r="S268" s="279"/>
      <c r="T268" s="280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356</v>
      </c>
      <c r="AG268" s="67"/>
      <c r="AJ268" s="71" t="s">
        <v>129</v>
      </c>
      <c r="AK268" s="71">
        <v>126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hidden="1" customHeight="1" x14ac:dyDescent="0.25">
      <c r="A269" s="54" t="s">
        <v>366</v>
      </c>
      <c r="B269" s="54" t="s">
        <v>367</v>
      </c>
      <c r="C269" s="31">
        <v>4301135402</v>
      </c>
      <c r="D269" s="272">
        <v>4640242181493</v>
      </c>
      <c r="E269" s="273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9"/>
      <c r="R269" s="279"/>
      <c r="S269" s="279"/>
      <c r="T269" s="280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72">
        <v>4640242181509</v>
      </c>
      <c r="E270" s="273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28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9"/>
      <c r="R270" s="279"/>
      <c r="S270" s="279"/>
      <c r="T270" s="280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83</v>
      </c>
      <c r="AK270" s="71">
        <v>14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72">
        <v>4640242181240</v>
      </c>
      <c r="E271" s="273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43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9"/>
      <c r="R271" s="279"/>
      <c r="S271" s="279"/>
      <c r="T271" s="280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83</v>
      </c>
      <c r="AK271" s="71">
        <v>14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72">
        <v>4640242181318</v>
      </c>
      <c r="E272" s="273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1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9"/>
      <c r="R272" s="279"/>
      <c r="S272" s="279"/>
      <c r="T272" s="280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83</v>
      </c>
      <c r="AK272" s="71">
        <v>14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72">
        <v>4640242181387</v>
      </c>
      <c r="E273" s="273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138</v>
      </c>
      <c r="L273" s="32" t="s">
        <v>81</v>
      </c>
      <c r="M273" s="33" t="s">
        <v>69</v>
      </c>
      <c r="N273" s="33"/>
      <c r="O273" s="32">
        <v>180</v>
      </c>
      <c r="P273" s="42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9"/>
      <c r="R273" s="279"/>
      <c r="S273" s="279"/>
      <c r="T273" s="280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83</v>
      </c>
      <c r="AK273" s="71">
        <v>18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72">
        <v>4640242181332</v>
      </c>
      <c r="E274" s="273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41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9"/>
      <c r="R274" s="279"/>
      <c r="S274" s="279"/>
      <c r="T274" s="280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99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300"/>
      <c r="P275" s="289" t="s">
        <v>73</v>
      </c>
      <c r="Q275" s="290"/>
      <c r="R275" s="290"/>
      <c r="S275" s="290"/>
      <c r="T275" s="290"/>
      <c r="U275" s="290"/>
      <c r="V275" s="291"/>
      <c r="W275" s="37" t="s">
        <v>70</v>
      </c>
      <c r="X275" s="270">
        <f>IFERROR(SUM(X264:X274),"0")</f>
        <v>96</v>
      </c>
      <c r="Y275" s="270">
        <f>IFERROR(SUM(Y264:Y274),"0")</f>
        <v>96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0.97223999999999999</v>
      </c>
      <c r="AA275" s="271"/>
      <c r="AB275" s="271"/>
      <c r="AC275" s="271"/>
    </row>
    <row r="276" spans="1:68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300"/>
      <c r="P276" s="289" t="s">
        <v>73</v>
      </c>
      <c r="Q276" s="290"/>
      <c r="R276" s="290"/>
      <c r="S276" s="290"/>
      <c r="T276" s="290"/>
      <c r="U276" s="290"/>
      <c r="V276" s="291"/>
      <c r="W276" s="37" t="s">
        <v>74</v>
      </c>
      <c r="X276" s="270">
        <f>IFERROR(SUMPRODUCT(X264:X274*H264:H274),"0")</f>
        <v>367</v>
      </c>
      <c r="Y276" s="270">
        <f>IFERROR(SUMPRODUCT(Y264:Y274*H264:H274),"0")</f>
        <v>367</v>
      </c>
      <c r="Z276" s="37"/>
      <c r="AA276" s="271"/>
      <c r="AB276" s="271"/>
      <c r="AC276" s="271"/>
    </row>
    <row r="277" spans="1:68" ht="15" customHeight="1" x14ac:dyDescent="0.2">
      <c r="A277" s="414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82"/>
      <c r="P277" s="284" t="s">
        <v>378</v>
      </c>
      <c r="Q277" s="285"/>
      <c r="R277" s="285"/>
      <c r="S277" s="285"/>
      <c r="T277" s="285"/>
      <c r="U277" s="285"/>
      <c r="V277" s="286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5855.56</v>
      </c>
      <c r="Y277" s="270">
        <f>IFERROR(Y24+Y31+Y38+Y46+Y51+Y55+Y59+Y64+Y70+Y76+Y81+Y87+Y97+Y103+Y112+Y116+Y120+Y126+Y132+Y138+Y143+Y148+Y153+Y158+Y165+Y173+Y177+Y183+Y190+Y199+Y204+Y209+Y215+Y221+Y227+Y233+Y239+Y243+Y251+Y256+Y262+Y276,"0")</f>
        <v>5855.56</v>
      </c>
      <c r="Z277" s="37"/>
      <c r="AA277" s="271"/>
      <c r="AB277" s="271"/>
      <c r="AC277" s="271"/>
    </row>
    <row r="278" spans="1:68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82"/>
      <c r="P278" s="284" t="s">
        <v>379</v>
      </c>
      <c r="Q278" s="285"/>
      <c r="R278" s="285"/>
      <c r="S278" s="285"/>
      <c r="T278" s="285"/>
      <c r="U278" s="285"/>
      <c r="V278" s="286"/>
      <c r="W278" s="37" t="s">
        <v>74</v>
      </c>
      <c r="X278" s="270">
        <f>IFERROR(SUM(BM22:BM274),"0")</f>
        <v>6491.5443999999989</v>
      </c>
      <c r="Y278" s="270">
        <f>IFERROR(SUM(BN22:BN274),"0")</f>
        <v>6491.5443999999989</v>
      </c>
      <c r="Z278" s="37"/>
      <c r="AA278" s="271"/>
      <c r="AB278" s="271"/>
      <c r="AC278" s="271"/>
    </row>
    <row r="279" spans="1:68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82"/>
      <c r="P279" s="284" t="s">
        <v>380</v>
      </c>
      <c r="Q279" s="285"/>
      <c r="R279" s="285"/>
      <c r="S279" s="285"/>
      <c r="T279" s="285"/>
      <c r="U279" s="285"/>
      <c r="V279" s="286"/>
      <c r="W279" s="37" t="s">
        <v>381</v>
      </c>
      <c r="X279" s="38">
        <f>ROUNDUP(SUM(BO22:BO274),0)</f>
        <v>17</v>
      </c>
      <c r="Y279" s="38">
        <f>ROUNDUP(SUM(BP22:BP274),0)</f>
        <v>17</v>
      </c>
      <c r="Z279" s="37"/>
      <c r="AA279" s="271"/>
      <c r="AB279" s="271"/>
      <c r="AC279" s="271"/>
    </row>
    <row r="280" spans="1:68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382"/>
      <c r="P280" s="284" t="s">
        <v>382</v>
      </c>
      <c r="Q280" s="285"/>
      <c r="R280" s="285"/>
      <c r="S280" s="285"/>
      <c r="T280" s="285"/>
      <c r="U280" s="285"/>
      <c r="V280" s="286"/>
      <c r="W280" s="37" t="s">
        <v>74</v>
      </c>
      <c r="X280" s="270">
        <f>GrossWeightTotal+PalletQtyTotal*25</f>
        <v>6916.5443999999989</v>
      </c>
      <c r="Y280" s="270">
        <f>GrossWeightTotalR+PalletQtyTotalR*25</f>
        <v>6916.5443999999989</v>
      </c>
      <c r="Z280" s="37"/>
      <c r="AA280" s="271"/>
      <c r="AB280" s="271"/>
      <c r="AC280" s="271"/>
    </row>
    <row r="281" spans="1:68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382"/>
      <c r="P281" s="284" t="s">
        <v>383</v>
      </c>
      <c r="Q281" s="285"/>
      <c r="R281" s="285"/>
      <c r="S281" s="285"/>
      <c r="T281" s="285"/>
      <c r="U281" s="285"/>
      <c r="V281" s="286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1354</v>
      </c>
      <c r="Y281" s="270">
        <f>IFERROR(Y23+Y30+Y37+Y45+Y50+Y54+Y58+Y63+Y69+Y75+Y80+Y86+Y96+Y102+Y111+Y115+Y119+Y125+Y131+Y137+Y142+Y147+Y152+Y157+Y164+Y172+Y176+Y182+Y189+Y198+Y203+Y208+Y214+Y220+Y226+Y232+Y238+Y242+Y250+Y255+Y261+Y275,"0")</f>
        <v>1354</v>
      </c>
      <c r="Z281" s="37"/>
      <c r="AA281" s="271"/>
      <c r="AB281" s="271"/>
      <c r="AC281" s="271"/>
    </row>
    <row r="282" spans="1:68" ht="14.25" hidden="1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382"/>
      <c r="P282" s="284" t="s">
        <v>384</v>
      </c>
      <c r="Q282" s="285"/>
      <c r="R282" s="285"/>
      <c r="S282" s="285"/>
      <c r="T282" s="285"/>
      <c r="U282" s="285"/>
      <c r="V282" s="286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20.93282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307" t="s">
        <v>75</v>
      </c>
      <c r="D284" s="416"/>
      <c r="E284" s="416"/>
      <c r="F284" s="416"/>
      <c r="G284" s="416"/>
      <c r="H284" s="416"/>
      <c r="I284" s="416"/>
      <c r="J284" s="416"/>
      <c r="K284" s="416"/>
      <c r="L284" s="416"/>
      <c r="M284" s="416"/>
      <c r="N284" s="416"/>
      <c r="O284" s="416"/>
      <c r="P284" s="416"/>
      <c r="Q284" s="416"/>
      <c r="R284" s="416"/>
      <c r="S284" s="416"/>
      <c r="T284" s="417"/>
      <c r="U284" s="265" t="s">
        <v>230</v>
      </c>
      <c r="V284" s="265" t="s">
        <v>239</v>
      </c>
      <c r="W284" s="307" t="s">
        <v>258</v>
      </c>
      <c r="X284" s="416"/>
      <c r="Y284" s="416"/>
      <c r="Z284" s="416"/>
      <c r="AA284" s="417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412" t="s">
        <v>387</v>
      </c>
      <c r="B285" s="307" t="s">
        <v>63</v>
      </c>
      <c r="C285" s="307" t="s">
        <v>76</v>
      </c>
      <c r="D285" s="307" t="s">
        <v>87</v>
      </c>
      <c r="E285" s="307" t="s">
        <v>97</v>
      </c>
      <c r="F285" s="307" t="s">
        <v>108</v>
      </c>
      <c r="G285" s="307" t="s">
        <v>135</v>
      </c>
      <c r="H285" s="307" t="s">
        <v>142</v>
      </c>
      <c r="I285" s="307" t="s">
        <v>146</v>
      </c>
      <c r="J285" s="307" t="s">
        <v>154</v>
      </c>
      <c r="K285" s="307" t="s">
        <v>169</v>
      </c>
      <c r="L285" s="307" t="s">
        <v>175</v>
      </c>
      <c r="M285" s="307" t="s">
        <v>196</v>
      </c>
      <c r="N285" s="266"/>
      <c r="O285" s="307" t="s">
        <v>202</v>
      </c>
      <c r="P285" s="307" t="s">
        <v>209</v>
      </c>
      <c r="Q285" s="307" t="s">
        <v>214</v>
      </c>
      <c r="R285" s="307" t="s">
        <v>218</v>
      </c>
      <c r="S285" s="307" t="s">
        <v>221</v>
      </c>
      <c r="T285" s="307" t="s">
        <v>226</v>
      </c>
      <c r="U285" s="307" t="s">
        <v>231</v>
      </c>
      <c r="V285" s="307" t="s">
        <v>240</v>
      </c>
      <c r="W285" s="307" t="s">
        <v>259</v>
      </c>
      <c r="X285" s="307" t="s">
        <v>275</v>
      </c>
      <c r="Y285" s="307" t="s">
        <v>292</v>
      </c>
      <c r="Z285" s="307" t="s">
        <v>297</v>
      </c>
      <c r="AA285" s="307" t="s">
        <v>308</v>
      </c>
      <c r="AB285" s="307" t="s">
        <v>317</v>
      </c>
      <c r="AC285" s="307" t="s">
        <v>322</v>
      </c>
      <c r="AD285" s="307" t="s">
        <v>326</v>
      </c>
      <c r="AE285" s="307" t="s">
        <v>333</v>
      </c>
      <c r="AF285" s="266"/>
    </row>
    <row r="286" spans="1:68" ht="13.5" customHeight="1" thickBot="1" x14ac:dyDescent="0.25">
      <c r="A286" s="413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266"/>
      <c r="O286" s="308"/>
      <c r="P286" s="308"/>
      <c r="Q286" s="308"/>
      <c r="R286" s="308"/>
      <c r="S286" s="308"/>
      <c r="T286" s="308"/>
      <c r="U286" s="308"/>
      <c r="V286" s="308"/>
      <c r="W286" s="308"/>
      <c r="X286" s="308"/>
      <c r="Y286" s="308"/>
      <c r="Z286" s="308"/>
      <c r="AA286" s="308"/>
      <c r="AB286" s="308"/>
      <c r="AC286" s="308"/>
      <c r="AD286" s="308"/>
      <c r="AE286" s="308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42</v>
      </c>
      <c r="D287" s="46">
        <f>IFERROR(X34*H34,"0")+IFERROR(X35*H35,"0")+IFERROR(X36*H36,"0")</f>
        <v>268.79999999999995</v>
      </c>
      <c r="E287" s="46">
        <f>IFERROR(X41*H41,"0")+IFERROR(X42*H42,"0")+IFERROR(X43*H43,"0")+IFERROR(X44*H44,"0")</f>
        <v>336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0</v>
      </c>
      <c r="H287" s="46">
        <f>IFERROR(X79*H79,"0")</f>
        <v>151.20000000000002</v>
      </c>
      <c r="I287" s="46">
        <f>IFERROR(X84*H84,"0")+IFERROR(X85*H85,"0")</f>
        <v>806.40000000000009</v>
      </c>
      <c r="J287" s="46">
        <f>IFERROR(X90*H90,"0")+IFERROR(X91*H91,"0")+IFERROR(X92*H92,"0")+IFERROR(X93*H93,"0")+IFERROR(X94*H94,"0")+IFERROR(X95*H95,"0")</f>
        <v>430.08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1344</v>
      </c>
      <c r="M287" s="46">
        <f>IFERROR(X123*H123,"0")+IFERROR(X124*H124,"0")</f>
        <v>378</v>
      </c>
      <c r="N287" s="266"/>
      <c r="O287" s="46">
        <f>IFERROR(X129*H129,"0")+IFERROR(X130*H130,"0")</f>
        <v>0</v>
      </c>
      <c r="P287" s="46">
        <f>IFERROR(X135*H135,"0")+IFERROR(X136*H136,"0")</f>
        <v>0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211.67999999999998</v>
      </c>
      <c r="U287" s="46">
        <f>IFERROR(X162*H162,"0")+IFERROR(X163*H163,"0")</f>
        <v>0</v>
      </c>
      <c r="V287" s="46">
        <f>IFERROR(X169*H169,"0")+IFERROR(X170*H170,"0")+IFERROR(X171*H171,"0")+IFERROR(X175*H175,"0")</f>
        <v>126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IFERROR(X193*H193,"0")+IFERROR(X194*H194,"0")+IFERROR(X195*H195,"0")+IFERROR(X196*H196,"0")+IFERROR(X197*H197,"0")</f>
        <v>172.8</v>
      </c>
      <c r="Y287" s="46">
        <f>IFERROR(X202*H202,"0")</f>
        <v>0</v>
      </c>
      <c r="Z287" s="46">
        <f>IFERROR(X207*H207,"0")+IFERROR(X211*H211,"0")+IFERROR(X212*H212,"0")+IFERROR(X213*H213,"0")</f>
        <v>33.6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360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1195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3069.6</v>
      </c>
      <c r="B290" s="60">
        <f>SUMPRODUCT(--(BB:BB="ПГП"),--(W:W="кор"),H:H,Y:Y)+SUMPRODUCT(--(BB:BB="ПГП"),--(W:W="кг"),Y:Y)</f>
        <v>2785.9600000000005</v>
      </c>
      <c r="C290" s="60">
        <f>SUMPRODUCT(--(BB:BB="КИЗ"),--(W:W="кор"),H:H,Y:Y)+SUMPRODUCT(--(BB:BB="КИЗ"),--(W:W="кг"),Y:Y)</f>
        <v>0</v>
      </c>
    </row>
  </sheetData>
  <sheetProtection algorithmName="SHA-512" hashValue="wgYb3RzhFMBEHE5vzTCypYI6L/WarvtclobzdygirOXgeIVLhGCduXpGnEaEHes1NrcU31QdGthY6hhqRf3qqg==" saltValue="OCtL/ws95mq7/J/IXRMsdw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44,00"/>
        <filter val="1 354,00"/>
        <filter val="12,00"/>
        <filter val="126,00"/>
        <filter val="14,00"/>
        <filter val="140,00"/>
        <filter val="144,00"/>
        <filter val="151,20"/>
        <filter val="17"/>
        <filter val="172,80"/>
        <filter val="192,00"/>
        <filter val="211,68"/>
        <filter val="224,00"/>
        <filter val="24,00"/>
        <filter val="240,00"/>
        <filter val="268,80"/>
        <filter val="28,00"/>
        <filter val="33,60"/>
        <filter val="336,00"/>
        <filter val="36,00"/>
        <filter val="360,00"/>
        <filter val="367,00"/>
        <filter val="378,00"/>
        <filter val="42,00"/>
        <filter val="430,08"/>
        <filter val="48,00"/>
        <filter val="5 855,56"/>
        <filter val="56,00"/>
        <filter val="588,00"/>
        <filter val="6 491,54"/>
        <filter val="6 916,54"/>
        <filter val="70,00"/>
        <filter val="72,00"/>
        <filter val="806,40"/>
        <filter val="84,00"/>
        <filter val="96,00"/>
        <filter val="98,00"/>
      </filters>
    </filterColumn>
    <filterColumn colId="29" showButton="0"/>
    <filterColumn colId="30" showButton="0"/>
  </autoFilter>
  <mergeCells count="499">
    <mergeCell ref="A19:Z19"/>
    <mergeCell ref="A117:Z117"/>
    <mergeCell ref="A14:M14"/>
    <mergeCell ref="D109:E109"/>
    <mergeCell ref="P163:T163"/>
    <mergeCell ref="P126:V126"/>
    <mergeCell ref="Q9:R9"/>
    <mergeCell ref="A113:Z113"/>
    <mergeCell ref="A32:Z32"/>
    <mergeCell ref="A37:O38"/>
    <mergeCell ref="Q11:R11"/>
    <mergeCell ref="W17:W18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A60:Z60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82:O183"/>
    <mergeCell ref="A168:Z168"/>
    <mergeCell ref="D141:E141"/>
    <mergeCell ref="D285:D286"/>
    <mergeCell ref="P213:T213"/>
    <mergeCell ref="P249:T249"/>
    <mergeCell ref="D258:E258"/>
    <mergeCell ref="J285:J286"/>
    <mergeCell ref="L285:L286"/>
    <mergeCell ref="P278:V278"/>
    <mergeCell ref="A159:Z159"/>
    <mergeCell ref="D260:E260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59:V59"/>
    <mergeCell ref="D211:E211"/>
    <mergeCell ref="P190:V190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P272:T272"/>
    <mergeCell ref="D264:E264"/>
    <mergeCell ref="H285:H286"/>
    <mergeCell ref="P285:P286"/>
    <mergeCell ref="G285:G286"/>
    <mergeCell ref="A285:A286"/>
    <mergeCell ref="A277:O282"/>
    <mergeCell ref="P274:T274"/>
    <mergeCell ref="F285:F286"/>
    <mergeCell ref="C284:T284"/>
    <mergeCell ref="P269:T269"/>
    <mergeCell ref="P271:T271"/>
    <mergeCell ref="P265:T265"/>
    <mergeCell ref="P268:T268"/>
    <mergeCell ref="D53:E53"/>
    <mergeCell ref="P232:V232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P43:T43"/>
    <mergeCell ref="A12:M12"/>
    <mergeCell ref="Q13:R13"/>
    <mergeCell ref="P41:T41"/>
    <mergeCell ref="D22:E22"/>
    <mergeCell ref="P34:T34"/>
    <mergeCell ref="M17:M18"/>
    <mergeCell ref="O17:O18"/>
    <mergeCell ref="U17:V17"/>
    <mergeCell ref="Y17:Y18"/>
    <mergeCell ref="D7:M7"/>
    <mergeCell ref="D79:E79"/>
    <mergeCell ref="P92:T92"/>
    <mergeCell ref="P29:T29"/>
    <mergeCell ref="A69:O70"/>
    <mergeCell ref="P185:T185"/>
    <mergeCell ref="D106:E106"/>
    <mergeCell ref="D93:E93"/>
    <mergeCell ref="P199:V199"/>
    <mergeCell ref="A198:O199"/>
    <mergeCell ref="D84:E84"/>
    <mergeCell ref="A222:Z222"/>
    <mergeCell ref="P255:V255"/>
    <mergeCell ref="A102:O103"/>
    <mergeCell ref="P214:V214"/>
    <mergeCell ref="A149:Z149"/>
    <mergeCell ref="P96:V96"/>
    <mergeCell ref="A111:O112"/>
    <mergeCell ref="A232:O233"/>
    <mergeCell ref="D231:E231"/>
    <mergeCell ref="A240:Z240"/>
    <mergeCell ref="P74:T74"/>
    <mergeCell ref="P243:V243"/>
    <mergeCell ref="D253:E253"/>
    <mergeCell ref="P100:T100"/>
    <mergeCell ref="P94:T94"/>
    <mergeCell ref="A119:O120"/>
    <mergeCell ref="P203:V203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I17:I18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160:Z160"/>
    <mergeCell ref="P212:T212"/>
    <mergeCell ref="V6:W9"/>
    <mergeCell ref="P211:T211"/>
    <mergeCell ref="P227:V227"/>
    <mergeCell ref="D36:E36"/>
    <mergeCell ref="P58:V58"/>
    <mergeCell ref="A13:M13"/>
    <mergeCell ref="D61:E61"/>
    <mergeCell ref="A15:M15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P103:V103"/>
    <mergeCell ref="A155:Z155"/>
    <mergeCell ref="P97:V97"/>
    <mergeCell ref="A125:O126"/>
    <mergeCell ref="P247:T247"/>
    <mergeCell ref="P114:T114"/>
    <mergeCell ref="P241:T241"/>
    <mergeCell ref="A133:Z133"/>
    <mergeCell ref="P85:T85"/>
    <mergeCell ref="P183:V183"/>
    <mergeCell ref="P198:V198"/>
    <mergeCell ref="P238:V238"/>
    <mergeCell ref="P219:T219"/>
    <mergeCell ref="D162:E162"/>
    <mergeCell ref="D91:E91"/>
    <mergeCell ref="D156:E156"/>
    <mergeCell ref="A180:Z180"/>
    <mergeCell ref="D254:E254"/>
    <mergeCell ref="P242:V242"/>
    <mergeCell ref="S285:S286"/>
    <mergeCell ref="P276:V276"/>
    <mergeCell ref="P148:V148"/>
    <mergeCell ref="P130:T130"/>
    <mergeCell ref="D136:E136"/>
    <mergeCell ref="A176:O177"/>
    <mergeCell ref="D225:E225"/>
    <mergeCell ref="D151:E151"/>
    <mergeCell ref="D175:E175"/>
    <mergeCell ref="P146:T146"/>
    <mergeCell ref="D170:E170"/>
    <mergeCell ref="A142:O143"/>
    <mergeCell ref="B285:B286"/>
    <mergeCell ref="O285:O286"/>
    <mergeCell ref="Q285:Q286"/>
    <mergeCell ref="A261:O262"/>
    <mergeCell ref="U285:U286"/>
    <mergeCell ref="A263:Z263"/>
    <mergeCell ref="P264:T264"/>
    <mergeCell ref="R285:R286"/>
    <mergeCell ref="T285:T286"/>
    <mergeCell ref="A275:O276"/>
    <mergeCell ref="P262:V262"/>
    <mergeCell ref="D202:E202"/>
    <mergeCell ref="A242:O243"/>
    <mergeCell ref="A179:Z179"/>
    <mergeCell ref="P261:V261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A223:Z223"/>
    <mergeCell ref="P181:T181"/>
    <mergeCell ref="D218:E218"/>
    <mergeCell ref="P239:V239"/>
    <mergeCell ref="A191:Z191"/>
    <mergeCell ref="D213:E213"/>
    <mergeCell ref="P260:T260"/>
    <mergeCell ref="P101:T101"/>
    <mergeCell ref="P63:V63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P132:V132"/>
    <mergeCell ref="N17:N18"/>
    <mergeCell ref="A58:O59"/>
    <mergeCell ref="P61:T61"/>
    <mergeCell ref="P70:V70"/>
    <mergeCell ref="P116:V116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49:T49"/>
    <mergeCell ref="P36:T36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P62:T62"/>
    <mergeCell ref="P253:T253"/>
    <mergeCell ref="D265:E265"/>
    <mergeCell ref="D247:E247"/>
    <mergeCell ref="A257:Z257"/>
    <mergeCell ref="A255:O256"/>
    <mergeCell ref="P250:V250"/>
    <mergeCell ref="A246:Z246"/>
    <mergeCell ref="P50:V50"/>
    <mergeCell ref="P131:V131"/>
    <mergeCell ref="D42:E42"/>
    <mergeCell ref="D17:E18"/>
    <mergeCell ref="P202:T202"/>
    <mergeCell ref="D123:E123"/>
    <mergeCell ref="X17:X18"/>
    <mergeCell ref="A52:Z52"/>
    <mergeCell ref="D110:E110"/>
    <mergeCell ref="D44:E44"/>
    <mergeCell ref="P281:V281"/>
    <mergeCell ref="D270:E270"/>
    <mergeCell ref="P270:T270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P188:T188"/>
    <mergeCell ref="D49:E49"/>
    <mergeCell ref="F17:F18"/>
    <mergeCell ref="P107:T10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4 X118 X135 X162 X175 X193:X197 X207 X218:X219 X225 X237 X247 X260 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23 X129:X130 X136 X141 X146 X151 X156 X163 X169:X171 X181 X185:X188 X202 X211:X213 X231 X241 X248:X249 X253:X254 X258:X259 X264:X267 X269:X27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68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83xBzVdydBHTNWN0y+lPMklnfOVQchfEu8pLMpkDMZ0eCKw34TeSfKuaY7DH9849lpm6PJXKNnUtoYZAWhWGqQ==" saltValue="LLfPSrlEUSftlH+QxN+7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2025-10-10T10:58:56Z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