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83B7DF49-6ED9-4727-84AA-14DA8316D9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X243" i="1"/>
  <c r="Z242" i="1"/>
  <c r="X242" i="1"/>
  <c r="BO241" i="1"/>
  <c r="BM241" i="1"/>
  <c r="Z241" i="1"/>
  <c r="Y241" i="1"/>
  <c r="Y243" i="1" s="1"/>
  <c r="P241" i="1"/>
  <c r="Y239" i="1"/>
  <c r="X239" i="1"/>
  <c r="Z238" i="1"/>
  <c r="X238" i="1"/>
  <c r="BO237" i="1"/>
  <c r="BM237" i="1"/>
  <c r="Z237" i="1"/>
  <c r="Y237" i="1"/>
  <c r="P237" i="1"/>
  <c r="X233" i="1"/>
  <c r="Z232" i="1"/>
  <c r="X232" i="1"/>
  <c r="BO231" i="1"/>
  <c r="BM231" i="1"/>
  <c r="Z231" i="1"/>
  <c r="Y231" i="1"/>
  <c r="Y233" i="1" s="1"/>
  <c r="P231" i="1"/>
  <c r="Y227" i="1"/>
  <c r="X227" i="1"/>
  <c r="Z226" i="1"/>
  <c r="X226" i="1"/>
  <c r="BO225" i="1"/>
  <c r="BM225" i="1"/>
  <c r="Z225" i="1"/>
  <c r="Y225" i="1"/>
  <c r="P225" i="1"/>
  <c r="X221" i="1"/>
  <c r="Z220" i="1"/>
  <c r="X220" i="1"/>
  <c r="BO219" i="1"/>
  <c r="BM219" i="1"/>
  <c r="Z219" i="1"/>
  <c r="Y219" i="1"/>
  <c r="BO218" i="1"/>
  <c r="BM218" i="1"/>
  <c r="Z218" i="1"/>
  <c r="Y218" i="1"/>
  <c r="Y221" i="1" s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Y199" i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Y183" i="1" s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Z164" i="1" s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6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X281" i="1" s="1"/>
  <c r="BO29" i="1"/>
  <c r="X279" i="1" s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BP22" i="1"/>
  <c r="BO22" i="1"/>
  <c r="BN22" i="1"/>
  <c r="BM22" i="1"/>
  <c r="X278" i="1" s="1"/>
  <c r="X280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H9" i="1" l="1"/>
  <c r="BN29" i="1"/>
  <c r="BP29" i="1"/>
  <c r="BN34" i="1"/>
  <c r="BP34" i="1"/>
  <c r="BN36" i="1"/>
  <c r="Y37" i="1"/>
  <c r="BN41" i="1"/>
  <c r="BP41" i="1"/>
  <c r="BN43" i="1"/>
  <c r="Y46" i="1"/>
  <c r="Y277" i="1" s="1"/>
  <c r="B290" i="1" s="1"/>
  <c r="BN62" i="1"/>
  <c r="BP62" i="1"/>
  <c r="BN66" i="1"/>
  <c r="BP66" i="1"/>
  <c r="BN68" i="1"/>
  <c r="Y69" i="1"/>
  <c r="BN73" i="1"/>
  <c r="BP73" i="1"/>
  <c r="Y76" i="1"/>
  <c r="BN85" i="1"/>
  <c r="BP85" i="1"/>
  <c r="Y279" i="1" s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6" i="1"/>
  <c r="BP225" i="1"/>
  <c r="BN225" i="1"/>
  <c r="Y238" i="1"/>
  <c r="BP237" i="1"/>
  <c r="BN237" i="1"/>
  <c r="Y250" i="1"/>
  <c r="BP247" i="1"/>
  <c r="BN247" i="1"/>
  <c r="BP249" i="1"/>
  <c r="BN249" i="1"/>
  <c r="Z255" i="1"/>
  <c r="Z282" i="1" s="1"/>
  <c r="Y262" i="1"/>
  <c r="Y276" i="1"/>
  <c r="Y182" i="1"/>
  <c r="BP181" i="1"/>
  <c r="BN181" i="1"/>
  <c r="BP212" i="1"/>
  <c r="BN212" i="1"/>
  <c r="Y214" i="1"/>
  <c r="Y281" i="1" s="1"/>
  <c r="Y220" i="1"/>
  <c r="BP218" i="1"/>
  <c r="BN218" i="1"/>
  <c r="BP219" i="1"/>
  <c r="BN219" i="1"/>
  <c r="Y232" i="1"/>
  <c r="BP231" i="1"/>
  <c r="BN231" i="1"/>
  <c r="Y278" i="1" s="1"/>
  <c r="Y280" i="1" s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C290" i="1" l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<sst xmlns="http://schemas.openxmlformats.org/spreadsheetml/2006/main" count="1245" uniqueCount="407">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</sst>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0</v>
      </c>
      <c r="Y30" s="270">
        <f>IFERROR(SUM(Y28:Y29),"0")</f>
        <v>0</v>
      </c>
      <c r="Z30" s="270">
        <f>IFERROR(IF(Z28="",0,Z28),"0")+IFERROR(IF(Z29="",0,Z29),"0")</f>
        <v>0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0</v>
      </c>
      <c r="Y31" s="270">
        <f>IFERROR(SUMPRODUCT(Y28:Y29*H28:H29),"0")</f>
        <v>0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customHeight="1" x14ac:dyDescent="0.25">
      <c r="A77" s="286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customHeight="1" x14ac:dyDescent="0.25">
      <c r="A82" s="286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0</v>
      </c>
      <c r="Y84" s="26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0</v>
      </c>
      <c r="Y85" s="26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0</v>
      </c>
      <c r="Y86" s="270">
        <f>IFERROR(SUM(Y84:Y85),"0")</f>
        <v>0</v>
      </c>
      <c r="Z86" s="270">
        <f>IFERROR(IF(Z84="",0,Z84),"0")+IFERROR(IF(Z85="",0,Z85),"0")</f>
        <v>0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0</v>
      </c>
      <c r="Y87" s="270">
        <f>IFERROR(SUMPRODUCT(Y84:Y85*H84:H85),"0")</f>
        <v>0</v>
      </c>
      <c r="Z87" s="37"/>
      <c r="AA87" s="271"/>
      <c r="AB87" s="271"/>
      <c r="AC87" s="271"/>
    </row>
    <row r="88" spans="1:68" ht="16.5" customHeight="1" x14ac:dyDescent="0.25">
      <c r="A88" s="286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0</v>
      </c>
      <c r="Y96" s="270">
        <f>IFERROR(SUM(Y90:Y95),"0")</f>
        <v>0</v>
      </c>
      <c r="Z96" s="270">
        <f>IFERROR(IF(Z90="",0,Z90),"0")+IFERROR(IF(Z91="",0,Z91),"0")+IFERROR(IF(Z92="",0,Z92),"0")+IFERROR(IF(Z93="",0,Z93),"0")+IFERROR(IF(Z94="",0,Z94),"0")+IFERROR(IF(Z95="",0,Z95),"0")</f>
        <v>0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0</v>
      </c>
      <c r="Y97" s="270">
        <f>IFERROR(SUMPRODUCT(Y90:Y95*H90:H95),"0")</f>
        <v>0</v>
      </c>
      <c r="Z97" s="37"/>
      <c r="AA97" s="271"/>
      <c r="AB97" s="271"/>
      <c r="AC97" s="271"/>
    </row>
    <row r="98" spans="1:68" ht="16.5" customHeight="1" x14ac:dyDescent="0.25">
      <c r="A98" s="286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customHeight="1" x14ac:dyDescent="0.25">
      <c r="A104" s="286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0</v>
      </c>
      <c r="Y111" s="270">
        <f>IFERROR(SUM(Y106:Y110),"0")</f>
        <v>0</v>
      </c>
      <c r="Z111" s="270">
        <f>IFERROR(IF(Z106="",0,Z106),"0")+IFERROR(IF(Z107="",0,Z107),"0")+IFERROR(IF(Z108="",0,Z108),"0")+IFERROR(IF(Z109="",0,Z109),"0")+IFERROR(IF(Z110="",0,Z110),"0")</f>
        <v>0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0</v>
      </c>
      <c r="Y112" s="270">
        <f>IFERROR(SUMPRODUCT(Y106:Y110*H106:H110),"0")</f>
        <v>0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0</v>
      </c>
      <c r="Y123" s="26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0</v>
      </c>
      <c r="Y124" s="26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0</v>
      </c>
      <c r="Y125" s="270">
        <f>IFERROR(SUM(Y123:Y124),"0")</f>
        <v>0</v>
      </c>
      <c r="Z125" s="270">
        <f>IFERROR(IF(Z123="",0,Z123),"0")+IFERROR(IF(Z124="",0,Z124),"0")</f>
        <v>0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0</v>
      </c>
      <c r="Y126" s="270">
        <f>IFERROR(SUMPRODUCT(Y123:Y124*H123:H124),"0")</f>
        <v>0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0</v>
      </c>
      <c r="Y131" s="270">
        <f>IFERROR(SUM(Y129:Y130),"0")</f>
        <v>0</v>
      </c>
      <c r="Z131" s="270">
        <f>IFERROR(IF(Z129="",0,Z129),"0")+IFERROR(IF(Z130="",0,Z130),"0")</f>
        <v>0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0</v>
      </c>
      <c r="Y132" s="270">
        <f>IFERROR(SUMPRODUCT(Y129:Y130*H129:H130),"0")</f>
        <v>0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0</v>
      </c>
      <c r="Y135" s="26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0</v>
      </c>
      <c r="Y137" s="270">
        <f>IFERROR(SUM(Y135:Y136),"0")</f>
        <v>0</v>
      </c>
      <c r="Z137" s="270">
        <f>IFERROR(IF(Z135="",0,Z135),"0")+IFERROR(IF(Z136="",0,Z136),"0")</f>
        <v>0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0</v>
      </c>
      <c r="Y138" s="270">
        <f>IFERROR(SUMPRODUCT(Y135:Y136*H135:H136),"0")</f>
        <v>0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0</v>
      </c>
      <c r="Y172" s="270">
        <f>IFERROR(SUM(Y169:Y171),"0")</f>
        <v>0</v>
      </c>
      <c r="Z172" s="270">
        <f>IFERROR(IF(Z169="",0,Z169),"0")+IFERROR(IF(Z170="",0,Z170),"0")+IFERROR(IF(Z171="",0,Z171),"0")</f>
        <v>0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0</v>
      </c>
      <c r="Y173" s="270">
        <f>IFERROR(SUMPRODUCT(Y169:Y171*H169:H171),"0")</f>
        <v>0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0</v>
      </c>
      <c r="Y202" s="26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0</v>
      </c>
      <c r="Y203" s="270">
        <f>IFERROR(SUM(Y202:Y202),"0")</f>
        <v>0</v>
      </c>
      <c r="Z203" s="270">
        <f>IFERROR(IF(Z202="",0,Z202),"0")</f>
        <v>0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0</v>
      </c>
      <c r="Y204" s="270">
        <f>IFERROR(SUMPRODUCT(Y202:Y202*H202:H202),"0")</f>
        <v>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72</v>
      </c>
      <c r="AK231" s="71">
        <v>1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0</v>
      </c>
      <c r="Y255" s="270">
        <f>IFERROR(SUM(Y253:Y254),"0")</f>
        <v>0</v>
      </c>
      <c r="Z255" s="270">
        <f>IFERROR(IF(Z253="",0,Z253),"0")+IFERROR(IF(Z254="",0,Z254),"0")</f>
        <v>0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0</v>
      </c>
      <c r="Y256" s="270">
        <f>IFERROR(SUMPRODUCT(Y253:Y254*H253:H254),"0")</f>
        <v>0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0</v>
      </c>
      <c r="Y261" s="270">
        <f>IFERROR(SUM(Y258:Y260),"0")</f>
        <v>0</v>
      </c>
      <c r="Z261" s="270">
        <f>IFERROR(IF(Z258="",0,Z258),"0")+IFERROR(IF(Z259="",0,Z259),"0")+IFERROR(IF(Z260="",0,Z260),"0")</f>
        <v>0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0</v>
      </c>
      <c r="Y262" s="270">
        <f>IFERROR(SUMPRODUCT(Y258:Y260*H258:H260),"0")</f>
        <v>0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462</v>
      </c>
      <c r="Y265" s="269">
        <f t="shared" si="6"/>
        <v>462</v>
      </c>
      <c r="Z265" s="36">
        <f>IFERROR(IF(X265="","",X265*0.00936),"")</f>
        <v>4.3243200000000002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1798.104</v>
      </c>
      <c r="BN265" s="67">
        <f t="shared" si="8"/>
        <v>1798.104</v>
      </c>
      <c r="BO265" s="67">
        <f t="shared" si="9"/>
        <v>3.6666666666666665</v>
      </c>
      <c r="BP265" s="67">
        <f t="shared" si="10"/>
        <v>3.6666666666666665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108</v>
      </c>
      <c r="Y266" s="269">
        <f t="shared" si="6"/>
        <v>108</v>
      </c>
      <c r="Z266" s="36">
        <f>IFERROR(IF(X266="","",X266*0.0155),"")</f>
        <v>1.6739999999999999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619.38</v>
      </c>
      <c r="BN266" s="67">
        <f t="shared" si="8"/>
        <v>619.38</v>
      </c>
      <c r="BO266" s="67">
        <f t="shared" si="9"/>
        <v>1.2857142857142858</v>
      </c>
      <c r="BP266" s="67">
        <f t="shared" si="10"/>
        <v>1.2857142857142858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98</v>
      </c>
      <c r="Y267" s="269">
        <f t="shared" si="6"/>
        <v>98</v>
      </c>
      <c r="Z267" s="36">
        <f t="shared" ref="Z267:Z272" si="11">IFERROR(IF(X267="","",X267*0.00936),"")</f>
        <v>0.91727999999999998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312.81600000000003</v>
      </c>
      <c r="BN267" s="67">
        <f t="shared" si="8"/>
        <v>312.81600000000003</v>
      </c>
      <c r="BO267" s="67">
        <f t="shared" si="9"/>
        <v>0.77777777777777779</v>
      </c>
      <c r="BP267" s="67">
        <f t="shared" si="10"/>
        <v>0.77777777777777779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200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578</v>
      </c>
      <c r="Y268" s="269">
        <f t="shared" si="6"/>
        <v>578</v>
      </c>
      <c r="Z268" s="36">
        <f t="shared" si="11"/>
        <v>5.4100799999999998</v>
      </c>
      <c r="AA268" s="56"/>
      <c r="AB268" s="57"/>
      <c r="AC268" s="246" t="s">
        <v>356</v>
      </c>
      <c r="AG268" s="67"/>
      <c r="AJ268" s="71" t="s">
        <v>201</v>
      </c>
      <c r="AK268" s="71">
        <v>126</v>
      </c>
      <c r="BB268" s="247" t="s">
        <v>84</v>
      </c>
      <c r="BM268" s="67">
        <f t="shared" si="7"/>
        <v>2249.576</v>
      </c>
      <c r="BN268" s="67">
        <f t="shared" si="8"/>
        <v>2249.576</v>
      </c>
      <c r="BO268" s="67">
        <f t="shared" si="9"/>
        <v>4.587301587301587</v>
      </c>
      <c r="BP268" s="67">
        <f t="shared" si="10"/>
        <v>4.587301587301587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42</v>
      </c>
      <c r="Y269" s="269">
        <f t="shared" si="6"/>
        <v>42</v>
      </c>
      <c r="Z269" s="36">
        <f t="shared" si="11"/>
        <v>0.39312000000000002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163.464</v>
      </c>
      <c r="BN269" s="67">
        <f t="shared" si="8"/>
        <v>163.464</v>
      </c>
      <c r="BO269" s="67">
        <f t="shared" si="9"/>
        <v>0.33333333333333331</v>
      </c>
      <c r="BP269" s="67">
        <f t="shared" si="10"/>
        <v>0.33333333333333331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1288</v>
      </c>
      <c r="Y275" s="270">
        <f>IFERROR(SUM(Y264:Y274),"0")</f>
        <v>1288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12.718799999999998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4891.3999999999996</v>
      </c>
      <c r="Y276" s="270">
        <f>IFERROR(SUMPRODUCT(Y264:Y274*H264:H274),"0")</f>
        <v>4891.3999999999996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4891.3999999999996</v>
      </c>
      <c r="Y277" s="270">
        <f>IFERROR(Y24+Y31+Y38+Y46+Y51+Y55+Y59+Y64+Y70+Y76+Y81+Y87+Y97+Y103+Y112+Y116+Y120+Y126+Y132+Y138+Y143+Y148+Y153+Y158+Y165+Y173+Y177+Y183+Y190+Y199+Y204+Y209+Y215+Y221+Y227+Y233+Y239+Y243+Y251+Y256+Y262+Y276,"0")</f>
        <v>4891.3999999999996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5143.34</v>
      </c>
      <c r="Y278" s="270">
        <f>IFERROR(SUM(BN22:BN274),"0")</f>
        <v>5143.34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11</v>
      </c>
      <c r="Y279" s="38">
        <f>ROUNDUP(SUM(BP22:BP274),0)</f>
        <v>11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5418.34</v>
      </c>
      <c r="Y280" s="270">
        <f>GrossWeightTotalR+PalletQtyTotalR*25</f>
        <v>5418.34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1288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1288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12.718799999999998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0</v>
      </c>
      <c r="D287" s="46">
        <f>IFERROR(X34*H34,"0")+IFERROR(X35*H35,"0")+IFERROR(X36*H36,"0")</f>
        <v>0</v>
      </c>
      <c r="E287" s="46">
        <f>IFERROR(X41*H41,"0")+IFERROR(X42*H42,"0")+IFERROR(X43*H43,"0")+IFERROR(X44*H44,"0")</f>
        <v>0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0</v>
      </c>
      <c r="I287" s="46">
        <f>IFERROR(X84*H84,"0")+IFERROR(X85*H85,"0")</f>
        <v>0</v>
      </c>
      <c r="J287" s="46">
        <f>IFERROR(X90*H90,"0")+IFERROR(X91*H91,"0")+IFERROR(X92*H92,"0")+IFERROR(X93*H93,"0")+IFERROR(X94*H94,"0")+IFERROR(X95*H95,"0")</f>
        <v>0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0</v>
      </c>
      <c r="M287" s="46">
        <f>IFERROR(X123*H123,"0")+IFERROR(X124*H124,"0")</f>
        <v>0</v>
      </c>
      <c r="N287" s="266"/>
      <c r="O287" s="46">
        <f>IFERROR(X129*H129,"0")+IFERROR(X130*H130,"0")</f>
        <v>0</v>
      </c>
      <c r="P287" s="46">
        <f>IFERROR(X135*H135,"0")+IFERROR(X136*H136,"0")</f>
        <v>0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0</v>
      </c>
      <c r="V287" s="46">
        <f>IFERROR(X169*H169,"0")+IFERROR(X170*H170,"0")+IFERROR(X171*H171,"0")+IFERROR(X175*H175,"0")</f>
        <v>0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0</v>
      </c>
      <c r="Y287" s="46">
        <f>IFERROR(X202*H202,"0")</f>
        <v>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4891.3999999999996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0</v>
      </c>
      <c r="B290" s="60">
        <f>SUMPRODUCT(--(BB:BB="ПГП"),--(W:W="кор"),H:H,Y:Y)+SUMPRODUCT(--(BB:BB="ПГП"),--(W:W="кг"),Y:Y)</f>
        <v>4891.3999999999996</v>
      </c>
      <c r="C290" s="60">
        <f>SUMPRODUCT(--(BB:BB="КИЗ"),--(W:W="кор"),H:H,Y:Y)+SUMPRODUCT(--(BB:BB="КИЗ"),--(W:W="кг"),Y:Y)</f>
        <v>0</v>
      </c>
    </row>
  </sheetData>
  <sheetProtection algorithmName="SHA-512" hashValue="J63F+6hjcOTjnclbwiri8wwxhCb6OJ4Dzp9hUZLWpjPi0O84RXfZEZhDVXJmC5sfUdIQm31g4l4HFNj9MdmX/A==" saltValue="TMekXrnyWXvREyyMpuRm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7 X207 X211:X213 X218:X219 X225 X231 X237 X241 X247:X249 X254 X260 X264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2 X253 X258:X259 X265:X267 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8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bKuPOFSt+BVigXQpO7llebpCr4eTeB3GDlV9AAjXWYiJQsiQg5aJJ2S6P7/oNMy+yfJQmqu2e7FVm3j1CQHsuw==" saltValue="WjAQIzjYPc0goUu8OwqR9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2025-10-10T07:26:02Z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