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24A4E276-FEB1-4A2D-A203-788E3A43D8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BP258" i="1" s="1"/>
  <c r="P258" i="1"/>
  <c r="X256" i="1"/>
  <c r="X255" i="1"/>
  <c r="BP254" i="1"/>
  <c r="BO254" i="1"/>
  <c r="BN254" i="1"/>
  <c r="BM254" i="1"/>
  <c r="Z254" i="1"/>
  <c r="Z255" i="1" s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Z250" i="1" s="1"/>
  <c r="Y247" i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Y221" i="1" s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Y199" i="1" s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O163" i="1"/>
  <c r="BM163" i="1"/>
  <c r="Z163" i="1"/>
  <c r="Z164" i="1" s="1"/>
  <c r="Y163" i="1"/>
  <c r="P163" i="1"/>
  <c r="BO162" i="1"/>
  <c r="BM162" i="1"/>
  <c r="Z162" i="1"/>
  <c r="Y162" i="1"/>
  <c r="Y164" i="1" s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7" i="1" l="1"/>
  <c r="BN34" i="1"/>
  <c r="BN36" i="1"/>
  <c r="BN202" i="1"/>
  <c r="BP202" i="1"/>
  <c r="Y203" i="1"/>
  <c r="Z214" i="1"/>
  <c r="BN211" i="1"/>
  <c r="BN213" i="1"/>
  <c r="X279" i="1"/>
  <c r="Z86" i="1"/>
  <c r="Z96" i="1"/>
  <c r="BN90" i="1"/>
  <c r="BN92" i="1"/>
  <c r="BN94" i="1"/>
  <c r="BN118" i="1"/>
  <c r="BP118" i="1"/>
  <c r="Y119" i="1"/>
  <c r="Z125" i="1"/>
  <c r="BN123" i="1"/>
  <c r="Z137" i="1"/>
  <c r="BN135" i="1"/>
  <c r="Y138" i="1"/>
  <c r="Z189" i="1"/>
  <c r="BN186" i="1"/>
  <c r="BN188" i="1"/>
  <c r="Y165" i="1"/>
  <c r="Y251" i="1"/>
  <c r="X278" i="1"/>
  <c r="X281" i="1"/>
  <c r="BN29" i="1"/>
  <c r="X277" i="1"/>
  <c r="Z45" i="1"/>
  <c r="BN41" i="1"/>
  <c r="BN43" i="1"/>
  <c r="Z69" i="1"/>
  <c r="BN66" i="1"/>
  <c r="BP66" i="1"/>
  <c r="BN68" i="1"/>
  <c r="Y75" i="1"/>
  <c r="Y76" i="1"/>
  <c r="BN85" i="1"/>
  <c r="Y96" i="1"/>
  <c r="Z111" i="1"/>
  <c r="BN106" i="1"/>
  <c r="BN108" i="1"/>
  <c r="BN110" i="1"/>
  <c r="Y125" i="1"/>
  <c r="Y126" i="1"/>
  <c r="BN130" i="1"/>
  <c r="BN162" i="1"/>
  <c r="BP162" i="1"/>
  <c r="BN175" i="1"/>
  <c r="BP175" i="1"/>
  <c r="Y176" i="1"/>
  <c r="BN207" i="1"/>
  <c r="BP207" i="1"/>
  <c r="Y208" i="1"/>
  <c r="BN248" i="1"/>
  <c r="Z261" i="1"/>
  <c r="BN258" i="1"/>
  <c r="BN260" i="1"/>
  <c r="X280" i="1"/>
  <c r="F9" i="1"/>
  <c r="J9" i="1"/>
  <c r="F10" i="1"/>
  <c r="Y31" i="1"/>
  <c r="BP28" i="1"/>
  <c r="BN28" i="1"/>
  <c r="Y30" i="1"/>
  <c r="BP35" i="1"/>
  <c r="BN35" i="1"/>
  <c r="Y37" i="1"/>
  <c r="BP42" i="1"/>
  <c r="BN42" i="1"/>
  <c r="BP44" i="1"/>
  <c r="BN44" i="1"/>
  <c r="Y54" i="1"/>
  <c r="BP53" i="1"/>
  <c r="BN53" i="1"/>
  <c r="Y64" i="1"/>
  <c r="BP61" i="1"/>
  <c r="BN61" i="1"/>
  <c r="Y63" i="1"/>
  <c r="BP67" i="1"/>
  <c r="BN67" i="1"/>
  <c r="Y69" i="1"/>
  <c r="BP74" i="1"/>
  <c r="BN74" i="1"/>
  <c r="Y87" i="1"/>
  <c r="BP84" i="1"/>
  <c r="BN84" i="1"/>
  <c r="Y86" i="1"/>
  <c r="BP91" i="1"/>
  <c r="BN91" i="1"/>
  <c r="BP93" i="1"/>
  <c r="BN93" i="1"/>
  <c r="BP95" i="1"/>
  <c r="BN95" i="1"/>
  <c r="Z102" i="1"/>
  <c r="Y112" i="1"/>
  <c r="BP124" i="1"/>
  <c r="BN124" i="1"/>
  <c r="Z131" i="1"/>
  <c r="Y137" i="1"/>
  <c r="Y142" i="1"/>
  <c r="BP141" i="1"/>
  <c r="BN141" i="1"/>
  <c r="Y152" i="1"/>
  <c r="BP151" i="1"/>
  <c r="BN151" i="1"/>
  <c r="BP163" i="1"/>
  <c r="BN16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26" i="1"/>
  <c r="BP225" i="1"/>
  <c r="BN225" i="1"/>
  <c r="Y238" i="1"/>
  <c r="BP237" i="1"/>
  <c r="BN237" i="1"/>
  <c r="Y250" i="1"/>
  <c r="BP247" i="1"/>
  <c r="BN247" i="1"/>
  <c r="BP249" i="1"/>
  <c r="BN249" i="1"/>
  <c r="H9" i="1"/>
  <c r="Y23" i="1"/>
  <c r="BP22" i="1"/>
  <c r="BN22" i="1"/>
  <c r="Z30" i="1"/>
  <c r="Y38" i="1"/>
  <c r="Y45" i="1"/>
  <c r="Y46" i="1"/>
  <c r="Y50" i="1"/>
  <c r="BP49" i="1"/>
  <c r="BN49" i="1"/>
  <c r="Y55" i="1"/>
  <c r="Y58" i="1"/>
  <c r="BP57" i="1"/>
  <c r="BN57" i="1"/>
  <c r="Z63" i="1"/>
  <c r="Y80" i="1"/>
  <c r="BP79" i="1"/>
  <c r="BN79" i="1"/>
  <c r="Y97" i="1"/>
  <c r="Y103" i="1"/>
  <c r="BP100" i="1"/>
  <c r="BN100" i="1"/>
  <c r="Y102" i="1"/>
  <c r="BP107" i="1"/>
  <c r="BN107" i="1"/>
  <c r="BP109" i="1"/>
  <c r="BN109" i="1"/>
  <c r="Y111" i="1"/>
  <c r="Y115" i="1"/>
  <c r="BP114" i="1"/>
  <c r="BN114" i="1"/>
  <c r="Y132" i="1"/>
  <c r="BP129" i="1"/>
  <c r="BN129" i="1"/>
  <c r="Y131" i="1"/>
  <c r="BP136" i="1"/>
  <c r="BN136" i="1"/>
  <c r="Y147" i="1"/>
  <c r="BP146" i="1"/>
  <c r="BN146" i="1"/>
  <c r="Y157" i="1"/>
  <c r="BP156" i="1"/>
  <c r="BN156" i="1"/>
  <c r="Y172" i="1"/>
  <c r="BP169" i="1"/>
  <c r="BN169" i="1"/>
  <c r="BP171" i="1"/>
  <c r="BN171" i="1"/>
  <c r="Y182" i="1"/>
  <c r="BP181" i="1"/>
  <c r="BN181" i="1"/>
  <c r="Y215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Y262" i="1"/>
  <c r="BP259" i="1"/>
  <c r="BN259" i="1"/>
  <c r="Y261" i="1"/>
  <c r="Y276" i="1"/>
  <c r="BP265" i="1"/>
  <c r="BN265" i="1"/>
  <c r="BP267" i="1"/>
  <c r="BN267" i="1"/>
  <c r="BP269" i="1"/>
  <c r="BN269" i="1"/>
  <c r="BP271" i="1"/>
  <c r="BN271" i="1"/>
  <c r="BP273" i="1"/>
  <c r="BN273" i="1"/>
  <c r="Y275" i="1"/>
  <c r="Y277" i="1" l="1"/>
  <c r="Z282" i="1"/>
  <c r="Y279" i="1"/>
  <c r="B290" i="1"/>
  <c r="Y278" i="1"/>
  <c r="Y280" i="1" s="1"/>
  <c r="Y281" i="1"/>
  <c r="C290" i="1" s="1"/>
  <c r="A290" i="1" l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<sst xmlns="http://schemas.openxmlformats.org/spreadsheetml/2006/main" count="1245" uniqueCount="407">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</sst>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0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4"/>
      <c r="F1" s="294"/>
      <c r="G1" s="12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61"/>
      <c r="P5" s="24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63"/>
      <c r="P7" s="24"/>
      <c r="Q7" s="42"/>
      <c r="R7" s="42"/>
      <c r="T7" s="283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47">
        <v>0.41666666666666669</v>
      </c>
      <c r="R8" s="303"/>
      <c r="T8" s="283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60"/>
      <c r="P9" s="26" t="s">
        <v>21</v>
      </c>
      <c r="Q9" s="341"/>
      <c r="R9" s="342"/>
      <c r="T9" s="283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2"/>
      <c r="R10" s="373"/>
      <c r="U10" s="24" t="s">
        <v>23</v>
      </c>
      <c r="V10" s="298" t="s">
        <v>24</v>
      </c>
      <c r="W10" s="299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47"/>
      <c r="R12" s="303"/>
      <c r="S12" s="23"/>
      <c r="U12" s="24"/>
      <c r="V12" s="294"/>
      <c r="W12" s="283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58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28</v>
      </c>
      <c r="Y29" s="26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28</v>
      </c>
      <c r="Y30" s="270">
        <f>IFERROR(SUM(Y28:Y29),"0")</f>
        <v>28</v>
      </c>
      <c r="Z30" s="270">
        <f>IFERROR(IF(Z28="",0,Z28),"0")+IFERROR(IF(Z29="",0,Z29),"0")</f>
        <v>0.26347999999999999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42</v>
      </c>
      <c r="Y31" s="270">
        <f>IFERROR(SUMPRODUCT(Y28:Y29*H28:H29),"0")</f>
        <v>42</v>
      </c>
      <c r="Z31" s="37"/>
      <c r="AA31" s="271"/>
      <c r="AB31" s="271"/>
      <c r="AC31" s="271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24</v>
      </c>
      <c r="Y37" s="270">
        <f>IFERROR(SUM(Y34:Y36),"0")</f>
        <v>24</v>
      </c>
      <c r="Z37" s="270">
        <f>IFERROR(IF(Z34="",0,Z34),"0")+IFERROR(IF(Z35="",0,Z35),"0")+IFERROR(IF(Z36="",0,Z36),"0")</f>
        <v>0.372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134.39999999999998</v>
      </c>
      <c r="Y38" s="270">
        <f>IFERROR(SUMPRODUCT(Y34:Y36*H34:H36),"0")</f>
        <v>134.39999999999998</v>
      </c>
      <c r="Z38" s="37"/>
      <c r="AA38" s="271"/>
      <c r="AB38" s="271"/>
      <c r="AC38" s="271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12</v>
      </c>
      <c r="Y42" s="26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12</v>
      </c>
      <c r="Y45" s="270">
        <f>IFERROR(SUM(Y41:Y44),"0")</f>
        <v>12</v>
      </c>
      <c r="Z45" s="270">
        <f>IFERROR(IF(Z41="",0,Z41),"0")+IFERROR(IF(Z42="",0,Z42),"0")+IFERROR(IF(Z43="",0,Z43),"0")+IFERROR(IF(Z44="",0,Z44),"0")</f>
        <v>0.186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84</v>
      </c>
      <c r="Y46" s="270">
        <f>IFERROR(SUMPRODUCT(Y41:Y44*H41:H44),"0")</f>
        <v>84</v>
      </c>
      <c r="Z46" s="37"/>
      <c r="AA46" s="271"/>
      <c r="AB46" s="271"/>
      <c r="AC46" s="271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86" t="s">
        <v>133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customHeight="1" x14ac:dyDescent="0.25">
      <c r="A77" s="286" t="s">
        <v>140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0</v>
      </c>
      <c r="Y79" s="26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37" t="s">
        <v>70</v>
      </c>
      <c r="X80" s="270">
        <f>IFERROR(SUM(X79:X79),"0")</f>
        <v>0</v>
      </c>
      <c r="Y80" s="270">
        <f>IFERROR(SUM(Y79:Y79),"0")</f>
        <v>0</v>
      </c>
      <c r="Z80" s="270">
        <f>IFERROR(IF(Z79="",0,Z79),"0")</f>
        <v>0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37" t="s">
        <v>74</v>
      </c>
      <c r="X81" s="270">
        <f>IFERROR(SUMPRODUCT(X79:X79*H79:H79),"0")</f>
        <v>0</v>
      </c>
      <c r="Y81" s="270">
        <f>IFERROR(SUMPRODUCT(Y79:Y79*H79:H79),"0")</f>
        <v>0</v>
      </c>
      <c r="Z81" s="37"/>
      <c r="AA81" s="271"/>
      <c r="AB81" s="271"/>
      <c r="AC81" s="271"/>
    </row>
    <row r="82" spans="1:68" ht="16.5" customHeight="1" x14ac:dyDescent="0.25">
      <c r="A82" s="286" t="s">
        <v>144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customHeight="1" x14ac:dyDescent="0.25">
      <c r="A83" s="282" t="s">
        <v>145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0</v>
      </c>
      <c r="Y84" s="26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0</v>
      </c>
      <c r="Y85" s="26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37" t="s">
        <v>70</v>
      </c>
      <c r="X86" s="270">
        <f>IFERROR(SUM(X84:X85),"0")</f>
        <v>0</v>
      </c>
      <c r="Y86" s="270">
        <f>IFERROR(SUM(Y84:Y85),"0")</f>
        <v>0</v>
      </c>
      <c r="Z86" s="270">
        <f>IFERROR(IF(Z84="",0,Z84),"0")+IFERROR(IF(Z85="",0,Z85),"0")</f>
        <v>0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37" t="s">
        <v>74</v>
      </c>
      <c r="X87" s="270">
        <f>IFERROR(SUMPRODUCT(X84:X85*H84:H85),"0")</f>
        <v>0</v>
      </c>
      <c r="Y87" s="270">
        <f>IFERROR(SUMPRODUCT(Y84:Y85*H84:H85),"0")</f>
        <v>0</v>
      </c>
      <c r="Z87" s="37"/>
      <c r="AA87" s="271"/>
      <c r="AB87" s="271"/>
      <c r="AC87" s="271"/>
    </row>
    <row r="88" spans="1:68" ht="16.5" customHeight="1" x14ac:dyDescent="0.25">
      <c r="A88" s="286" t="s">
        <v>152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37" t="s">
        <v>70</v>
      </c>
      <c r="X96" s="270">
        <f>IFERROR(SUM(X90:X95),"0")</f>
        <v>0</v>
      </c>
      <c r="Y96" s="270">
        <f>IFERROR(SUM(Y90:Y95),"0")</f>
        <v>0</v>
      </c>
      <c r="Z96" s="270">
        <f>IFERROR(IF(Z90="",0,Z90),"0")+IFERROR(IF(Z91="",0,Z91),"0")+IFERROR(IF(Z92="",0,Z92),"0")+IFERROR(IF(Z93="",0,Z93),"0")+IFERROR(IF(Z94="",0,Z94),"0")+IFERROR(IF(Z95="",0,Z95),"0")</f>
        <v>0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37" t="s">
        <v>74</v>
      </c>
      <c r="X97" s="270">
        <f>IFERROR(SUMPRODUCT(X90:X95*H90:H95),"0")</f>
        <v>0</v>
      </c>
      <c r="Y97" s="270">
        <f>IFERROR(SUMPRODUCT(Y90:Y95*H90:H95),"0")</f>
        <v>0</v>
      </c>
      <c r="Z97" s="37"/>
      <c r="AA97" s="271"/>
      <c r="AB97" s="271"/>
      <c r="AC97" s="271"/>
    </row>
    <row r="98" spans="1:68" ht="16.5" customHeight="1" x14ac:dyDescent="0.25">
      <c r="A98" s="286" t="s">
        <v>167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42</v>
      </c>
      <c r="Y100" s="269">
        <f>IFERROR(IF(X100="","",X100),"")</f>
        <v>42</v>
      </c>
      <c r="Z100" s="36">
        <f>IFERROR(IF(X100="","",X100*0.00936),"")</f>
        <v>0.39312000000000002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104.63040000000001</v>
      </c>
      <c r="BN100" s="67">
        <f>IFERROR(Y100*I100,"0")</f>
        <v>104.63040000000001</v>
      </c>
      <c r="BO100" s="67">
        <f>IFERROR(X100/J100,"0")</f>
        <v>0.33333333333333331</v>
      </c>
      <c r="BP100" s="67">
        <f>IFERROR(Y100/J100,"0")</f>
        <v>0.33333333333333331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14</v>
      </c>
      <c r="Y101" s="269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37" t="s">
        <v>70</v>
      </c>
      <c r="X102" s="270">
        <f>IFERROR(SUM(X100:X101),"0")</f>
        <v>56</v>
      </c>
      <c r="Y102" s="270">
        <f>IFERROR(SUM(Y100:Y101),"0")</f>
        <v>56</v>
      </c>
      <c r="Z102" s="270">
        <f>IFERROR(IF(Z100="",0,Z100),"0")+IFERROR(IF(Z101="",0,Z101),"0")</f>
        <v>0.64344000000000001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37" t="s">
        <v>74</v>
      </c>
      <c r="X103" s="270">
        <f>IFERROR(SUMPRODUCT(X100:X101*H100:H101),"0")</f>
        <v>141.12</v>
      </c>
      <c r="Y103" s="270">
        <f>IFERROR(SUMPRODUCT(Y100:Y101*H100:H101),"0")</f>
        <v>141.12</v>
      </c>
      <c r="Z103" s="37"/>
      <c r="AA103" s="271"/>
      <c r="AB103" s="271"/>
      <c r="AC103" s="271"/>
    </row>
    <row r="104" spans="1:68" ht="16.5" customHeight="1" x14ac:dyDescent="0.25">
      <c r="A104" s="286" t="s">
        <v>173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12</v>
      </c>
      <c r="Y108" s="26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12</v>
      </c>
      <c r="Y109" s="26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12</v>
      </c>
      <c r="Y110" s="26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37" t="s">
        <v>70</v>
      </c>
      <c r="X111" s="270">
        <f>IFERROR(SUM(X106:X110),"0")</f>
        <v>36</v>
      </c>
      <c r="Y111" s="270">
        <f>IFERROR(SUM(Y106:Y110),"0")</f>
        <v>36</v>
      </c>
      <c r="Z111" s="270">
        <f>IFERROR(IF(Z106="",0,Z106),"0")+IFERROR(IF(Z107="",0,Z107),"0")+IFERROR(IF(Z108="",0,Z108),"0")+IFERROR(IF(Z109="",0,Z109),"0")+IFERROR(IF(Z110="",0,Z110),"0")</f>
        <v>0.55800000000000005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37" t="s">
        <v>74</v>
      </c>
      <c r="X112" s="270">
        <f>IFERROR(SUMPRODUCT(X106:X110*H106:H110),"0")</f>
        <v>244.8</v>
      </c>
      <c r="Y112" s="270">
        <f>IFERROR(SUMPRODUCT(Y106:Y110*H106:H110),"0")</f>
        <v>244.8</v>
      </c>
      <c r="Z112" s="37"/>
      <c r="AA112" s="271"/>
      <c r="AB112" s="271"/>
      <c r="AC112" s="271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2" t="s">
        <v>189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86" t="s">
        <v>194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28</v>
      </c>
      <c r="Y123" s="26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103.70079999999999</v>
      </c>
      <c r="BN123" s="67">
        <f>IFERROR(Y123*I123,"0")</f>
        <v>103.70079999999999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0</v>
      </c>
      <c r="Y124" s="26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37" t="s">
        <v>70</v>
      </c>
      <c r="X125" s="270">
        <f>IFERROR(SUM(X123:X124),"0")</f>
        <v>28</v>
      </c>
      <c r="Y125" s="270">
        <f>IFERROR(SUM(Y123:Y124),"0")</f>
        <v>28</v>
      </c>
      <c r="Z125" s="270">
        <f>IFERROR(IF(Z123="",0,Z123),"0")+IFERROR(IF(Z124="",0,Z124),"0")</f>
        <v>0.50063999999999997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37" t="s">
        <v>74</v>
      </c>
      <c r="X126" s="270">
        <f>IFERROR(SUMPRODUCT(X123:X124*H123:H124),"0")</f>
        <v>84</v>
      </c>
      <c r="Y126" s="270">
        <f>IFERROR(SUMPRODUCT(Y123:Y124*H123:H124),"0")</f>
        <v>84</v>
      </c>
      <c r="Z126" s="37"/>
      <c r="AA126" s="271"/>
      <c r="AB126" s="271"/>
      <c r="AC126" s="271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14</v>
      </c>
      <c r="Y130" s="26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37" t="s">
        <v>70</v>
      </c>
      <c r="X131" s="270">
        <f>IFERROR(SUM(X129:X130),"0")</f>
        <v>14</v>
      </c>
      <c r="Y131" s="270">
        <f>IFERROR(SUM(Y129:Y130),"0")</f>
        <v>14</v>
      </c>
      <c r="Z131" s="270">
        <f>IFERROR(IF(Z129="",0,Z129),"0")+IFERROR(IF(Z130="",0,Z130),"0")</f>
        <v>0.25031999999999999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37" t="s">
        <v>74</v>
      </c>
      <c r="X132" s="270">
        <f>IFERROR(SUMPRODUCT(X129:X130*H129:H130),"0")</f>
        <v>42</v>
      </c>
      <c r="Y132" s="270">
        <f>IFERROR(SUMPRODUCT(Y129:Y130*H129:H130),"0")</f>
        <v>42</v>
      </c>
      <c r="Z132" s="37"/>
      <c r="AA132" s="271"/>
      <c r="AB132" s="271"/>
      <c r="AC132" s="271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37" t="s">
        <v>70</v>
      </c>
      <c r="X137" s="270">
        <f>IFERROR(SUM(X135:X136),"0")</f>
        <v>14</v>
      </c>
      <c r="Y137" s="270">
        <f>IFERROR(SUM(Y135:Y136),"0")</f>
        <v>14</v>
      </c>
      <c r="Z137" s="270">
        <f>IFERROR(IF(Z135="",0,Z135),"0")+IFERROR(IF(Z136="",0,Z136),"0")</f>
        <v>0.25031999999999999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37" t="s">
        <v>74</v>
      </c>
      <c r="X138" s="270">
        <f>IFERROR(SUMPRODUCT(X135:X136*H135:H136),"0")</f>
        <v>33.6</v>
      </c>
      <c r="Y138" s="270">
        <f>IFERROR(SUMPRODUCT(Y135:Y136*H135:H136),"0")</f>
        <v>33.6</v>
      </c>
      <c r="Z138" s="37"/>
      <c r="AA138" s="271"/>
      <c r="AB138" s="271"/>
      <c r="AC138" s="271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customHeight="1" x14ac:dyDescent="0.25">
      <c r="A150" s="282" t="s">
        <v>189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14</v>
      </c>
      <c r="Y156" s="269">
        <f>IFERROR(IF(X156="","",X156),"")</f>
        <v>14</v>
      </c>
      <c r="Z156" s="36">
        <f>IFERROR(IF(X156="","",X156*0.00941),"")</f>
        <v>0.13174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29.425199999999997</v>
      </c>
      <c r="BN156" s="67">
        <f>IFERROR(Y156*I156,"0")</f>
        <v>29.425199999999997</v>
      </c>
      <c r="BO156" s="67">
        <f>IFERROR(X156/J156,"0")</f>
        <v>0.1</v>
      </c>
      <c r="BP156" s="67">
        <f>IFERROR(Y156/J156,"0")</f>
        <v>0.1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37" t="s">
        <v>70</v>
      </c>
      <c r="X157" s="270">
        <f>IFERROR(SUM(X156:X156),"0")</f>
        <v>14</v>
      </c>
      <c r="Y157" s="270">
        <f>IFERROR(SUM(Y156:Y156),"0")</f>
        <v>14</v>
      </c>
      <c r="Z157" s="270">
        <f>IFERROR(IF(Z156="",0,Z156),"0")</f>
        <v>0.13174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37" t="s">
        <v>74</v>
      </c>
      <c r="X158" s="270">
        <f>IFERROR(SUMPRODUCT(X156:X156*H156:H156),"0")</f>
        <v>23.52</v>
      </c>
      <c r="Y158" s="270">
        <f>IFERROR(SUMPRODUCT(Y156:Y156*H156:H156),"0")</f>
        <v>23.52</v>
      </c>
      <c r="Z158" s="37"/>
      <c r="AA158" s="271"/>
      <c r="AB158" s="271"/>
      <c r="AC158" s="271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12</v>
      </c>
      <c r="Y163" s="269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62.558399999999992</v>
      </c>
      <c r="BN163" s="67">
        <f>IFERROR(Y163*I163,"0")</f>
        <v>62.558399999999992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37" t="s">
        <v>70</v>
      </c>
      <c r="X164" s="270">
        <f>IFERROR(SUM(X162:X163),"0")</f>
        <v>12</v>
      </c>
      <c r="Y164" s="270">
        <f>IFERROR(SUM(Y162:Y163),"0")</f>
        <v>12</v>
      </c>
      <c r="Z164" s="270">
        <f>IFERROR(IF(Z162="",0,Z162),"0")+IFERROR(IF(Z163="",0,Z163),"0")</f>
        <v>0.10391999999999998</v>
      </c>
      <c r="AA164" s="271"/>
      <c r="AB164" s="271"/>
      <c r="AC164" s="271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37" t="s">
        <v>74</v>
      </c>
      <c r="X165" s="270">
        <f>IFERROR(SUMPRODUCT(X162:X163*H162:H163),"0")</f>
        <v>60</v>
      </c>
      <c r="Y165" s="270">
        <f>IFERROR(SUMPRODUCT(Y162:Y163*H162:H163),"0")</f>
        <v>60</v>
      </c>
      <c r="Z165" s="37"/>
      <c r="AA165" s="271"/>
      <c r="AB165" s="271"/>
      <c r="AC165" s="271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14</v>
      </c>
      <c r="Y169" s="26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28</v>
      </c>
      <c r="Y170" s="26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28</v>
      </c>
      <c r="Y171" s="26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37" t="s">
        <v>70</v>
      </c>
      <c r="X172" s="270">
        <f>IFERROR(SUM(X169:X171),"0")</f>
        <v>70</v>
      </c>
      <c r="Y172" s="270">
        <f>IFERROR(SUM(Y169:Y171),"0")</f>
        <v>70</v>
      </c>
      <c r="Z172" s="270">
        <f>IFERROR(IF(Z169="",0,Z169),"0")+IFERROR(IF(Z170="",0,Z170),"0")+IFERROR(IF(Z171="",0,Z171),"0")</f>
        <v>1.2515999999999998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37" t="s">
        <v>74</v>
      </c>
      <c r="X173" s="270">
        <f>IFERROR(SUMPRODUCT(X169:X171*H169:H171),"0")</f>
        <v>210</v>
      </c>
      <c r="Y173" s="270">
        <f>IFERROR(SUMPRODUCT(Y169:Y171*H169:H171),"0")</f>
        <v>210</v>
      </c>
      <c r="Z173" s="37"/>
      <c r="AA173" s="271"/>
      <c r="AB173" s="271"/>
      <c r="AC173" s="271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6">
        <v>4607111035103</v>
      </c>
      <c r="E194" s="277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6">
        <v>4607111035929</v>
      </c>
      <c r="E195" s="277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9" t="s">
        <v>285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6">
        <v>4607111035882</v>
      </c>
      <c r="E196" s="277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6">
        <v>4607111035905</v>
      </c>
      <c r="E197" s="277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53" t="s">
        <v>291</v>
      </c>
      <c r="Q197" s="273"/>
      <c r="R197" s="273"/>
      <c r="S197" s="273"/>
      <c r="T197" s="274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37" t="s">
        <v>70</v>
      </c>
      <c r="X198" s="270">
        <f>IFERROR(SUM(X193:X197),"0")</f>
        <v>0</v>
      </c>
      <c r="Y198" s="270">
        <f>IFERROR(SUM(Y193:Y197),"0")</f>
        <v>0</v>
      </c>
      <c r="Z198" s="270">
        <f>IFERROR(IF(Z193="",0,Z193),"0")+IFERROR(IF(Z194="",0,Z194),"0")+IFERROR(IF(Z195="",0,Z195),"0")+IFERROR(IF(Z196="",0,Z196),"0")+IFERROR(IF(Z197="",0,Z197),"0")</f>
        <v>0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37" t="s">
        <v>74</v>
      </c>
      <c r="X199" s="270">
        <f>IFERROR(SUMPRODUCT(X193:X197*H193:H197),"0")</f>
        <v>0</v>
      </c>
      <c r="Y199" s="270">
        <f>IFERROR(SUMPRODUCT(Y193:Y197*H193:H197),"0")</f>
        <v>0</v>
      </c>
      <c r="Z199" s="37"/>
      <c r="AA199" s="271"/>
      <c r="AB199" s="271"/>
      <c r="AC199" s="271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6">
        <v>4620207491096</v>
      </c>
      <c r="E202" s="277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7" t="s">
        <v>295</v>
      </c>
      <c r="Q202" s="273"/>
      <c r="R202" s="273"/>
      <c r="S202" s="273"/>
      <c r="T202" s="274"/>
      <c r="U202" s="34"/>
      <c r="V202" s="34"/>
      <c r="W202" s="35" t="s">
        <v>70</v>
      </c>
      <c r="X202" s="268">
        <v>72</v>
      </c>
      <c r="Y202" s="269">
        <f>IFERROR(IF(X202="","",X202),"")</f>
        <v>72</v>
      </c>
      <c r="Z202" s="36">
        <f>IFERROR(IF(X202="","",X202*0.0155),"")</f>
        <v>1.1160000000000001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376.56000000000006</v>
      </c>
      <c r="BN202" s="67">
        <f>IFERROR(Y202*I202,"0")</f>
        <v>376.56000000000006</v>
      </c>
      <c r="BO202" s="67">
        <f>IFERROR(X202/J202,"0")</f>
        <v>0.8571428571428571</v>
      </c>
      <c r="BP202" s="67">
        <f>IFERROR(Y202/J202,"0")</f>
        <v>0.8571428571428571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37" t="s">
        <v>70</v>
      </c>
      <c r="X203" s="270">
        <f>IFERROR(SUM(X202:X202),"0")</f>
        <v>72</v>
      </c>
      <c r="Y203" s="270">
        <f>IFERROR(SUM(Y202:Y202),"0")</f>
        <v>72</v>
      </c>
      <c r="Z203" s="270">
        <f>IFERROR(IF(Z202="",0,Z202),"0")</f>
        <v>1.1160000000000001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37" t="s">
        <v>74</v>
      </c>
      <c r="X204" s="270">
        <f>IFERROR(SUMPRODUCT(X202:X202*H202:H202),"0")</f>
        <v>360</v>
      </c>
      <c r="Y204" s="270">
        <f>IFERROR(SUMPRODUCT(Y202:Y202*H202:H202),"0")</f>
        <v>360</v>
      </c>
      <c r="Z204" s="37"/>
      <c r="AA204" s="271"/>
      <c r="AB204" s="271"/>
      <c r="AC204" s="271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6">
        <v>4620207490709</v>
      </c>
      <c r="E207" s="277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6">
        <v>4620207490570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6">
        <v>4620207490549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6">
        <v>4620207490501</v>
      </c>
      <c r="E213" s="277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6">
        <v>4607111039019</v>
      </c>
      <c r="E218" s="277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6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0" t="s">
        <v>315</v>
      </c>
      <c r="Q219" s="273"/>
      <c r="R219" s="273"/>
      <c r="S219" s="273"/>
      <c r="T219" s="274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48"/>
      <c r="AB222" s="48"/>
      <c r="AC222" s="48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48"/>
      <c r="AB228" s="48"/>
      <c r="AC228" s="48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48"/>
      <c r="AB234" s="48"/>
      <c r="AC234" s="48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48"/>
      <c r="AB244" s="48"/>
      <c r="AC244" s="48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36</v>
      </c>
      <c r="Y253" s="269">
        <f>IFERROR(IF(X253="","",X253),"")</f>
        <v>36</v>
      </c>
      <c r="Z253" s="36">
        <f>IFERROR(IF(X253="","",X253*0.0155),"")</f>
        <v>0.55800000000000005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225.35999999999999</v>
      </c>
      <c r="BN253" s="67">
        <f>IFERROR(Y253*I253,"0")</f>
        <v>225.35999999999999</v>
      </c>
      <c r="BO253" s="67">
        <f>IFERROR(X253/J253,"0")</f>
        <v>0.42857142857142855</v>
      </c>
      <c r="BP253" s="67">
        <f>IFERROR(Y253/J253,"0")</f>
        <v>0.42857142857142855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37" t="s">
        <v>70</v>
      </c>
      <c r="X255" s="270">
        <f>IFERROR(SUM(X253:X254),"0")</f>
        <v>36</v>
      </c>
      <c r="Y255" s="270">
        <f>IFERROR(SUM(Y253:Y254),"0")</f>
        <v>36</v>
      </c>
      <c r="Z255" s="270">
        <f>IFERROR(IF(Z253="",0,Z253),"0")+IFERROR(IF(Z254="",0,Z254),"0")</f>
        <v>0.55800000000000005</v>
      </c>
      <c r="AA255" s="271"/>
      <c r="AB255" s="271"/>
      <c r="AC255" s="271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37" t="s">
        <v>74</v>
      </c>
      <c r="X256" s="270">
        <f>IFERROR(SUMPRODUCT(X253:X254*H253:H254),"0")</f>
        <v>216</v>
      </c>
      <c r="Y256" s="270">
        <f>IFERROR(SUMPRODUCT(Y253:Y254*H253:H254),"0")</f>
        <v>216</v>
      </c>
      <c r="Z256" s="37"/>
      <c r="AA256" s="271"/>
      <c r="AB256" s="271"/>
      <c r="AC256" s="271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37" t="s">
        <v>70</v>
      </c>
      <c r="X261" s="270">
        <f>IFERROR(SUM(X258:X260),"0")</f>
        <v>0</v>
      </c>
      <c r="Y261" s="270">
        <f>IFERROR(SUM(Y258:Y260),"0")</f>
        <v>0</v>
      </c>
      <c r="Z261" s="270">
        <f>IFERROR(IF(Z258="",0,Z258),"0")+IFERROR(IF(Z259="",0,Z259),"0")+IFERROR(IF(Z260="",0,Z260),"0")</f>
        <v>0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37" t="s">
        <v>74</v>
      </c>
      <c r="X262" s="270">
        <f>IFERROR(SUMPRODUCT(X258:X260*H258:H260),"0")</f>
        <v>0</v>
      </c>
      <c r="Y262" s="270">
        <f>IFERROR(SUMPRODUCT(Y258:Y260*H258:H260),"0")</f>
        <v>0</v>
      </c>
      <c r="Z262" s="37"/>
      <c r="AA262" s="271"/>
      <c r="AB262" s="271"/>
      <c r="AC262" s="271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42</v>
      </c>
      <c r="Y265" s="269">
        <f t="shared" si="6"/>
        <v>42</v>
      </c>
      <c r="Z265" s="36">
        <f>IFERROR(IF(X265="","",X265*0.00936),"")</f>
        <v>0.39312000000000002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163.464</v>
      </c>
      <c r="BN265" s="67">
        <f t="shared" si="8"/>
        <v>163.464</v>
      </c>
      <c r="BO265" s="67">
        <f t="shared" si="9"/>
        <v>0.33333333333333331</v>
      </c>
      <c r="BP265" s="67">
        <f t="shared" si="10"/>
        <v>0.33333333333333331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12</v>
      </c>
      <c r="Y266" s="269">
        <f t="shared" si="6"/>
        <v>12</v>
      </c>
      <c r="Z266" s="36">
        <f>IFERROR(IF(X266="","",X266*0.0155),"")</f>
        <v>0.186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68.820000000000007</v>
      </c>
      <c r="BN266" s="67">
        <f t="shared" si="8"/>
        <v>68.820000000000007</v>
      </c>
      <c r="BO266" s="67">
        <f t="shared" si="9"/>
        <v>0.14285714285714285</v>
      </c>
      <c r="BP266" s="67">
        <f t="shared" si="10"/>
        <v>0.14285714285714285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28</v>
      </c>
      <c r="Y267" s="269">
        <f t="shared" si="6"/>
        <v>28</v>
      </c>
      <c r="Z267" s="36">
        <f t="shared" ref="Z267:Z272" si="11">IFERROR(IF(X267="","",X267*0.00936),"")</f>
        <v>0.26207999999999998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89.376000000000005</v>
      </c>
      <c r="BN267" s="67">
        <f t="shared" si="8"/>
        <v>89.376000000000005</v>
      </c>
      <c r="BO267" s="67">
        <f t="shared" si="9"/>
        <v>0.22222222222222221</v>
      </c>
      <c r="BP267" s="67">
        <f t="shared" si="10"/>
        <v>0.22222222222222221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70</v>
      </c>
      <c r="Y268" s="269">
        <f t="shared" si="6"/>
        <v>70</v>
      </c>
      <c r="Z268" s="36">
        <f t="shared" si="11"/>
        <v>0.6552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272.44</v>
      </c>
      <c r="BN268" s="67">
        <f t="shared" si="8"/>
        <v>272.44</v>
      </c>
      <c r="BO268" s="67">
        <f t="shared" si="9"/>
        <v>0.55555555555555558</v>
      </c>
      <c r="BP268" s="67">
        <f t="shared" si="10"/>
        <v>0.55555555555555558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37" t="s">
        <v>70</v>
      </c>
      <c r="X275" s="270">
        <f>IFERROR(SUM(X264:X274),"0")</f>
        <v>152</v>
      </c>
      <c r="Y275" s="270">
        <f>IFERROR(SUM(Y264:Y274),"0")</f>
        <v>152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1.4964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37" t="s">
        <v>74</v>
      </c>
      <c r="X276" s="270">
        <f>IFERROR(SUMPRODUCT(X264:X274*H264:H274),"0")</f>
        <v>564.4</v>
      </c>
      <c r="Y276" s="270">
        <f>IFERROR(SUMPRODUCT(Y264:Y274*H264:H274),"0")</f>
        <v>564.4</v>
      </c>
      <c r="Z276" s="37"/>
      <c r="AA276" s="271"/>
      <c r="AB276" s="271"/>
      <c r="AC276" s="271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2278.48</v>
      </c>
      <c r="Y277" s="270">
        <f>IFERROR(Y24+Y31+Y38+Y46+Y51+Y55+Y59+Y64+Y70+Y76+Y81+Y87+Y97+Y103+Y112+Y116+Y120+Y126+Y132+Y138+Y143+Y148+Y153+Y158+Y165+Y173+Y177+Y183+Y190+Y199+Y204+Y209+Y215+Y221+Y227+Y233+Y239+Y243+Y251+Y256+Y262+Y276,"0")</f>
        <v>2278.48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2471.7028</v>
      </c>
      <c r="Y278" s="270">
        <f>IFERROR(SUM(BN22:BN274),"0")</f>
        <v>2471.7028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37" t="s">
        <v>381</v>
      </c>
      <c r="X279" s="38">
        <f>ROUNDUP(SUM(BO22:BO274),0)</f>
        <v>7</v>
      </c>
      <c r="Y279" s="38">
        <f>ROUNDUP(SUM(BP22:BP274),0)</f>
        <v>7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2646.7028</v>
      </c>
      <c r="Y280" s="270">
        <f>GrossWeightTotalR+PalletQtyTotalR*25</f>
        <v>2646.7028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582</v>
      </c>
      <c r="Y281" s="270">
        <f>IFERROR(Y23+Y30+Y37+Y45+Y50+Y54+Y58+Y63+Y69+Y75+Y80+Y86+Y96+Y102+Y111+Y115+Y119+Y125+Y131+Y137+Y142+Y147+Y152+Y157+Y164+Y172+Y176+Y182+Y189+Y198+Y203+Y208+Y214+Y220+Y226+Y232+Y238+Y242+Y250+Y255+Y261+Y275,"0")</f>
        <v>582</v>
      </c>
      <c r="Z281" s="37"/>
      <c r="AA281" s="271"/>
      <c r="AB281" s="271"/>
      <c r="AC281" s="271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7.9321799999999989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9" t="s">
        <v>258</v>
      </c>
      <c r="X284" s="330"/>
      <c r="Y284" s="330"/>
      <c r="Z284" s="330"/>
      <c r="AA284" s="331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266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42</v>
      </c>
      <c r="D287" s="46">
        <f>IFERROR(X34*H34,"0")+IFERROR(X35*H35,"0")+IFERROR(X36*H36,"0")</f>
        <v>134.39999999999998</v>
      </c>
      <c r="E287" s="46">
        <f>IFERROR(X41*H41,"0")+IFERROR(X42*H42,"0")+IFERROR(X43*H43,"0")+IFERROR(X44*H44,"0")</f>
        <v>84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0</v>
      </c>
      <c r="I287" s="46">
        <f>IFERROR(X84*H84,"0")+IFERROR(X85*H85,"0")</f>
        <v>0</v>
      </c>
      <c r="J287" s="46">
        <f>IFERROR(X90*H90,"0")+IFERROR(X91*H91,"0")+IFERROR(X92*H92,"0")+IFERROR(X93*H93,"0")+IFERROR(X94*H94,"0")+IFERROR(X95*H95,"0")</f>
        <v>0</v>
      </c>
      <c r="K287" s="46">
        <f>IFERROR(X100*H100,"0")+IFERROR(X101*H101,"0")</f>
        <v>141.12</v>
      </c>
      <c r="L287" s="46">
        <f>IFERROR(X106*H106,"0")+IFERROR(X107*H107,"0")+IFERROR(X108*H108,"0")+IFERROR(X109*H109,"0")+IFERROR(X110*H110,"0")+IFERROR(X114*H114,"0")+IFERROR(X118*H118,"0")</f>
        <v>244.8</v>
      </c>
      <c r="M287" s="46">
        <f>IFERROR(X123*H123,"0")+IFERROR(X124*H124,"0")</f>
        <v>84</v>
      </c>
      <c r="N287" s="266"/>
      <c r="O287" s="46">
        <f>IFERROR(X129*H129,"0")+IFERROR(X130*H130,"0")</f>
        <v>42</v>
      </c>
      <c r="P287" s="46">
        <f>IFERROR(X135*H135,"0")+IFERROR(X136*H136,"0")</f>
        <v>33.6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23.52</v>
      </c>
      <c r="U287" s="46">
        <f>IFERROR(X162*H162,"0")+IFERROR(X163*H163,"0")</f>
        <v>60</v>
      </c>
      <c r="V287" s="46">
        <f>IFERROR(X169*H169,"0")+IFERROR(X170*H170,"0")+IFERROR(X171*H171,"0")+IFERROR(X175*H175,"0")</f>
        <v>210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IFERROR(X193*H193,"0")+IFERROR(X194*H194,"0")+IFERROR(X195*H195,"0")+IFERROR(X196*H196,"0")+IFERROR(X197*H197,"0")</f>
        <v>0</v>
      </c>
      <c r="Y287" s="46">
        <f>IFERROR(X202*H202,"0")</f>
        <v>360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780.4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883.2</v>
      </c>
      <c r="B290" s="60">
        <f>SUMPRODUCT(--(BB:BB="ПГП"),--(W:W="кор"),H:H,Y:Y)+SUMPRODUCT(--(BB:BB="ПГП"),--(W:W="кг"),Y:Y)</f>
        <v>1395.28</v>
      </c>
      <c r="C290" s="60">
        <f>SUMPRODUCT(--(BB:BB="КИЗ"),--(W:W="кор"),H:H,Y:Y)+SUMPRODUCT(--(BB:BB="КИЗ"),--(W:W="кг"),Y:Y)</f>
        <v>0</v>
      </c>
    </row>
  </sheetData>
  <sheetProtection algorithmName="SHA-512" hashValue="J63F+6hjcOTjnclbwiri8wwxhCb6OJ4Dzp9hUZLWpjPi0O84RXfZEZhDVXJmC5sfUdIQm31g4l4HFNj9MdmX/A==" saltValue="TMekXrnyWXvREyyMpuRmm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7 X207 X211:X213 X218:X219 X225 X231 X237 X241 X247:X249 X254 X260 X264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2 X253 X258:X259 X265:X267 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bKuPOFSt+BVigXQpO7llebpCr4eTeB3GDlV9AAjXWYiJQsiQg5aJJ2S6P7/oNMy+yfJQmqu2e7FVm3j1CQHsuw==" saltValue="WjAQIzjYPc0goUu8OwqR9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