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"/>
    </mc:Choice>
  </mc:AlternateContent>
  <xr:revisionPtr revIDLastSave="0" documentId="13_ncr:1_{C32689FA-49F2-4BBB-962D-68E5FA482E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X243" i="1"/>
  <c r="Z242" i="1"/>
  <c r="X242" i="1"/>
  <c r="BO241" i="1"/>
  <c r="BM241" i="1"/>
  <c r="Z241" i="1"/>
  <c r="Y241" i="1"/>
  <c r="P241" i="1"/>
  <c r="Y239" i="1"/>
  <c r="X239" i="1"/>
  <c r="Z238" i="1"/>
  <c r="X238" i="1"/>
  <c r="BO237" i="1"/>
  <c r="BM237" i="1"/>
  <c r="Z237" i="1"/>
  <c r="Y237" i="1"/>
  <c r="P237" i="1"/>
  <c r="X233" i="1"/>
  <c r="Z232" i="1"/>
  <c r="X232" i="1"/>
  <c r="BO231" i="1"/>
  <c r="BM231" i="1"/>
  <c r="Z231" i="1"/>
  <c r="Y231" i="1"/>
  <c r="P231" i="1"/>
  <c r="Y227" i="1"/>
  <c r="X227" i="1"/>
  <c r="Z226" i="1"/>
  <c r="X226" i="1"/>
  <c r="BO225" i="1"/>
  <c r="BM225" i="1"/>
  <c r="Z225" i="1"/>
  <c r="Y225" i="1"/>
  <c r="P225" i="1"/>
  <c r="X221" i="1"/>
  <c r="Z220" i="1"/>
  <c r="X220" i="1"/>
  <c r="BO219" i="1"/>
  <c r="BM219" i="1"/>
  <c r="Z219" i="1"/>
  <c r="Y219" i="1"/>
  <c r="BO218" i="1"/>
  <c r="BM218" i="1"/>
  <c r="Z218" i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Y199" i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Z164" i="1" s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X281" i="1" s="1"/>
  <c r="BO29" i="1"/>
  <c r="X279" i="1" s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BP22" i="1"/>
  <c r="BO22" i="1"/>
  <c r="BN22" i="1"/>
  <c r="BM22" i="1"/>
  <c r="X278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0" i="1" l="1"/>
  <c r="Y31" i="1"/>
  <c r="Y277" i="1" s="1"/>
  <c r="Y38" i="1"/>
  <c r="Y45" i="1"/>
  <c r="Y281" i="1" s="1"/>
  <c r="Y64" i="1"/>
  <c r="Y70" i="1"/>
  <c r="Y75" i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Y278" i="1" s="1"/>
  <c r="BN34" i="1"/>
  <c r="BP34" i="1"/>
  <c r="Y279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Z282" i="1" s="1"/>
  <c r="Y262" i="1"/>
  <c r="Y276" i="1"/>
  <c r="Y280" i="1" l="1"/>
  <c r="B290" i="1"/>
  <c r="C290" i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<sst xmlns="http://schemas.openxmlformats.org/spreadsheetml/2006/main" count="1245" uniqueCount="407">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</sst>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70</v>
      </c>
      <c r="Y28" s="26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70</v>
      </c>
      <c r="Y30" s="270">
        <f>IFERROR(SUM(Y28:Y29),"0")</f>
        <v>70</v>
      </c>
      <c r="Z30" s="270">
        <f>IFERROR(IF(Z28="",0,Z28),"0")+IFERROR(IF(Z29="",0,Z29),"0")</f>
        <v>0.65869999999999995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105</v>
      </c>
      <c r="Y31" s="270">
        <f>IFERROR(SUMPRODUCT(Y28:Y29*H28:H29),"0")</f>
        <v>105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24</v>
      </c>
      <c r="Y36" s="26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60</v>
      </c>
      <c r="Y37" s="270">
        <f>IFERROR(SUM(Y34:Y36),"0")</f>
        <v>60</v>
      </c>
      <c r="Z37" s="270">
        <f>IFERROR(IF(Z34="",0,Z34),"0")+IFERROR(IF(Z35="",0,Z35),"0")+IFERROR(IF(Z36="",0,Z36),"0")</f>
        <v>0.93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335.99999999999994</v>
      </c>
      <c r="Y38" s="270">
        <f>IFERROR(SUMPRODUCT(Y34:Y36*H34:H36),"0")</f>
        <v>335.99999999999994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24</v>
      </c>
      <c r="Y41" s="26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36</v>
      </c>
      <c r="Y42" s="26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12</v>
      </c>
      <c r="Y44" s="26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72</v>
      </c>
      <c r="Y45" s="270">
        <f>IFERROR(SUM(Y41:Y44),"0")</f>
        <v>72</v>
      </c>
      <c r="Z45" s="270">
        <f>IFERROR(IF(Z41="",0,Z41),"0")+IFERROR(IF(Z42="",0,Z42),"0")+IFERROR(IF(Z43="",0,Z43),"0")+IFERROR(IF(Z44="",0,Z44),"0")</f>
        <v>1.1160000000000001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504</v>
      </c>
      <c r="Y46" s="270">
        <f>IFERROR(SUMPRODUCT(Y41:Y44*H41:H44),"0")</f>
        <v>504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144</v>
      </c>
      <c r="Y74" s="269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144</v>
      </c>
      <c r="Y75" s="270">
        <f>IFERROR(SUM(Y73:Y74),"0")</f>
        <v>144</v>
      </c>
      <c r="Z75" s="270">
        <f>IFERROR(IF(Z73="",0,Z73),"0")+IFERROR(IF(Z74="",0,Z74),"0")</f>
        <v>1.2470399999999999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720</v>
      </c>
      <c r="Y76" s="270">
        <f>IFERROR(SUMPRODUCT(Y73:Y74*H73:H74),"0")</f>
        <v>720</v>
      </c>
      <c r="Z76" s="37"/>
      <c r="AA76" s="271"/>
      <c r="AB76" s="271"/>
      <c r="AC76" s="271"/>
    </row>
    <row r="77" spans="1:68" ht="16.5" customHeight="1" x14ac:dyDescent="0.25">
      <c r="A77" s="286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customHeight="1" x14ac:dyDescent="0.25">
      <c r="A82" s="286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28</v>
      </c>
      <c r="Y84" s="269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28</v>
      </c>
      <c r="Y85" s="269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56</v>
      </c>
      <c r="Y86" s="270">
        <f>IFERROR(SUM(Y84:Y85),"0")</f>
        <v>56</v>
      </c>
      <c r="Z86" s="270">
        <f>IFERROR(IF(Z84="",0,Z84),"0")+IFERROR(IF(Z85="",0,Z85),"0")</f>
        <v>1.0012799999999999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201.6</v>
      </c>
      <c r="Y87" s="270">
        <f>IFERROR(SUMPRODUCT(Y84:Y85*H84:H85),"0")</f>
        <v>201.6</v>
      </c>
      <c r="Z87" s="37"/>
      <c r="AA87" s="271"/>
      <c r="AB87" s="271"/>
      <c r="AC87" s="271"/>
    </row>
    <row r="88" spans="1:68" ht="16.5" customHeight="1" x14ac:dyDescent="0.25">
      <c r="A88" s="286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14</v>
      </c>
      <c r="Y96" s="270">
        <f>IFERROR(SUM(Y90:Y95),"0")</f>
        <v>14</v>
      </c>
      <c r="Z96" s="270">
        <f>IFERROR(IF(Z90="",0,Z90),"0")+IFERROR(IF(Z91="",0,Z91),"0")+IFERROR(IF(Z92="",0,Z92),"0")+IFERROR(IF(Z93="",0,Z93),"0")+IFERROR(IF(Z94="",0,Z94),"0")+IFERROR(IF(Z95="",0,Z95),"0")</f>
        <v>0.25031999999999999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53.76</v>
      </c>
      <c r="Y97" s="270">
        <f>IFERROR(SUMPRODUCT(Y90:Y95*H90:H95),"0")</f>
        <v>53.76</v>
      </c>
      <c r="Z97" s="37"/>
      <c r="AA97" s="271"/>
      <c r="AB97" s="271"/>
      <c r="AC97" s="271"/>
    </row>
    <row r="98" spans="1:68" ht="16.5" customHeight="1" x14ac:dyDescent="0.25">
      <c r="A98" s="286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70</v>
      </c>
      <c r="Y100" s="269">
        <f>IFERROR(IF(X100="","",X100),"")</f>
        <v>70</v>
      </c>
      <c r="Z100" s="36">
        <f>IFERROR(IF(X100="","",X100*0.00936),"")</f>
        <v>0.6552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174.38400000000001</v>
      </c>
      <c r="BN100" s="67">
        <f>IFERROR(Y100*I100,"0")</f>
        <v>174.38400000000001</v>
      </c>
      <c r="BO100" s="67">
        <f>IFERROR(X100/J100,"0")</f>
        <v>0.55555555555555558</v>
      </c>
      <c r="BP100" s="67">
        <f>IFERROR(Y100/J100,"0")</f>
        <v>0.55555555555555558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42</v>
      </c>
      <c r="Y101" s="269">
        <f>IFERROR(IF(X101="","",X101),"")</f>
        <v>42</v>
      </c>
      <c r="Z101" s="36">
        <f>IFERROR(IF(X101="","",X101*0.01788),"")</f>
        <v>0.75095999999999996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178.24799999999999</v>
      </c>
      <c r="BN101" s="67">
        <f>IFERROR(Y101*I101,"0")</f>
        <v>178.24799999999999</v>
      </c>
      <c r="BO101" s="67">
        <f>IFERROR(X101/J101,"0")</f>
        <v>0.6</v>
      </c>
      <c r="BP101" s="67">
        <f>IFERROR(Y101/J101,"0")</f>
        <v>0.6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112</v>
      </c>
      <c r="Y102" s="270">
        <f>IFERROR(SUM(Y100:Y101),"0")</f>
        <v>112</v>
      </c>
      <c r="Z102" s="270">
        <f>IFERROR(IF(Z100="",0,Z100),"0")+IFERROR(IF(Z101="",0,Z101),"0")</f>
        <v>1.4061599999999999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302.40000000000003</v>
      </c>
      <c r="Y103" s="270">
        <f>IFERROR(SUMPRODUCT(Y100:Y101*H100:H101),"0")</f>
        <v>302.40000000000003</v>
      </c>
      <c r="Z103" s="37"/>
      <c r="AA103" s="271"/>
      <c r="AB103" s="271"/>
      <c r="AC103" s="271"/>
    </row>
    <row r="104" spans="1:68" ht="16.5" customHeight="1" x14ac:dyDescent="0.25">
      <c r="A104" s="286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12</v>
      </c>
      <c r="Y106" s="269">
        <f>IFERROR(IF(X106="","",X106),"")</f>
        <v>12</v>
      </c>
      <c r="Z106" s="36">
        <f>IFERROR(IF(X106="","",X106*0.0155),"")</f>
        <v>0.186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87.36</v>
      </c>
      <c r="BN106" s="67">
        <f>IFERROR(Y106*I106,"0")</f>
        <v>87.36</v>
      </c>
      <c r="BO106" s="67">
        <f>IFERROR(X106/J106,"0")</f>
        <v>0.14285714285714285</v>
      </c>
      <c r="BP106" s="67">
        <f>IFERROR(Y106/J106,"0")</f>
        <v>0.14285714285714285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132</v>
      </c>
      <c r="Y108" s="269">
        <f>IFERROR(IF(X108="","",X108),"")</f>
        <v>132</v>
      </c>
      <c r="Z108" s="36">
        <f>IFERROR(IF(X108="","",X108*0.0155),"")</f>
        <v>2.0459999999999998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963.6</v>
      </c>
      <c r="BN108" s="67">
        <f>IFERROR(Y108*I108,"0")</f>
        <v>963.6</v>
      </c>
      <c r="BO108" s="67">
        <f>IFERROR(X108/J108,"0")</f>
        <v>1.5714285714285714</v>
      </c>
      <c r="BP108" s="67">
        <f>IFERROR(Y108/J108,"0")</f>
        <v>1.5714285714285714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12</v>
      </c>
      <c r="Y109" s="26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36</v>
      </c>
      <c r="Y110" s="269">
        <f>IFERROR(IF(X110="","",X110),"")</f>
        <v>36</v>
      </c>
      <c r="Z110" s="36">
        <f>IFERROR(IF(X110="","",X110*0.0155),"")</f>
        <v>0.55800000000000005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262.8</v>
      </c>
      <c r="BN110" s="67">
        <f>IFERROR(Y110*I110,"0")</f>
        <v>262.8</v>
      </c>
      <c r="BO110" s="67">
        <f>IFERROR(X110/J110,"0")</f>
        <v>0.42857142857142855</v>
      </c>
      <c r="BP110" s="67">
        <f>IFERROR(Y110/J110,"0")</f>
        <v>0.42857142857142855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192</v>
      </c>
      <c r="Y111" s="270">
        <f>IFERROR(SUM(Y106:Y110),"0")</f>
        <v>192</v>
      </c>
      <c r="Z111" s="270">
        <f>IFERROR(IF(Z106="",0,Z106),"0")+IFERROR(IF(Z107="",0,Z107),"0")+IFERROR(IF(Z108="",0,Z108),"0")+IFERROR(IF(Z109="",0,Z109),"0")+IFERROR(IF(Z110="",0,Z110),"0")</f>
        <v>2.976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1336.8</v>
      </c>
      <c r="Y112" s="270">
        <f>IFERROR(SUMPRODUCT(Y106:Y110*H106:H110),"0")</f>
        <v>1336.8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70</v>
      </c>
      <c r="Y123" s="26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56</v>
      </c>
      <c r="Y124" s="26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126</v>
      </c>
      <c r="Y125" s="270">
        <f>IFERROR(SUM(Y123:Y124),"0")</f>
        <v>126</v>
      </c>
      <c r="Z125" s="270">
        <f>IFERROR(IF(Z123="",0,Z123),"0")+IFERROR(IF(Z124="",0,Z124),"0")</f>
        <v>2.2528800000000002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378</v>
      </c>
      <c r="Y126" s="270">
        <f>IFERROR(SUMPRODUCT(Y123:Y124*H123:H124),"0")</f>
        <v>378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14</v>
      </c>
      <c r="Y130" s="26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14</v>
      </c>
      <c r="Y131" s="270">
        <f>IFERROR(SUM(Y129:Y130),"0")</f>
        <v>14</v>
      </c>
      <c r="Z131" s="270">
        <f>IFERROR(IF(Z129="",0,Z129),"0")+IFERROR(IF(Z130="",0,Z130),"0")</f>
        <v>0.25031999999999999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42</v>
      </c>
      <c r="Y132" s="270">
        <f>IFERROR(SUMPRODUCT(Y129:Y130*H129:H130),"0")</f>
        <v>42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14</v>
      </c>
      <c r="Y137" s="270">
        <f>IFERROR(SUM(Y135:Y136),"0")</f>
        <v>14</v>
      </c>
      <c r="Z137" s="270">
        <f>IFERROR(IF(Z135="",0,Z135),"0")+IFERROR(IF(Z136="",0,Z136),"0")</f>
        <v>0.25031999999999999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33.6</v>
      </c>
      <c r="Y138" s="270">
        <f>IFERROR(SUMPRODUCT(Y135:Y136*H135:H136),"0")</f>
        <v>33.6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12</v>
      </c>
      <c r="Y151" s="269">
        <f>IFERROR(IF(X151="","",X151),"")</f>
        <v>12</v>
      </c>
      <c r="Z151" s="36">
        <f>IFERROR(IF(X151="","",X151*0.01157),"")</f>
        <v>0.13884000000000002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25.44</v>
      </c>
      <c r="BN151" s="67">
        <f>IFERROR(Y151*I151,"0")</f>
        <v>25.44</v>
      </c>
      <c r="BO151" s="67">
        <f>IFERROR(X151/J151,"0")</f>
        <v>0.16666666666666666</v>
      </c>
      <c r="BP151" s="67">
        <f>IFERROR(Y151/J151,"0")</f>
        <v>0.16666666666666666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12</v>
      </c>
      <c r="Y152" s="270">
        <f>IFERROR(SUM(Y151:Y151),"0")</f>
        <v>12</v>
      </c>
      <c r="Z152" s="270">
        <f>IFERROR(IF(Z151="",0,Z151),"0")</f>
        <v>0.13884000000000002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19.200000000000003</v>
      </c>
      <c r="Y153" s="270">
        <f>IFERROR(SUMPRODUCT(Y151:Y151*H151:H151),"0")</f>
        <v>19.200000000000003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98</v>
      </c>
      <c r="Y156" s="269">
        <f>IFERROR(IF(X156="","",X156),"")</f>
        <v>98</v>
      </c>
      <c r="Z156" s="36">
        <f>IFERROR(IF(X156="","",X156*0.00941),"")</f>
        <v>0.92218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205.97639999999998</v>
      </c>
      <c r="BN156" s="67">
        <f>IFERROR(Y156*I156,"0")</f>
        <v>205.97639999999998</v>
      </c>
      <c r="BO156" s="67">
        <f>IFERROR(X156/J156,"0")</f>
        <v>0.7</v>
      </c>
      <c r="BP156" s="67">
        <f>IFERROR(Y156/J156,"0")</f>
        <v>0.7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98</v>
      </c>
      <c r="Y157" s="270">
        <f>IFERROR(SUM(Y156:Y156),"0")</f>
        <v>98</v>
      </c>
      <c r="Z157" s="270">
        <f>IFERROR(IF(Z156="",0,Z156),"0")</f>
        <v>0.92218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164.64</v>
      </c>
      <c r="Y158" s="270">
        <f>IFERROR(SUMPRODUCT(Y156:Y156*H156:H156),"0")</f>
        <v>164.64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0</v>
      </c>
      <c r="Y172" s="270">
        <f>IFERROR(SUM(Y169:Y171),"0")</f>
        <v>0</v>
      </c>
      <c r="Z172" s="270">
        <f>IFERROR(IF(Z169="",0,Z169),"0")+IFERROR(IF(Z170="",0,Z170),"0")+IFERROR(IF(Z171="",0,Z171),"0")</f>
        <v>0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0</v>
      </c>
      <c r="Y173" s="270">
        <f>IFERROR(SUMPRODUCT(Y169:Y171*H169:H171),"0")</f>
        <v>0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12</v>
      </c>
      <c r="Y202" s="26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62.760000000000005</v>
      </c>
      <c r="BN202" s="67">
        <f>IFERROR(Y202*I202,"0")</f>
        <v>62.760000000000005</v>
      </c>
      <c r="BO202" s="67">
        <f>IFERROR(X202/J202,"0")</f>
        <v>0.14285714285714285</v>
      </c>
      <c r="BP202" s="67">
        <f>IFERROR(Y202/J202,"0")</f>
        <v>0.14285714285714285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12</v>
      </c>
      <c r="Y203" s="270">
        <f>IFERROR(SUM(Y202:Y202),"0")</f>
        <v>12</v>
      </c>
      <c r="Z203" s="270">
        <f>IFERROR(IF(Z202="",0,Z202),"0")</f>
        <v>0.186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60</v>
      </c>
      <c r="Y204" s="270">
        <f>IFERROR(SUMPRODUCT(Y202:Y202*H202:H202),"0")</f>
        <v>60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0</v>
      </c>
      <c r="Y255" s="270">
        <f>IFERROR(SUM(Y253:Y254),"0")</f>
        <v>0</v>
      </c>
      <c r="Z255" s="270">
        <f>IFERROR(IF(Z253="",0,Z253),"0")+IFERROR(IF(Z254="",0,Z254),"0")</f>
        <v>0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0</v>
      </c>
      <c r="Y256" s="270">
        <f>IFERROR(SUMPRODUCT(Y253:Y254*H253:H254),"0")</f>
        <v>0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70</v>
      </c>
      <c r="Y258" s="269">
        <f>IFERROR(IF(X258="","",X258),"")</f>
        <v>70</v>
      </c>
      <c r="Z258" s="36">
        <f>IFERROR(IF(X258="","",X258*0.00936),"")</f>
        <v>0.6552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202.34200000000001</v>
      </c>
      <c r="BN258" s="67">
        <f>IFERROR(Y258*I258,"0")</f>
        <v>202.34200000000001</v>
      </c>
      <c r="BO258" s="67">
        <f>IFERROR(X258/J258,"0")</f>
        <v>0.55555555555555558</v>
      </c>
      <c r="BP258" s="67">
        <f>IFERROR(Y258/J258,"0")</f>
        <v>0.55555555555555558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60</v>
      </c>
      <c r="Y259" s="269">
        <f>IFERROR(IF(X259="","",X259),"")</f>
        <v>60</v>
      </c>
      <c r="Z259" s="36">
        <f>IFERROR(IF(X259="","",X259*0.0155),"")</f>
        <v>0.92999999999999994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314.10000000000002</v>
      </c>
      <c r="BN259" s="67">
        <f>IFERROR(Y259*I259,"0")</f>
        <v>314.10000000000002</v>
      </c>
      <c r="BO259" s="67">
        <f>IFERROR(X259/J259,"0")</f>
        <v>0.7142857142857143</v>
      </c>
      <c r="BP259" s="67">
        <f>IFERROR(Y259/J259,"0")</f>
        <v>0.7142857142857143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130</v>
      </c>
      <c r="Y261" s="270">
        <f>IFERROR(SUM(Y258:Y260),"0")</f>
        <v>130</v>
      </c>
      <c r="Z261" s="270">
        <f>IFERROR(IF(Z258="",0,Z258),"0")+IFERROR(IF(Z259="",0,Z259),"0")+IFERROR(IF(Z260="",0,Z260),"0")</f>
        <v>1.5851999999999999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489</v>
      </c>
      <c r="Y262" s="270">
        <f>IFERROR(SUMPRODUCT(Y258:Y260*H258:H260),"0")</f>
        <v>489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70</v>
      </c>
      <c r="Y265" s="269">
        <f t="shared" si="6"/>
        <v>70</v>
      </c>
      <c r="Z265" s="36">
        <f>IFERROR(IF(X265="","",X265*0.00936),"")</f>
        <v>0.6552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272.44</v>
      </c>
      <c r="BN265" s="67">
        <f t="shared" si="8"/>
        <v>272.44</v>
      </c>
      <c r="BO265" s="67">
        <f t="shared" si="9"/>
        <v>0.55555555555555558</v>
      </c>
      <c r="BP265" s="67">
        <f t="shared" si="10"/>
        <v>0.55555555555555558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70</v>
      </c>
      <c r="Y267" s="269">
        <f t="shared" si="6"/>
        <v>70</v>
      </c>
      <c r="Z267" s="36">
        <f t="shared" ref="Z267:Z272" si="11">IFERROR(IF(X267="","",X267*0.00936),"")</f>
        <v>0.6552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223.44</v>
      </c>
      <c r="BN267" s="67">
        <f t="shared" si="8"/>
        <v>223.44</v>
      </c>
      <c r="BO267" s="67">
        <f t="shared" si="9"/>
        <v>0.55555555555555558</v>
      </c>
      <c r="BP267" s="67">
        <f t="shared" si="10"/>
        <v>0.55555555555555558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140</v>
      </c>
      <c r="Y268" s="269">
        <f t="shared" si="6"/>
        <v>140</v>
      </c>
      <c r="Z268" s="36">
        <f t="shared" si="11"/>
        <v>1.3104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544.88</v>
      </c>
      <c r="BN268" s="67">
        <f t="shared" si="8"/>
        <v>544.88</v>
      </c>
      <c r="BO268" s="67">
        <f t="shared" si="9"/>
        <v>1.1111111111111112</v>
      </c>
      <c r="BP268" s="67">
        <f t="shared" si="10"/>
        <v>1.1111111111111112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280</v>
      </c>
      <c r="Y275" s="270">
        <f>IFERROR(SUM(Y264:Y274),"0")</f>
        <v>280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2.6208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987</v>
      </c>
      <c r="Y276" s="270">
        <f>IFERROR(SUMPRODUCT(Y264:Y274*H264:H274),"0")</f>
        <v>987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5732.9999999999991</v>
      </c>
      <c r="Y277" s="270">
        <f>IFERROR(Y24+Y31+Y38+Y46+Y51+Y55+Y59+Y64+Y70+Y76+Y81+Y87+Y97+Y103+Y112+Y116+Y120+Y126+Y132+Y138+Y143+Y148+Y153+Y158+Y165+Y173+Y177+Y183+Y190+Y199+Y204+Y209+Y215+Y221+Y227+Y233+Y239+Y243+Y251+Y256+Y262+Y276,"0")</f>
        <v>5732.9999999999991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6220.2371999999996</v>
      </c>
      <c r="Y278" s="270">
        <f>IFERROR(SUM(BN22:BN274),"0")</f>
        <v>6220.2371999999996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15</v>
      </c>
      <c r="Y279" s="38">
        <f>ROUNDUP(SUM(BP22:BP274),0)</f>
        <v>15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6595.2371999999996</v>
      </c>
      <c r="Y280" s="270">
        <f>GrossWeightTotalR+PalletQtyTotalR*25</f>
        <v>6595.2371999999996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1406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1406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17.79204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105</v>
      </c>
      <c r="D287" s="46">
        <f>IFERROR(X34*H34,"0")+IFERROR(X35*H35,"0")+IFERROR(X36*H36,"0")</f>
        <v>335.99999999999994</v>
      </c>
      <c r="E287" s="46">
        <f>IFERROR(X41*H41,"0")+IFERROR(X42*H42,"0")+IFERROR(X43*H43,"0")+IFERROR(X44*H44,"0")</f>
        <v>504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720</v>
      </c>
      <c r="H287" s="46">
        <f>IFERROR(X79*H79,"0")</f>
        <v>0</v>
      </c>
      <c r="I287" s="46">
        <f>IFERROR(X84*H84,"0")+IFERROR(X85*H85,"0")</f>
        <v>201.6</v>
      </c>
      <c r="J287" s="46">
        <f>IFERROR(X90*H90,"0")+IFERROR(X91*H91,"0")+IFERROR(X92*H92,"0")+IFERROR(X93*H93,"0")+IFERROR(X94*H94,"0")+IFERROR(X95*H95,"0")</f>
        <v>53.76</v>
      </c>
      <c r="K287" s="46">
        <f>IFERROR(X100*H100,"0")+IFERROR(X101*H101,"0")</f>
        <v>302.40000000000003</v>
      </c>
      <c r="L287" s="46">
        <f>IFERROR(X106*H106,"0")+IFERROR(X107*H107,"0")+IFERROR(X108*H108,"0")+IFERROR(X109*H109,"0")+IFERROR(X110*H110,"0")+IFERROR(X114*H114,"0")+IFERROR(X118*H118,"0")</f>
        <v>1336.8</v>
      </c>
      <c r="M287" s="46">
        <f>IFERROR(X123*H123,"0")+IFERROR(X124*H124,"0")</f>
        <v>378</v>
      </c>
      <c r="N287" s="266"/>
      <c r="O287" s="46">
        <f>IFERROR(X129*H129,"0")+IFERROR(X130*H130,"0")</f>
        <v>42</v>
      </c>
      <c r="P287" s="46">
        <f>IFERROR(X135*H135,"0")+IFERROR(X136*H136,"0")</f>
        <v>33.6</v>
      </c>
      <c r="Q287" s="46">
        <f>IFERROR(X141*H141,"0")</f>
        <v>0</v>
      </c>
      <c r="R287" s="46">
        <f>IFERROR(X146*H146,"0")</f>
        <v>0</v>
      </c>
      <c r="S287" s="46">
        <f>IFERROR(X151*H151,"0")</f>
        <v>19.200000000000003</v>
      </c>
      <c r="T287" s="46">
        <f>IFERROR(X156*H156,"0")</f>
        <v>164.64</v>
      </c>
      <c r="U287" s="46">
        <f>IFERROR(X162*H162,"0")+IFERROR(X163*H163,"0")</f>
        <v>0</v>
      </c>
      <c r="V287" s="46">
        <f>IFERROR(X169*H169,"0")+IFERROR(X170*H170,"0")+IFERROR(X171*H171,"0")+IFERROR(X175*H175,"0")</f>
        <v>0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0</v>
      </c>
      <c r="Y287" s="46">
        <f>IFERROR(X202*H202,"0")</f>
        <v>60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1476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2956.8</v>
      </c>
      <c r="B290" s="60">
        <f>SUMPRODUCT(--(BB:BB="ПГП"),--(W:W="кор"),H:H,Y:Y)+SUMPRODUCT(--(BB:BB="ПГП"),--(W:W="кг"),Y:Y)</f>
        <v>2776.2000000000003</v>
      </c>
      <c r="C290" s="60">
        <f>SUMPRODUCT(--(BB:BB="КИЗ"),--(W:W="кор"),H:H,Y:Y)+SUMPRODUCT(--(BB:BB="КИЗ"),--(W:W="кг"),Y:Y)</f>
        <v>0</v>
      </c>
    </row>
  </sheetData>
  <sheetProtection algorithmName="SHA-512" hashValue="eyrpeYxy7DhtwCKrHwVYHhbDfVohhTSeU4y9B92xfsTvGjX6ku/CM0TX78R5TYJqlxhqk1nglgqYDxX/BO8IaA==" saltValue="XprWyD27H5yMTS+HRuPe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4 X118 X135 X162 X175 X186 X188 X193:X197 X207 X211:X213 X218:X219 X225 X231 X237 X241 X247 X249 X254 X260 X264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23 X129:X130 X136 X141 X146 X151 X156 X163 X169:X171 X181 X185 X187 X202 X248 X253 X258:X259 X265: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iOKuvLXkOAsIF0mlTgp2+xGDLhTRbAHonudqg5C+zjCLh3d2UH6kvOpQSlQX8u2dNZyfo76AJBDuuC8vHKK7qA==" saltValue="tTysW5nrTxDiEslNoYJT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2025-10-10T07:44:55Z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