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"/>
    </mc:Choice>
  </mc:AlternateContent>
  <xr:revisionPtr revIDLastSave="0" documentId="13_ncr:1_{4ECBBDD3-9D44-40CE-8493-B54CA77F6C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X243" i="1"/>
  <c r="Z242" i="1"/>
  <c r="X242" i="1"/>
  <c r="BO241" i="1"/>
  <c r="BM241" i="1"/>
  <c r="Z241" i="1"/>
  <c r="Y241" i="1"/>
  <c r="P241" i="1"/>
  <c r="Y239" i="1"/>
  <c r="X239" i="1"/>
  <c r="Z238" i="1"/>
  <c r="X238" i="1"/>
  <c r="BO237" i="1"/>
  <c r="BM237" i="1"/>
  <c r="Z237" i="1"/>
  <c r="Y237" i="1"/>
  <c r="P237" i="1"/>
  <c r="X233" i="1"/>
  <c r="Z232" i="1"/>
  <c r="X232" i="1"/>
  <c r="BO231" i="1"/>
  <c r="BM231" i="1"/>
  <c r="Z231" i="1"/>
  <c r="Y231" i="1"/>
  <c r="P231" i="1"/>
  <c r="Y227" i="1"/>
  <c r="X227" i="1"/>
  <c r="Z226" i="1"/>
  <c r="X226" i="1"/>
  <c r="BO225" i="1"/>
  <c r="BM225" i="1"/>
  <c r="Z225" i="1"/>
  <c r="Y225" i="1"/>
  <c r="P225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Z164" i="1" s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281" i="1" s="1"/>
  <c r="BO29" i="1"/>
  <c r="X279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BP22" i="1"/>
  <c r="BO22" i="1"/>
  <c r="BN22" i="1"/>
  <c r="BM22" i="1"/>
  <c r="X278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Y278" i="1" s="1"/>
  <c r="BN34" i="1"/>
  <c r="BP34" i="1"/>
  <c r="Y27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Y280" i="1" l="1"/>
  <c r="B290" i="1"/>
  <c r="C290" i="1"/>
  <c r="A290" i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<sst xmlns="http://schemas.openxmlformats.org/spreadsheetml/2006/main" count="1245" uniqueCount="407">
  <si>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</si>
  <si>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</si>
  <si>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</si>
  <si>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</si>
  <si>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</si>
  <si>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</si>
  <si>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</si>
  <si>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</si>
  <si>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</si>
  <si>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</si>
  <si>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</si>
  <si>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</si>
  <si>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</si>
  <si>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</si>
  <si>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</si>
  <si>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</si>
  <si>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</si>
  <si>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</si>
  <si>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</si>
  <si>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272151Российская Федерация, Запорожская обл, Бердянский р-н, Трояны с.,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</si>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</sst>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64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42</v>
      </c>
      <c r="Y28" s="269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14</v>
      </c>
      <c r="Y29" s="26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56</v>
      </c>
      <c r="Y30" s="270">
        <f>IFERROR(SUM(Y28:Y29),"0")</f>
        <v>56</v>
      </c>
      <c r="Z30" s="270">
        <f>IFERROR(IF(Z28="",0,Z28),"0")+IFERROR(IF(Z29="",0,Z29),"0")</f>
        <v>0.52695999999999998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84</v>
      </c>
      <c r="Y31" s="270">
        <f>IFERROR(SUMPRODUCT(Y28:Y29*H28:H29),"0")</f>
        <v>84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12</v>
      </c>
      <c r="Y41" s="26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48</v>
      </c>
      <c r="Y42" s="26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349.72799999999995</v>
      </c>
      <c r="BN42" s="67">
        <f>IFERROR(Y42*I42,"0")</f>
        <v>349.72799999999995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12</v>
      </c>
      <c r="Y44" s="26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72</v>
      </c>
      <c r="Y45" s="270">
        <f>IFERROR(SUM(Y41:Y44),"0")</f>
        <v>72</v>
      </c>
      <c r="Z45" s="270">
        <f>IFERROR(IF(Z41="",0,Z41),"0")+IFERROR(IF(Z42="",0,Z42),"0")+IFERROR(IF(Z43="",0,Z43),"0")+IFERROR(IF(Z44="",0,Z44),"0")</f>
        <v>1.1159999999999999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504</v>
      </c>
      <c r="Y46" s="270">
        <f>IFERROR(SUMPRODUCT(Y41:Y44*H41:H44),"0")</f>
        <v>504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86" t="s">
        <v>133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144</v>
      </c>
      <c r="Y74" s="26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144</v>
      </c>
      <c r="Y75" s="270">
        <f>IFERROR(SUM(Y73:Y74),"0")</f>
        <v>144</v>
      </c>
      <c r="Z75" s="270">
        <f>IFERROR(IF(Z73="",0,Z73),"0")+IFERROR(IF(Z74="",0,Z74),"0")</f>
        <v>1.2470399999999999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720</v>
      </c>
      <c r="Y76" s="270">
        <f>IFERROR(SUMPRODUCT(Y73:Y74*H73:H74),"0")</f>
        <v>720</v>
      </c>
      <c r="Z76" s="37"/>
      <c r="AA76" s="271"/>
      <c r="AB76" s="271"/>
      <c r="AC76" s="271"/>
    </row>
    <row r="77" spans="1:68" ht="16.5" customHeight="1" x14ac:dyDescent="0.25">
      <c r="A77" s="286" t="s">
        <v>140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customHeight="1" x14ac:dyDescent="0.25">
      <c r="A82" s="286" t="s">
        <v>144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145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28</v>
      </c>
      <c r="Y84" s="269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28</v>
      </c>
      <c r="Y85" s="269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56</v>
      </c>
      <c r="Y86" s="270">
        <f>IFERROR(SUM(Y84:Y85),"0")</f>
        <v>56</v>
      </c>
      <c r="Z86" s="270">
        <f>IFERROR(IF(Z84="",0,Z84),"0")+IFERROR(IF(Z85="",0,Z85),"0")</f>
        <v>1.0012799999999999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201.6</v>
      </c>
      <c r="Y87" s="270">
        <f>IFERROR(SUMPRODUCT(Y84:Y85*H84:H85),"0")</f>
        <v>201.6</v>
      </c>
      <c r="Z87" s="37"/>
      <c r="AA87" s="271"/>
      <c r="AB87" s="271"/>
      <c r="AC87" s="271"/>
    </row>
    <row r="88" spans="1:68" ht="16.5" customHeight="1" x14ac:dyDescent="0.25">
      <c r="A88" s="286" t="s">
        <v>152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56</v>
      </c>
      <c r="Y90" s="26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28</v>
      </c>
      <c r="Y91" s="269">
        <f t="shared" si="0"/>
        <v>28</v>
      </c>
      <c r="Z91" s="36">
        <f t="shared" si="1"/>
        <v>0.50063999999999997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100.3408</v>
      </c>
      <c r="BN91" s="67">
        <f t="shared" si="3"/>
        <v>100.3408</v>
      </c>
      <c r="BO91" s="67">
        <f t="shared" si="4"/>
        <v>0.4</v>
      </c>
      <c r="BP91" s="67">
        <f t="shared" si="5"/>
        <v>0.4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14</v>
      </c>
      <c r="Y93" s="269">
        <f t="shared" si="0"/>
        <v>14</v>
      </c>
      <c r="Z93" s="36">
        <f t="shared" si="1"/>
        <v>0.25031999999999999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14</v>
      </c>
      <c r="Y95" s="269">
        <f t="shared" si="0"/>
        <v>14</v>
      </c>
      <c r="Z95" s="36">
        <f t="shared" si="1"/>
        <v>0.25031999999999999</v>
      </c>
      <c r="AA95" s="56"/>
      <c r="AB95" s="57"/>
      <c r="AC95" s="128" t="s">
        <v>166</v>
      </c>
      <c r="AG95" s="67"/>
      <c r="AJ95" s="71" t="s">
        <v>72</v>
      </c>
      <c r="AK95" s="71">
        <v>1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112</v>
      </c>
      <c r="Y96" s="270">
        <f>IFERROR(SUM(Y90:Y95),"0")</f>
        <v>112</v>
      </c>
      <c r="Z96" s="270">
        <f>IFERROR(IF(Z90="",0,Z90),"0")+IFERROR(IF(Z91="",0,Z91),"0")+IFERROR(IF(Z92="",0,Z92),"0")+IFERROR(IF(Z93="",0,Z93),"0")+IFERROR(IF(Z94="",0,Z94),"0")+IFERROR(IF(Z95="",0,Z95),"0")</f>
        <v>2.0025599999999999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341.04</v>
      </c>
      <c r="Y97" s="270">
        <f>IFERROR(SUMPRODUCT(Y90:Y95*H90:H95),"0")</f>
        <v>341.04</v>
      </c>
      <c r="Z97" s="37"/>
      <c r="AA97" s="271"/>
      <c r="AB97" s="271"/>
      <c r="AC97" s="271"/>
    </row>
    <row r="98" spans="1:68" ht="16.5" customHeight="1" x14ac:dyDescent="0.25">
      <c r="A98" s="286" t="s">
        <v>167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86" t="s">
        <v>173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12</v>
      </c>
      <c r="Y107" s="26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36</v>
      </c>
      <c r="Y108" s="269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24</v>
      </c>
      <c r="Y109" s="269">
        <f>IFERROR(IF(X109="","",X109),"")</f>
        <v>24</v>
      </c>
      <c r="Z109" s="36">
        <f>IFERROR(IF(X109="","",X109*0.0155),"")</f>
        <v>0.372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161.2704</v>
      </c>
      <c r="BN109" s="67">
        <f>IFERROR(Y109*I109,"0")</f>
        <v>161.2704</v>
      </c>
      <c r="BO109" s="67">
        <f>IFERROR(X109/J109,"0")</f>
        <v>0.2857142857142857</v>
      </c>
      <c r="BP109" s="67">
        <f>IFERROR(Y109/J109,"0")</f>
        <v>0.2857142857142857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120</v>
      </c>
      <c r="Y110" s="269">
        <f>IFERROR(IF(X110="","",X110),"")</f>
        <v>120</v>
      </c>
      <c r="Z110" s="36">
        <f>IFERROR(IF(X110="","",X110*0.0155),"")</f>
        <v>1.8599999999999999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876</v>
      </c>
      <c r="BN110" s="67">
        <f>IFERROR(Y110*I110,"0")</f>
        <v>876</v>
      </c>
      <c r="BO110" s="67">
        <f>IFERROR(X110/J110,"0")</f>
        <v>1.4285714285714286</v>
      </c>
      <c r="BP110" s="67">
        <f>IFERROR(Y110/J110,"0")</f>
        <v>1.4285714285714286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192</v>
      </c>
      <c r="Y111" s="270">
        <f>IFERROR(SUM(Y106:Y110),"0")</f>
        <v>192</v>
      </c>
      <c r="Z111" s="270">
        <f>IFERROR(IF(Z106="",0,Z106),"0")+IFERROR(IF(Z107="",0,Z107),"0")+IFERROR(IF(Z108="",0,Z108),"0")+IFERROR(IF(Z109="",0,Z109),"0")+IFERROR(IF(Z110="",0,Z110),"0")</f>
        <v>2.976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1322.4</v>
      </c>
      <c r="Y112" s="270">
        <f>IFERROR(SUMPRODUCT(Y106:Y110*H106:H110),"0")</f>
        <v>1322.4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189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194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98</v>
      </c>
      <c r="Y123" s="269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70</v>
      </c>
      <c r="Y124" s="269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168</v>
      </c>
      <c r="Y125" s="270">
        <f>IFERROR(SUM(Y123:Y124),"0")</f>
        <v>168</v>
      </c>
      <c r="Z125" s="270">
        <f>IFERROR(IF(Z123="",0,Z123),"0")+IFERROR(IF(Z124="",0,Z124),"0")</f>
        <v>3.0038400000000003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504</v>
      </c>
      <c r="Y126" s="270">
        <f>IFERROR(SUMPRODUCT(Y123:Y124*H123:H124),"0")</f>
        <v>504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14</v>
      </c>
      <c r="Y129" s="269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14</v>
      </c>
      <c r="Y130" s="269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51.850399999999993</v>
      </c>
      <c r="BN130" s="67">
        <f>IFERROR(Y130*I130,"0")</f>
        <v>51.850399999999993</v>
      </c>
      <c r="BO130" s="67">
        <f>IFERROR(X130/J130,"0")</f>
        <v>0.2</v>
      </c>
      <c r="BP130" s="67">
        <f>IFERROR(Y130/J130,"0")</f>
        <v>0.2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28</v>
      </c>
      <c r="Y131" s="270">
        <f>IFERROR(SUM(Y129:Y130),"0")</f>
        <v>28</v>
      </c>
      <c r="Z131" s="270">
        <f>IFERROR(IF(Z129="",0,Z129),"0")+IFERROR(IF(Z130="",0,Z130),"0")</f>
        <v>0.50063999999999997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84</v>
      </c>
      <c r="Y132" s="270">
        <f>IFERROR(SUMPRODUCT(Y129:Y130*H129:H130),"0")</f>
        <v>84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14</v>
      </c>
      <c r="Y136" s="26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197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28</v>
      </c>
      <c r="Y137" s="270">
        <f>IFERROR(SUM(Y135:Y136),"0")</f>
        <v>28</v>
      </c>
      <c r="Z137" s="270">
        <f>IFERROR(IF(Z135="",0,Z135),"0")+IFERROR(IF(Z136="",0,Z136),"0")</f>
        <v>0.50063999999999997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67.2</v>
      </c>
      <c r="Y138" s="270">
        <f>IFERROR(SUMPRODUCT(Y135:Y136*H135:H136),"0")</f>
        <v>67.2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14</v>
      </c>
      <c r="Y141" s="269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14</v>
      </c>
      <c r="Y142" s="270">
        <f>IFERROR(SUM(Y141:Y141),"0")</f>
        <v>14</v>
      </c>
      <c r="Z142" s="270">
        <f>IFERROR(IF(Z141="",0,Z141),"0")</f>
        <v>0.25031999999999999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42</v>
      </c>
      <c r="Y143" s="270">
        <f>IFERROR(SUMPRODUCT(Y141:Y141*H141:H141),"0")</f>
        <v>42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72</v>
      </c>
      <c r="AK146" s="71">
        <v>1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189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168</v>
      </c>
      <c r="Y163" s="269">
        <f>IFERROR(IF(X163="","",X163),"")</f>
        <v>168</v>
      </c>
      <c r="Z163" s="36">
        <f>IFERROR(IF(X163="","",X163*0.00866),"")</f>
        <v>1.45488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875.81759999999997</v>
      </c>
      <c r="BN163" s="67">
        <f>IFERROR(Y163*I163,"0")</f>
        <v>875.81759999999997</v>
      </c>
      <c r="BO163" s="67">
        <f>IFERROR(X163/J163,"0")</f>
        <v>1.1666666666666667</v>
      </c>
      <c r="BP163" s="67">
        <f>IFERROR(Y163/J163,"0")</f>
        <v>1.1666666666666667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168</v>
      </c>
      <c r="Y164" s="270">
        <f>IFERROR(SUM(Y162:Y163),"0")</f>
        <v>168</v>
      </c>
      <c r="Z164" s="270">
        <f>IFERROR(IF(Z162="",0,Z162),"0")+IFERROR(IF(Z163="",0,Z163),"0")</f>
        <v>1.45488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840</v>
      </c>
      <c r="Y165" s="270">
        <f>IFERROR(SUMPRODUCT(Y162:Y163*H162:H163),"0")</f>
        <v>840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28</v>
      </c>
      <c r="Y169" s="269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14</v>
      </c>
      <c r="Y171" s="26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52.304000000000002</v>
      </c>
      <c r="BN171" s="67">
        <f>IFERROR(Y171*I171,"0")</f>
        <v>52.304000000000002</v>
      </c>
      <c r="BO171" s="67">
        <f>IFERROR(X171/J171,"0")</f>
        <v>0.2</v>
      </c>
      <c r="BP171" s="67">
        <f>IFERROR(Y171/J171,"0")</f>
        <v>0.2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70</v>
      </c>
      <c r="Y172" s="270">
        <f>IFERROR(SUM(Y169:Y171),"0")</f>
        <v>70</v>
      </c>
      <c r="Z172" s="270">
        <f>IFERROR(IF(Z169="",0,Z169),"0")+IFERROR(IF(Z170="",0,Z170),"0")+IFERROR(IF(Z171="",0,Z171),"0")</f>
        <v>1.2515999999999998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210</v>
      </c>
      <c r="Y173" s="270">
        <f>IFERROR(SUMPRODUCT(Y169:Y171*H169:H171),"0")</f>
        <v>210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14</v>
      </c>
      <c r="Y181" s="26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14</v>
      </c>
      <c r="Y182" s="270">
        <f>IFERROR(SUM(Y181:Y181),"0")</f>
        <v>14</v>
      </c>
      <c r="Z182" s="270">
        <f>IFERROR(IF(Z181="",0,Z181),"0")</f>
        <v>0.25031999999999999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38.64</v>
      </c>
      <c r="Y183" s="270">
        <f>IFERROR(SUMPRODUCT(Y181:Y181*H181:H181),"0")</f>
        <v>38.64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72</v>
      </c>
      <c r="AK185" s="71">
        <v>1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72</v>
      </c>
      <c r="AK187" s="71">
        <v>1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12</v>
      </c>
      <c r="Y197" s="269">
        <f>IFERROR(IF(X197="","",X197),"")</f>
        <v>12</v>
      </c>
      <c r="Z197" s="36">
        <f>IFERROR(IF(X197="","",X197*0.0155),"")</f>
        <v>0.186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89.64</v>
      </c>
      <c r="BN197" s="67">
        <f>IFERROR(Y197*I197,"0")</f>
        <v>89.64</v>
      </c>
      <c r="BO197" s="67">
        <f>IFERROR(X197/J197,"0")</f>
        <v>0.14285714285714285</v>
      </c>
      <c r="BP197" s="67">
        <f>IFERROR(Y197/J197,"0")</f>
        <v>0.14285714285714285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12</v>
      </c>
      <c r="Y198" s="270">
        <f>IFERROR(SUM(Y193:Y197),"0")</f>
        <v>12</v>
      </c>
      <c r="Z198" s="270">
        <f>IFERROR(IF(Z193="",0,Z193),"0")+IFERROR(IF(Z194="",0,Z194),"0")+IFERROR(IF(Z195="",0,Z195),"0")+IFERROR(IF(Z196="",0,Z196),"0")+IFERROR(IF(Z197="",0,Z197),"0")</f>
        <v>0.186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86.4</v>
      </c>
      <c r="Y199" s="270">
        <f>IFERROR(SUMPRODUCT(Y193:Y197*H193:H197),"0")</f>
        <v>86.4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12</v>
      </c>
      <c r="Y202" s="269">
        <f>IFERROR(IF(X202="","",X202),"")</f>
        <v>12</v>
      </c>
      <c r="Z202" s="36">
        <f>IFERROR(IF(X202="","",X202*0.0155),"")</f>
        <v>0.186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62.760000000000005</v>
      </c>
      <c r="BN202" s="67">
        <f>IFERROR(Y202*I202,"0")</f>
        <v>62.760000000000005</v>
      </c>
      <c r="BO202" s="67">
        <f>IFERROR(X202/J202,"0")</f>
        <v>0.14285714285714285</v>
      </c>
      <c r="BP202" s="67">
        <f>IFERROR(Y202/J202,"0")</f>
        <v>0.14285714285714285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12</v>
      </c>
      <c r="Y203" s="270">
        <f>IFERROR(SUM(Y202:Y202),"0")</f>
        <v>12</v>
      </c>
      <c r="Z203" s="270">
        <f>IFERROR(IF(Z202="",0,Z202),"0")</f>
        <v>0.186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60</v>
      </c>
      <c r="Y204" s="270">
        <f>IFERROR(SUMPRODUCT(Y202:Y202*H202:H202),"0")</f>
        <v>60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14</v>
      </c>
      <c r="Y211" s="269">
        <f>IFERROR(IF(X211="","",X211),"")</f>
        <v>14</v>
      </c>
      <c r="Z211" s="36">
        <f>IFERROR(IF(X211="","",X211*0.01788),"")</f>
        <v>0.25031999999999999</v>
      </c>
      <c r="AA211" s="56"/>
      <c r="AB211" s="57"/>
      <c r="AC211" s="204" t="s">
        <v>303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43.450400000000002</v>
      </c>
      <c r="BN211" s="67">
        <f>IFERROR(Y211*I211,"0")</f>
        <v>43.450400000000002</v>
      </c>
      <c r="BO211" s="67">
        <f>IFERROR(X211/J211,"0")</f>
        <v>0.2</v>
      </c>
      <c r="BP211" s="67">
        <f>IFERROR(Y211/J211,"0")</f>
        <v>0.2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14</v>
      </c>
      <c r="Y214" s="270">
        <f>IFERROR(SUM(Y211:Y213),"0")</f>
        <v>14</v>
      </c>
      <c r="Z214" s="270">
        <f>IFERROR(IF(Z211="",0,Z211),"0")+IFERROR(IF(Z212="",0,Z212),"0")+IFERROR(IF(Z213="",0,Z213),"0")</f>
        <v>0.25031999999999999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33.6</v>
      </c>
      <c r="Y215" s="270">
        <f>IFERROR(SUMPRODUCT(Y211:Y213*H211:H213),"0")</f>
        <v>33.6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72</v>
      </c>
      <c r="Y231" s="269">
        <f>IFERROR(IF(X231="","",X231),"")</f>
        <v>72</v>
      </c>
      <c r="Z231" s="36">
        <f>IFERROR(IF(X231="","",X231*0.0155),"")</f>
        <v>1.1160000000000001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378.86399999999998</v>
      </c>
      <c r="BN231" s="67">
        <f>IFERROR(Y231*I231,"0")</f>
        <v>378.86399999999998</v>
      </c>
      <c r="BO231" s="67">
        <f>IFERROR(X231/J231,"0")</f>
        <v>0.8571428571428571</v>
      </c>
      <c r="BP231" s="67">
        <f>IFERROR(Y231/J231,"0")</f>
        <v>0.8571428571428571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72</v>
      </c>
      <c r="Y232" s="270">
        <f>IFERROR(SUM(Y231:Y231),"0")</f>
        <v>72</v>
      </c>
      <c r="Z232" s="270">
        <f>IFERROR(IF(Z231="",0,Z231),"0")</f>
        <v>1.1160000000000001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360</v>
      </c>
      <c r="Y233" s="270">
        <f>IFERROR(SUMPRODUCT(Y231:Y231*H231:H231),"0")</f>
        <v>360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12</v>
      </c>
      <c r="Y253" s="269">
        <f>IFERROR(IF(X253="","",X253),"")</f>
        <v>12</v>
      </c>
      <c r="Z253" s="36">
        <f>IFERROR(IF(X253="","",X253*0.0155),"")</f>
        <v>0.186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75.12</v>
      </c>
      <c r="BN253" s="67">
        <f>IFERROR(Y253*I253,"0")</f>
        <v>75.12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136</v>
      </c>
      <c r="L254" s="32" t="s">
        <v>68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12</v>
      </c>
      <c r="Y255" s="270">
        <f>IFERROR(SUM(Y253:Y254),"0")</f>
        <v>12</v>
      </c>
      <c r="Z255" s="270">
        <f>IFERROR(IF(Z253="",0,Z253),"0")+IFERROR(IF(Z254="",0,Z254),"0")</f>
        <v>0.186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72</v>
      </c>
      <c r="Y256" s="270">
        <f>IFERROR(SUMPRODUCT(Y253:Y254*H253:H254),"0")</f>
        <v>72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108</v>
      </c>
      <c r="Y259" s="269">
        <f>IFERROR(IF(X259="","",X259),"")</f>
        <v>108</v>
      </c>
      <c r="Z259" s="36">
        <f>IFERROR(IF(X259="","",X259*0.0155),"")</f>
        <v>1.6739999999999999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565.38</v>
      </c>
      <c r="BN259" s="67">
        <f>IFERROR(Y259*I259,"0")</f>
        <v>565.38</v>
      </c>
      <c r="BO259" s="67">
        <f>IFERROR(X259/J259,"0")</f>
        <v>1.2857142857142858</v>
      </c>
      <c r="BP259" s="67">
        <f>IFERROR(Y259/J259,"0")</f>
        <v>1.2857142857142858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108</v>
      </c>
      <c r="Y261" s="270">
        <f>IFERROR(SUM(Y258:Y260),"0")</f>
        <v>108</v>
      </c>
      <c r="Z261" s="270">
        <f>IFERROR(IF(Z258="",0,Z258),"0")+IFERROR(IF(Z259="",0,Z259),"0")+IFERROR(IF(Z260="",0,Z260),"0")</f>
        <v>1.6739999999999999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540</v>
      </c>
      <c r="Y262" s="270">
        <f>IFERROR(SUMPRODUCT(Y258:Y260*H258:H260),"0")</f>
        <v>540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14</v>
      </c>
      <c r="Y265" s="269">
        <f t="shared" si="6"/>
        <v>14</v>
      </c>
      <c r="Z265" s="36">
        <f>IFERROR(IF(X265="","",X265*0.00936),"")</f>
        <v>0.13103999999999999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54.488</v>
      </c>
      <c r="BN265" s="67">
        <f t="shared" si="8"/>
        <v>54.488</v>
      </c>
      <c r="BO265" s="67">
        <f t="shared" si="9"/>
        <v>0.1111111111111111</v>
      </c>
      <c r="BP265" s="67">
        <f t="shared" si="10"/>
        <v>0.1111111111111111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12</v>
      </c>
      <c r="Y266" s="269">
        <f t="shared" si="6"/>
        <v>12</v>
      </c>
      <c r="Z266" s="36">
        <f>IFERROR(IF(X266="","",X266*0.0155),"")</f>
        <v>0.186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68.820000000000007</v>
      </c>
      <c r="BN266" s="67">
        <f t="shared" si="8"/>
        <v>68.820000000000007</v>
      </c>
      <c r="BO266" s="67">
        <f t="shared" si="9"/>
        <v>0.14285714285714285</v>
      </c>
      <c r="BP266" s="67">
        <f t="shared" si="10"/>
        <v>0.14285714285714285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42</v>
      </c>
      <c r="Y267" s="269">
        <f t="shared" si="6"/>
        <v>42</v>
      </c>
      <c r="Z267" s="36">
        <f t="shared" ref="Z267:Z272" si="11">IFERROR(IF(X267="","",X267*0.00936),"")</f>
        <v>0.39312000000000002</v>
      </c>
      <c r="AA267" s="56"/>
      <c r="AB267" s="57"/>
      <c r="AC267" s="244" t="s">
        <v>359</v>
      </c>
      <c r="AG267" s="67"/>
      <c r="AJ267" s="71" t="s">
        <v>72</v>
      </c>
      <c r="AK267" s="71">
        <v>1</v>
      </c>
      <c r="BB267" s="245" t="s">
        <v>84</v>
      </c>
      <c r="BM267" s="67">
        <f t="shared" si="7"/>
        <v>134.06400000000002</v>
      </c>
      <c r="BN267" s="67">
        <f t="shared" si="8"/>
        <v>134.06400000000002</v>
      </c>
      <c r="BO267" s="67">
        <f t="shared" si="9"/>
        <v>0.33333333333333331</v>
      </c>
      <c r="BP267" s="67">
        <f t="shared" si="10"/>
        <v>0.33333333333333331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72</v>
      </c>
      <c r="AK268" s="71">
        <v>1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68</v>
      </c>
      <c r="Y275" s="270">
        <f>IFERROR(SUM(Y264:Y274),"0")</f>
        <v>68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0.71016000000000001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243.8</v>
      </c>
      <c r="Y276" s="270">
        <f>IFERROR(SUMPRODUCT(Y264:Y274*H264:H274),"0")</f>
        <v>243.8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6354.68</v>
      </c>
      <c r="Y277" s="270">
        <f>IFERROR(Y24+Y31+Y38+Y46+Y51+Y55+Y59+Y64+Y70+Y76+Y81+Y87+Y97+Y103+Y112+Y116+Y120+Y126+Y132+Y138+Y143+Y148+Y153+Y158+Y165+Y173+Y177+Y183+Y190+Y199+Y204+Y209+Y215+Y221+Y227+Y233+Y239+Y243+Y251+Y256+Y262+Y276,"0")</f>
        <v>6354.68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6905.1320000000014</v>
      </c>
      <c r="Y278" s="270">
        <f>IFERROR(SUM(BN22:BN274),"0")</f>
        <v>6905.1320000000014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17</v>
      </c>
      <c r="Y279" s="38">
        <f>ROUNDUP(SUM(BP22:BP274),0)</f>
        <v>17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7330.1320000000014</v>
      </c>
      <c r="Y280" s="270">
        <f>GrossWeightTotalR+PalletQtyTotalR*25</f>
        <v>7330.1320000000014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1420</v>
      </c>
      <c r="Y281" s="270">
        <f>IFERROR(Y23+Y30+Y37+Y45+Y50+Y54+Y58+Y63+Y69+Y75+Y80+Y86+Y96+Y102+Y111+Y115+Y119+Y125+Y131+Y137+Y142+Y147+Y152+Y157+Y164+Y172+Y176+Y182+Y189+Y198+Y203+Y208+Y214+Y220+Y226+Y232+Y238+Y242+Y250+Y255+Y261+Y275,"0")</f>
        <v>1420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20.390559999999997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133</v>
      </c>
      <c r="H285" s="289" t="s">
        <v>140</v>
      </c>
      <c r="I285" s="289" t="s">
        <v>144</v>
      </c>
      <c r="J285" s="289" t="s">
        <v>152</v>
      </c>
      <c r="K285" s="289" t="s">
        <v>167</v>
      </c>
      <c r="L285" s="289" t="s">
        <v>173</v>
      </c>
      <c r="M285" s="289" t="s">
        <v>194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84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504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720</v>
      </c>
      <c r="H287" s="46">
        <f>IFERROR(X79*H79,"0")</f>
        <v>0</v>
      </c>
      <c r="I287" s="46">
        <f>IFERROR(X84*H84,"0")+IFERROR(X85*H85,"0")</f>
        <v>201.6</v>
      </c>
      <c r="J287" s="46">
        <f>IFERROR(X90*H90,"0")+IFERROR(X91*H91,"0")+IFERROR(X92*H92,"0")+IFERROR(X93*H93,"0")+IFERROR(X94*H94,"0")+IFERROR(X95*H95,"0")</f>
        <v>341.04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1322.4</v>
      </c>
      <c r="M287" s="46">
        <f>IFERROR(X123*H123,"0")+IFERROR(X124*H124,"0")</f>
        <v>504</v>
      </c>
      <c r="N287" s="266"/>
      <c r="O287" s="46">
        <f>IFERROR(X129*H129,"0")+IFERROR(X130*H130,"0")</f>
        <v>84</v>
      </c>
      <c r="P287" s="46">
        <f>IFERROR(X135*H135,"0")+IFERROR(X136*H136,"0")</f>
        <v>67.2</v>
      </c>
      <c r="Q287" s="46">
        <f>IFERROR(X141*H141,"0")</f>
        <v>42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840</v>
      </c>
      <c r="V287" s="46">
        <f>IFERROR(X169*H169,"0")+IFERROR(X170*H170,"0")+IFERROR(X171*H171,"0")+IFERROR(X175*H175,"0")</f>
        <v>210</v>
      </c>
      <c r="W287" s="46">
        <f>IFERROR(X181*H181,"0")+IFERROR(X185*H185,"0")+IFERROR(X186*H186,"0")+IFERROR(X187*H187,"0")+IFERROR(X188*H188,"0")</f>
        <v>38.64</v>
      </c>
      <c r="X287" s="46">
        <f>IFERROR(X193*H193,"0")+IFERROR(X194*H194,"0")+IFERROR(X195*H195,"0")+IFERROR(X196*H196,"0")+IFERROR(X197*H197,"0")</f>
        <v>86.4</v>
      </c>
      <c r="Y287" s="46">
        <f>IFERROR(X202*H202,"0")</f>
        <v>60</v>
      </c>
      <c r="Z287" s="46">
        <f>IFERROR(X207*H207,"0")+IFERROR(X211*H211,"0")+IFERROR(X212*H212,"0")+IFERROR(X213*H213,"0")</f>
        <v>33.6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360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855.8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3892.8</v>
      </c>
      <c r="B290" s="60">
        <f>SUMPRODUCT(--(BB:BB="ПГП"),--(W:W="кор"),H:H,Y:Y)+SUMPRODUCT(--(BB:BB="ПГП"),--(W:W="кг"),Y:Y)</f>
        <v>2461.88</v>
      </c>
      <c r="C290" s="60">
        <f>SUMPRODUCT(--(BB:BB="КИЗ"),--(W:W="кор"),H:H,Y:Y)+SUMPRODUCT(--(BB:BB="КИЗ"),--(W:W="кг"),Y:Y)</f>
        <v>0</v>
      </c>
    </row>
  </sheetData>
  <sheetProtection algorithmName="SHA-512" hashValue="J2U8edx1q5Lh1NU2lXR1sQJk3FJsRprKckB3xTD+D8s7SmEPTUZ72BMIkzdjPr8EMf5r1Q+vQCDhI3Ts6wW/rg==" saltValue="MB8GCsYAkyKwOutNQ5apUw==" spinCount="100000" sheet="1" objects="1" scenarios="1" sort="0" autoFilter="0" pivotTables="0"/>
  <autoFilter ref="A18:AF28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95 X114 X118 X135:X136 X146 X151 X162 X175 X185:X188 X193:X197 X207 X211:X213 X218:X219 X225 X237 X241 X247 X254 X260 X264 X267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4 X100:X101 X106:X110 X123 X129:X130 X141 X156 X163 X169:X171 X181 X202 X231 X248:X249 X253 X258:X259 X265:X26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6S5vwNgjOeF3Mjcl7kyTvJli1tmhRlLWhIsdzNqgRswa2XhcLQ9Utgqj7dMB1/WAqav9t6o9FPYiKWahvYj+vg==" saltValue="hdQhN5fEZig0b7s185MM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2025-10-10T07:47:24Z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