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ЗПФ филиалы\2 машина Бердянск_Мелитополь\"/>
    </mc:Choice>
  </mc:AlternateContent>
  <xr:revisionPtr revIDLastSave="0" documentId="13_ncr:1_{8ECC9784-36C5-4444-A6DB-1EA36F6631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BP258" i="1"/>
  <c r="BO258" i="1"/>
  <c r="BN258" i="1"/>
  <c r="BM258" i="1"/>
  <c r="Z258" i="1"/>
  <c r="Z261" i="1" s="1"/>
  <c r="Y258" i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Y251" i="1"/>
  <c r="X251" i="1"/>
  <c r="Z250" i="1"/>
  <c r="X250" i="1"/>
  <c r="BO249" i="1"/>
  <c r="BM249" i="1"/>
  <c r="Z249" i="1"/>
  <c r="Y249" i="1"/>
  <c r="P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X243" i="1"/>
  <c r="Z242" i="1"/>
  <c r="X242" i="1"/>
  <c r="BO241" i="1"/>
  <c r="BM241" i="1"/>
  <c r="Z241" i="1"/>
  <c r="Y241" i="1"/>
  <c r="P241" i="1"/>
  <c r="Y239" i="1"/>
  <c r="X239" i="1"/>
  <c r="Z238" i="1"/>
  <c r="X238" i="1"/>
  <c r="BO237" i="1"/>
  <c r="BM237" i="1"/>
  <c r="Z237" i="1"/>
  <c r="Y237" i="1"/>
  <c r="P237" i="1"/>
  <c r="X233" i="1"/>
  <c r="Z232" i="1"/>
  <c r="X232" i="1"/>
  <c r="BO231" i="1"/>
  <c r="BM231" i="1"/>
  <c r="Z231" i="1"/>
  <c r="Y231" i="1"/>
  <c r="P231" i="1"/>
  <c r="Y227" i="1"/>
  <c r="X227" i="1"/>
  <c r="Z226" i="1"/>
  <c r="X226" i="1"/>
  <c r="BO225" i="1"/>
  <c r="BM225" i="1"/>
  <c r="Z225" i="1"/>
  <c r="Y225" i="1"/>
  <c r="P225" i="1"/>
  <c r="X221" i="1"/>
  <c r="Z220" i="1"/>
  <c r="X220" i="1"/>
  <c r="BO219" i="1"/>
  <c r="BM219" i="1"/>
  <c r="Z219" i="1"/>
  <c r="Y219" i="1"/>
  <c r="BO218" i="1"/>
  <c r="BM218" i="1"/>
  <c r="Z218" i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Y199" i="1"/>
  <c r="X199" i="1"/>
  <c r="Z198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Z164" i="1" s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X281" i="1" s="1"/>
  <c r="BO29" i="1"/>
  <c r="X279" i="1" s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7" i="1" s="1"/>
  <c r="Y23" i="1"/>
  <c r="X23" i="1"/>
  <c r="BP22" i="1"/>
  <c r="BO22" i="1"/>
  <c r="BN22" i="1"/>
  <c r="BM22" i="1"/>
  <c r="X278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0" i="1" l="1"/>
  <c r="Y31" i="1"/>
  <c r="Y277" i="1" s="1"/>
  <c r="Y38" i="1"/>
  <c r="Y45" i="1"/>
  <c r="Y281" i="1" s="1"/>
  <c r="Y64" i="1"/>
  <c r="Y70" i="1"/>
  <c r="Y75" i="1"/>
  <c r="Y87" i="1"/>
  <c r="Y96" i="1"/>
  <c r="Y103" i="1"/>
  <c r="Y112" i="1"/>
  <c r="Y120" i="1"/>
  <c r="Y125" i="1"/>
  <c r="Y132" i="1"/>
  <c r="Y137" i="1"/>
  <c r="Y182" i="1"/>
  <c r="BP181" i="1"/>
  <c r="BN181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H9" i="1"/>
  <c r="BN29" i="1"/>
  <c r="Y278" i="1" s="1"/>
  <c r="BN34" i="1"/>
  <c r="BP34" i="1"/>
  <c r="Y279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BN135" i="1"/>
  <c r="BP135" i="1"/>
  <c r="BN162" i="1"/>
  <c r="BP162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1" i="1"/>
  <c r="Y226" i="1"/>
  <c r="BP225" i="1"/>
  <c r="BN225" i="1"/>
  <c r="Y233" i="1"/>
  <c r="Y238" i="1"/>
  <c r="BP237" i="1"/>
  <c r="BN237" i="1"/>
  <c r="Y243" i="1"/>
  <c r="Y250" i="1"/>
  <c r="BP247" i="1"/>
  <c r="BN247" i="1"/>
  <c r="BP249" i="1"/>
  <c r="BN249" i="1"/>
  <c r="Z255" i="1"/>
  <c r="Z282" i="1" s="1"/>
  <c r="Y262" i="1"/>
  <c r="Y276" i="1"/>
  <c r="Y280" i="1" l="1"/>
  <c r="B290" i="1"/>
  <c r="C290" i="1"/>
  <c r="A290" i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<sst xmlns="http://schemas.openxmlformats.org/spreadsheetml/2006/main" count="1245" uniqueCount="407">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</sst>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0" zoomScaleNormal="100" zoomScaleSheetLayoutView="100" workbookViewId="0">
      <selection activeCell="Z283" sqref="Z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421" t="s">
        <v>0</v>
      </c>
      <c r="E1" s="300"/>
      <c r="F1" s="300"/>
      <c r="G1" s="12" t="s">
        <v>1</v>
      </c>
      <c r="H1" s="421" t="s">
        <v>2</v>
      </c>
      <c r="I1" s="300"/>
      <c r="J1" s="300"/>
      <c r="K1" s="300"/>
      <c r="L1" s="300"/>
      <c r="M1" s="300"/>
      <c r="N1" s="300"/>
      <c r="O1" s="300"/>
      <c r="P1" s="300"/>
      <c r="Q1" s="300"/>
      <c r="R1" s="450" t="s">
        <v>3</v>
      </c>
      <c r="S1" s="300"/>
      <c r="T1" s="3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5"/>
      <c r="R2" s="285"/>
      <c r="S2" s="285"/>
      <c r="T2" s="285"/>
      <c r="U2" s="285"/>
      <c r="V2" s="285"/>
      <c r="W2" s="285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5"/>
      <c r="Q3" s="285"/>
      <c r="R3" s="285"/>
      <c r="S3" s="285"/>
      <c r="T3" s="285"/>
      <c r="U3" s="285"/>
      <c r="V3" s="285"/>
      <c r="W3" s="285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402" t="s">
        <v>8</v>
      </c>
      <c r="B5" s="321"/>
      <c r="C5" s="310"/>
      <c r="D5" s="342"/>
      <c r="E5" s="344"/>
      <c r="F5" s="309" t="s">
        <v>9</v>
      </c>
      <c r="G5" s="310"/>
      <c r="H5" s="342"/>
      <c r="I5" s="343"/>
      <c r="J5" s="343"/>
      <c r="K5" s="343"/>
      <c r="L5" s="343"/>
      <c r="M5" s="344"/>
      <c r="N5" s="61"/>
      <c r="P5" s="24" t="s">
        <v>10</v>
      </c>
      <c r="Q5" s="296">
        <v>45943</v>
      </c>
      <c r="R5" s="297"/>
      <c r="T5" s="394" t="s">
        <v>11</v>
      </c>
      <c r="U5" s="373"/>
      <c r="V5" s="395" t="s">
        <v>12</v>
      </c>
      <c r="W5" s="297"/>
      <c r="AB5" s="51"/>
      <c r="AC5" s="51"/>
      <c r="AD5" s="51"/>
      <c r="AE5" s="51"/>
    </row>
    <row r="6" spans="1:32" s="262" customFormat="1" ht="24" customHeight="1" x14ac:dyDescent="0.2">
      <c r="A6" s="402" t="s">
        <v>13</v>
      </c>
      <c r="B6" s="321"/>
      <c r="C6" s="310"/>
      <c r="D6" s="346" t="s">
        <v>14</v>
      </c>
      <c r="E6" s="347"/>
      <c r="F6" s="347"/>
      <c r="G6" s="347"/>
      <c r="H6" s="347"/>
      <c r="I6" s="347"/>
      <c r="J6" s="347"/>
      <c r="K6" s="347"/>
      <c r="L6" s="347"/>
      <c r="M6" s="297"/>
      <c r="N6" s="62"/>
      <c r="P6" s="24" t="s">
        <v>15</v>
      </c>
      <c r="Q6" s="299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99" t="s">
        <v>16</v>
      </c>
      <c r="U6" s="373"/>
      <c r="V6" s="375" t="s">
        <v>17</v>
      </c>
      <c r="W6" s="376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432" t="str">
        <f>IFERROR(VLOOKUP(DeliveryAddress,Table,3,0),1)</f>
        <v>1</v>
      </c>
      <c r="E7" s="433"/>
      <c r="F7" s="433"/>
      <c r="G7" s="433"/>
      <c r="H7" s="433"/>
      <c r="I7" s="433"/>
      <c r="J7" s="433"/>
      <c r="K7" s="433"/>
      <c r="L7" s="433"/>
      <c r="M7" s="397"/>
      <c r="N7" s="63"/>
      <c r="P7" s="24"/>
      <c r="Q7" s="42"/>
      <c r="R7" s="42"/>
      <c r="T7" s="285"/>
      <c r="U7" s="373"/>
      <c r="V7" s="377"/>
      <c r="W7" s="378"/>
      <c r="AB7" s="51"/>
      <c r="AC7" s="51"/>
      <c r="AD7" s="51"/>
      <c r="AE7" s="51"/>
    </row>
    <row r="8" spans="1:32" s="262" customFormat="1" ht="25.5" customHeight="1" x14ac:dyDescent="0.2">
      <c r="A8" s="286" t="s">
        <v>18</v>
      </c>
      <c r="B8" s="287"/>
      <c r="C8" s="288"/>
      <c r="D8" s="440" t="s">
        <v>19</v>
      </c>
      <c r="E8" s="441"/>
      <c r="F8" s="441"/>
      <c r="G8" s="441"/>
      <c r="H8" s="441"/>
      <c r="I8" s="441"/>
      <c r="J8" s="441"/>
      <c r="K8" s="441"/>
      <c r="L8" s="441"/>
      <c r="M8" s="442"/>
      <c r="N8" s="64"/>
      <c r="P8" s="24" t="s">
        <v>20</v>
      </c>
      <c r="Q8" s="396">
        <v>0.41666666666666669</v>
      </c>
      <c r="R8" s="397"/>
      <c r="T8" s="285"/>
      <c r="U8" s="373"/>
      <c r="V8" s="377"/>
      <c r="W8" s="378"/>
      <c r="AB8" s="51"/>
      <c r="AC8" s="51"/>
      <c r="AD8" s="51"/>
      <c r="AE8" s="51"/>
    </row>
    <row r="9" spans="1:32" s="262" customFormat="1" ht="39.950000000000003" customHeight="1" x14ac:dyDescent="0.2">
      <c r="A9" s="2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5"/>
      <c r="C9" s="285"/>
      <c r="D9" s="324"/>
      <c r="E9" s="325"/>
      <c r="F9" s="2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5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M9" s="325"/>
      <c r="N9" s="260"/>
      <c r="P9" s="26" t="s">
        <v>21</v>
      </c>
      <c r="Q9" s="416"/>
      <c r="R9" s="315"/>
      <c r="T9" s="285"/>
      <c r="U9" s="373"/>
      <c r="V9" s="379"/>
      <c r="W9" s="380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2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5"/>
      <c r="C10" s="285"/>
      <c r="D10" s="324"/>
      <c r="E10" s="325"/>
      <c r="F10" s="2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5"/>
      <c r="H10" s="354" t="str">
        <f>IFERROR(VLOOKUP($D$10,Proxy,2,FALSE),"")</f>
        <v/>
      </c>
      <c r="I10" s="285"/>
      <c r="J10" s="285"/>
      <c r="K10" s="285"/>
      <c r="L10" s="285"/>
      <c r="M10" s="285"/>
      <c r="N10" s="261"/>
      <c r="P10" s="26" t="s">
        <v>22</v>
      </c>
      <c r="Q10" s="400"/>
      <c r="R10" s="401"/>
      <c r="U10" s="24" t="s">
        <v>23</v>
      </c>
      <c r="V10" s="452" t="s">
        <v>24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7"/>
      <c r="R11" s="297"/>
      <c r="U11" s="24" t="s">
        <v>27</v>
      </c>
      <c r="V11" s="314" t="s">
        <v>28</v>
      </c>
      <c r="W11" s="315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87" t="s">
        <v>29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1"/>
      <c r="L12" s="321"/>
      <c r="M12" s="310"/>
      <c r="N12" s="65"/>
      <c r="P12" s="24" t="s">
        <v>30</v>
      </c>
      <c r="Q12" s="396"/>
      <c r="R12" s="397"/>
      <c r="S12" s="23"/>
      <c r="U12" s="24"/>
      <c r="V12" s="300"/>
      <c r="W12" s="285"/>
      <c r="AB12" s="51"/>
      <c r="AC12" s="51"/>
      <c r="AD12" s="51"/>
      <c r="AE12" s="51"/>
    </row>
    <row r="13" spans="1:32" s="262" customFormat="1" ht="23.25" customHeight="1" x14ac:dyDescent="0.2">
      <c r="A13" s="387" t="s">
        <v>31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1"/>
      <c r="L13" s="321"/>
      <c r="M13" s="310"/>
      <c r="N13" s="65"/>
      <c r="O13" s="26"/>
      <c r="P13" s="26" t="s">
        <v>32</v>
      </c>
      <c r="Q13" s="314"/>
      <c r="R13" s="3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87" t="s">
        <v>33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1"/>
      <c r="M14" s="3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8" t="s">
        <v>34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10"/>
      <c r="N15" s="66"/>
      <c r="P15" s="409" t="s">
        <v>35</v>
      </c>
      <c r="Q15" s="300"/>
      <c r="R15" s="300"/>
      <c r="S15" s="300"/>
      <c r="T15" s="3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0"/>
      <c r="Q16" s="410"/>
      <c r="R16" s="410"/>
      <c r="S16" s="410"/>
      <c r="T16" s="4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76" t="s">
        <v>36</v>
      </c>
      <c r="B17" s="276" t="s">
        <v>37</v>
      </c>
      <c r="C17" s="404" t="s">
        <v>38</v>
      </c>
      <c r="D17" s="276" t="s">
        <v>39</v>
      </c>
      <c r="E17" s="277"/>
      <c r="F17" s="276" t="s">
        <v>40</v>
      </c>
      <c r="G17" s="276" t="s">
        <v>41</v>
      </c>
      <c r="H17" s="276" t="s">
        <v>42</v>
      </c>
      <c r="I17" s="276" t="s">
        <v>43</v>
      </c>
      <c r="J17" s="276" t="s">
        <v>44</v>
      </c>
      <c r="K17" s="276" t="s">
        <v>45</v>
      </c>
      <c r="L17" s="276" t="s">
        <v>46</v>
      </c>
      <c r="M17" s="276" t="s">
        <v>47</v>
      </c>
      <c r="N17" s="276" t="s">
        <v>48</v>
      </c>
      <c r="O17" s="276" t="s">
        <v>49</v>
      </c>
      <c r="P17" s="276" t="s">
        <v>50</v>
      </c>
      <c r="Q17" s="422"/>
      <c r="R17" s="422"/>
      <c r="S17" s="422"/>
      <c r="T17" s="277"/>
      <c r="U17" s="391" t="s">
        <v>51</v>
      </c>
      <c r="V17" s="310"/>
      <c r="W17" s="276" t="s">
        <v>52</v>
      </c>
      <c r="X17" s="276" t="s">
        <v>53</v>
      </c>
      <c r="Y17" s="392" t="s">
        <v>54</v>
      </c>
      <c r="Z17" s="361" t="s">
        <v>55</v>
      </c>
      <c r="AA17" s="303" t="s">
        <v>56</v>
      </c>
      <c r="AB17" s="303" t="s">
        <v>57</v>
      </c>
      <c r="AC17" s="303" t="s">
        <v>58</v>
      </c>
      <c r="AD17" s="303" t="s">
        <v>59</v>
      </c>
      <c r="AE17" s="304"/>
      <c r="AF17" s="305"/>
      <c r="AG17" s="69"/>
      <c r="BD17" s="68" t="s">
        <v>60</v>
      </c>
    </row>
    <row r="18" spans="1:68" ht="14.25" customHeight="1" x14ac:dyDescent="0.2">
      <c r="A18" s="283"/>
      <c r="B18" s="283"/>
      <c r="C18" s="283"/>
      <c r="D18" s="278"/>
      <c r="E18" s="279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78"/>
      <c r="Q18" s="423"/>
      <c r="R18" s="423"/>
      <c r="S18" s="423"/>
      <c r="T18" s="279"/>
      <c r="U18" s="70" t="s">
        <v>61</v>
      </c>
      <c r="V18" s="70" t="s">
        <v>62</v>
      </c>
      <c r="W18" s="283"/>
      <c r="X18" s="283"/>
      <c r="Y18" s="393"/>
      <c r="Z18" s="362"/>
      <c r="AA18" s="353"/>
      <c r="AB18" s="353"/>
      <c r="AC18" s="353"/>
      <c r="AD18" s="306"/>
      <c r="AE18" s="307"/>
      <c r="AF18" s="308"/>
      <c r="AG18" s="69"/>
      <c r="BD18" s="68"/>
    </row>
    <row r="19" spans="1:68" ht="27.75" customHeight="1" x14ac:dyDescent="0.2">
      <c r="A19" s="311" t="s">
        <v>63</v>
      </c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48"/>
      <c r="AB19" s="48"/>
      <c r="AC19" s="48"/>
    </row>
    <row r="20" spans="1:68" ht="16.5" customHeight="1" x14ac:dyDescent="0.25">
      <c r="A20" s="301" t="s">
        <v>63</v>
      </c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63"/>
      <c r="AB20" s="263"/>
      <c r="AC20" s="263"/>
    </row>
    <row r="21" spans="1:68" ht="14.25" customHeight="1" x14ac:dyDescent="0.25">
      <c r="A21" s="284" t="s">
        <v>64</v>
      </c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1"/>
      <c r="R22" s="281"/>
      <c r="S22" s="281"/>
      <c r="T22" s="282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1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92"/>
      <c r="P23" s="293" t="s">
        <v>73</v>
      </c>
      <c r="Q23" s="287"/>
      <c r="R23" s="287"/>
      <c r="S23" s="287"/>
      <c r="T23" s="287"/>
      <c r="U23" s="287"/>
      <c r="V23" s="28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5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92"/>
      <c r="P24" s="293" t="s">
        <v>73</v>
      </c>
      <c r="Q24" s="287"/>
      <c r="R24" s="287"/>
      <c r="S24" s="287"/>
      <c r="T24" s="287"/>
      <c r="U24" s="287"/>
      <c r="V24" s="28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1" t="s">
        <v>75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48"/>
      <c r="AB25" s="48"/>
      <c r="AC25" s="48"/>
    </row>
    <row r="26" spans="1:68" ht="16.5" customHeight="1" x14ac:dyDescent="0.25">
      <c r="A26" s="301" t="s">
        <v>76</v>
      </c>
      <c r="B26" s="285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63"/>
      <c r="AB26" s="263"/>
      <c r="AC26" s="263"/>
    </row>
    <row r="27" spans="1:68" ht="14.25" customHeight="1" x14ac:dyDescent="0.25">
      <c r="A27" s="284" t="s">
        <v>77</v>
      </c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4">
        <v>4607111036537</v>
      </c>
      <c r="E28" s="275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1"/>
      <c r="R28" s="281"/>
      <c r="S28" s="281"/>
      <c r="T28" s="282"/>
      <c r="U28" s="34"/>
      <c r="V28" s="34"/>
      <c r="W28" s="35" t="s">
        <v>70</v>
      </c>
      <c r="X28" s="268">
        <v>28</v>
      </c>
      <c r="Y28" s="26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4">
        <v>4607111036605</v>
      </c>
      <c r="E29" s="275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4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1"/>
      <c r="R29" s="281"/>
      <c r="S29" s="281"/>
      <c r="T29" s="282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1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92"/>
      <c r="P30" s="293" t="s">
        <v>73</v>
      </c>
      <c r="Q30" s="287"/>
      <c r="R30" s="287"/>
      <c r="S30" s="287"/>
      <c r="T30" s="287"/>
      <c r="U30" s="287"/>
      <c r="V30" s="288"/>
      <c r="W30" s="37" t="s">
        <v>70</v>
      </c>
      <c r="X30" s="270">
        <f>IFERROR(SUM(X28:X29),"0")</f>
        <v>28</v>
      </c>
      <c r="Y30" s="270">
        <f>IFERROR(SUM(Y28:Y29),"0")</f>
        <v>28</v>
      </c>
      <c r="Z30" s="270">
        <f>IFERROR(IF(Z28="",0,Z28),"0")+IFERROR(IF(Z29="",0,Z29),"0")</f>
        <v>0.26347999999999999</v>
      </c>
      <c r="AA30" s="271"/>
      <c r="AB30" s="271"/>
      <c r="AC30" s="271"/>
    </row>
    <row r="31" spans="1:68" x14ac:dyDescent="0.2">
      <c r="A31" s="285"/>
      <c r="B31" s="285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92"/>
      <c r="P31" s="293" t="s">
        <v>73</v>
      </c>
      <c r="Q31" s="287"/>
      <c r="R31" s="287"/>
      <c r="S31" s="287"/>
      <c r="T31" s="287"/>
      <c r="U31" s="287"/>
      <c r="V31" s="288"/>
      <c r="W31" s="37" t="s">
        <v>74</v>
      </c>
      <c r="X31" s="270">
        <f>IFERROR(SUMPRODUCT(X28:X29*H28:H29),"0")</f>
        <v>42</v>
      </c>
      <c r="Y31" s="270">
        <f>IFERROR(SUMPRODUCT(Y28:Y29*H28:H29),"0")</f>
        <v>42</v>
      </c>
      <c r="Z31" s="37"/>
      <c r="AA31" s="271"/>
      <c r="AB31" s="271"/>
      <c r="AC31" s="271"/>
    </row>
    <row r="32" spans="1:68" ht="16.5" customHeight="1" x14ac:dyDescent="0.25">
      <c r="A32" s="301" t="s">
        <v>87</v>
      </c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5"/>
      <c r="AA32" s="263"/>
      <c r="AB32" s="263"/>
      <c r="AC32" s="263"/>
    </row>
    <row r="33" spans="1:68" ht="14.25" customHeight="1" x14ac:dyDescent="0.25">
      <c r="A33" s="284" t="s">
        <v>64</v>
      </c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285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4">
        <v>4620207490075</v>
      </c>
      <c r="E34" s="275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9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1"/>
      <c r="R34" s="281"/>
      <c r="S34" s="281"/>
      <c r="T34" s="282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4">
        <v>4620207490174</v>
      </c>
      <c r="E35" s="275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35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1"/>
      <c r="R35" s="281"/>
      <c r="S35" s="281"/>
      <c r="T35" s="282"/>
      <c r="U35" s="34"/>
      <c r="V35" s="34"/>
      <c r="W35" s="35" t="s">
        <v>70</v>
      </c>
      <c r="X35" s="268">
        <v>36</v>
      </c>
      <c r="Y35" s="269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4">
        <v>4620207490044</v>
      </c>
      <c r="E36" s="275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3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1"/>
      <c r="R36" s="281"/>
      <c r="S36" s="281"/>
      <c r="T36" s="282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1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92"/>
      <c r="P37" s="293" t="s">
        <v>73</v>
      </c>
      <c r="Q37" s="287"/>
      <c r="R37" s="287"/>
      <c r="S37" s="287"/>
      <c r="T37" s="287"/>
      <c r="U37" s="287"/>
      <c r="V37" s="288"/>
      <c r="W37" s="37" t="s">
        <v>70</v>
      </c>
      <c r="X37" s="270">
        <f>IFERROR(SUM(X34:X36),"0")</f>
        <v>48</v>
      </c>
      <c r="Y37" s="270">
        <f>IFERROR(SUM(Y34:Y36),"0")</f>
        <v>48</v>
      </c>
      <c r="Z37" s="270">
        <f>IFERROR(IF(Z34="",0,Z34),"0")+IFERROR(IF(Z35="",0,Z35),"0")+IFERROR(IF(Z36="",0,Z36),"0")</f>
        <v>0.74399999999999999</v>
      </c>
      <c r="AA37" s="271"/>
      <c r="AB37" s="271"/>
      <c r="AC37" s="271"/>
    </row>
    <row r="38" spans="1:68" x14ac:dyDescent="0.2">
      <c r="A38" s="285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92"/>
      <c r="P38" s="293" t="s">
        <v>73</v>
      </c>
      <c r="Q38" s="287"/>
      <c r="R38" s="287"/>
      <c r="S38" s="287"/>
      <c r="T38" s="287"/>
      <c r="U38" s="287"/>
      <c r="V38" s="288"/>
      <c r="W38" s="37" t="s">
        <v>74</v>
      </c>
      <c r="X38" s="270">
        <f>IFERROR(SUMPRODUCT(X34:X36*H34:H36),"0")</f>
        <v>268.79999999999995</v>
      </c>
      <c r="Y38" s="270">
        <f>IFERROR(SUMPRODUCT(Y34:Y36*H34:H36),"0")</f>
        <v>268.79999999999995</v>
      </c>
      <c r="Z38" s="37"/>
      <c r="AA38" s="271"/>
      <c r="AB38" s="271"/>
      <c r="AC38" s="271"/>
    </row>
    <row r="39" spans="1:68" ht="16.5" customHeight="1" x14ac:dyDescent="0.25">
      <c r="A39" s="301" t="s">
        <v>97</v>
      </c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63"/>
      <c r="AB39" s="263"/>
      <c r="AC39" s="263"/>
    </row>
    <row r="40" spans="1:68" ht="14.25" customHeight="1" x14ac:dyDescent="0.25">
      <c r="A40" s="284" t="s">
        <v>64</v>
      </c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4">
        <v>4607111039385</v>
      </c>
      <c r="E41" s="275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1"/>
      <c r="R41" s="281"/>
      <c r="S41" s="281"/>
      <c r="T41" s="282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4">
        <v>4607111038982</v>
      </c>
      <c r="E42" s="275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1"/>
      <c r="R42" s="281"/>
      <c r="S42" s="281"/>
      <c r="T42" s="282"/>
      <c r="U42" s="34"/>
      <c r="V42" s="34"/>
      <c r="W42" s="35" t="s">
        <v>70</v>
      </c>
      <c r="X42" s="268">
        <v>24</v>
      </c>
      <c r="Y42" s="26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4">
        <v>4607111039354</v>
      </c>
      <c r="E43" s="275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1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1"/>
      <c r="R43" s="281"/>
      <c r="S43" s="281"/>
      <c r="T43" s="282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4">
        <v>4607111039330</v>
      </c>
      <c r="E44" s="275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1"/>
      <c r="R44" s="281"/>
      <c r="S44" s="281"/>
      <c r="T44" s="282"/>
      <c r="U44" s="34"/>
      <c r="V44" s="34"/>
      <c r="W44" s="35" t="s">
        <v>70</v>
      </c>
      <c r="X44" s="268">
        <v>24</v>
      </c>
      <c r="Y44" s="26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91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92"/>
      <c r="P45" s="293" t="s">
        <v>73</v>
      </c>
      <c r="Q45" s="287"/>
      <c r="R45" s="287"/>
      <c r="S45" s="287"/>
      <c r="T45" s="287"/>
      <c r="U45" s="287"/>
      <c r="V45" s="288"/>
      <c r="W45" s="37" t="s">
        <v>70</v>
      </c>
      <c r="X45" s="270">
        <f>IFERROR(SUM(X41:X44),"0")</f>
        <v>48</v>
      </c>
      <c r="Y45" s="270">
        <f>IFERROR(SUM(Y41:Y44),"0")</f>
        <v>48</v>
      </c>
      <c r="Z45" s="270">
        <f>IFERROR(IF(Z41="",0,Z41),"0")+IFERROR(IF(Z42="",0,Z42),"0")+IFERROR(IF(Z43="",0,Z43),"0")+IFERROR(IF(Z44="",0,Z44),"0")</f>
        <v>0.74399999999999999</v>
      </c>
      <c r="AA45" s="271"/>
      <c r="AB45" s="271"/>
      <c r="AC45" s="271"/>
    </row>
    <row r="46" spans="1:68" x14ac:dyDescent="0.2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92"/>
      <c r="P46" s="293" t="s">
        <v>73</v>
      </c>
      <c r="Q46" s="287"/>
      <c r="R46" s="287"/>
      <c r="S46" s="287"/>
      <c r="T46" s="287"/>
      <c r="U46" s="287"/>
      <c r="V46" s="288"/>
      <c r="W46" s="37" t="s">
        <v>74</v>
      </c>
      <c r="X46" s="270">
        <f>IFERROR(SUMPRODUCT(X41:X44*H41:H44),"0")</f>
        <v>336</v>
      </c>
      <c r="Y46" s="270">
        <f>IFERROR(SUMPRODUCT(Y41:Y44*H41:H44),"0")</f>
        <v>336</v>
      </c>
      <c r="Z46" s="37"/>
      <c r="AA46" s="271"/>
      <c r="AB46" s="271"/>
      <c r="AC46" s="271"/>
    </row>
    <row r="47" spans="1:68" ht="16.5" customHeight="1" x14ac:dyDescent="0.25">
      <c r="A47" s="301" t="s">
        <v>108</v>
      </c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63"/>
      <c r="AB47" s="263"/>
      <c r="AC47" s="263"/>
    </row>
    <row r="48" spans="1:68" ht="14.25" customHeight="1" x14ac:dyDescent="0.25">
      <c r="A48" s="284" t="s">
        <v>64</v>
      </c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4">
        <v>4620207490822</v>
      </c>
      <c r="E49" s="275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3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1"/>
      <c r="R49" s="281"/>
      <c r="S49" s="281"/>
      <c r="T49" s="282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1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92"/>
      <c r="P50" s="293" t="s">
        <v>73</v>
      </c>
      <c r="Q50" s="287"/>
      <c r="R50" s="287"/>
      <c r="S50" s="287"/>
      <c r="T50" s="287"/>
      <c r="U50" s="287"/>
      <c r="V50" s="28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92"/>
      <c r="P51" s="293" t="s">
        <v>73</v>
      </c>
      <c r="Q51" s="287"/>
      <c r="R51" s="287"/>
      <c r="S51" s="287"/>
      <c r="T51" s="287"/>
      <c r="U51" s="287"/>
      <c r="V51" s="28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4" t="s">
        <v>112</v>
      </c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4">
        <v>4607111039743</v>
      </c>
      <c r="E53" s="275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0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1"/>
      <c r="R53" s="281"/>
      <c r="S53" s="281"/>
      <c r="T53" s="282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1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92"/>
      <c r="P54" s="293" t="s">
        <v>73</v>
      </c>
      <c r="Q54" s="287"/>
      <c r="R54" s="287"/>
      <c r="S54" s="287"/>
      <c r="T54" s="287"/>
      <c r="U54" s="287"/>
      <c r="V54" s="28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92"/>
      <c r="P55" s="293" t="s">
        <v>73</v>
      </c>
      <c r="Q55" s="287"/>
      <c r="R55" s="287"/>
      <c r="S55" s="287"/>
      <c r="T55" s="287"/>
      <c r="U55" s="287"/>
      <c r="V55" s="28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4" t="s">
        <v>77</v>
      </c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4">
        <v>4607111039712</v>
      </c>
      <c r="E57" s="275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31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1"/>
      <c r="R57" s="281"/>
      <c r="S57" s="281"/>
      <c r="T57" s="282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1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92"/>
      <c r="P58" s="293" t="s">
        <v>73</v>
      </c>
      <c r="Q58" s="287"/>
      <c r="R58" s="287"/>
      <c r="S58" s="287"/>
      <c r="T58" s="287"/>
      <c r="U58" s="287"/>
      <c r="V58" s="288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92"/>
      <c r="P59" s="293" t="s">
        <v>73</v>
      </c>
      <c r="Q59" s="287"/>
      <c r="R59" s="287"/>
      <c r="S59" s="287"/>
      <c r="T59" s="287"/>
      <c r="U59" s="287"/>
      <c r="V59" s="288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4" t="s">
        <v>119</v>
      </c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4">
        <v>4607111037008</v>
      </c>
      <c r="E61" s="275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3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1"/>
      <c r="R61" s="281"/>
      <c r="S61" s="281"/>
      <c r="T61" s="282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4">
        <v>4607111037398</v>
      </c>
      <c r="E62" s="275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1"/>
      <c r="R62" s="281"/>
      <c r="S62" s="281"/>
      <c r="T62" s="282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1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92"/>
      <c r="P63" s="293" t="s">
        <v>73</v>
      </c>
      <c r="Q63" s="287"/>
      <c r="R63" s="287"/>
      <c r="S63" s="287"/>
      <c r="T63" s="287"/>
      <c r="U63" s="287"/>
      <c r="V63" s="288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92"/>
      <c r="P64" s="293" t="s">
        <v>73</v>
      </c>
      <c r="Q64" s="287"/>
      <c r="R64" s="287"/>
      <c r="S64" s="287"/>
      <c r="T64" s="287"/>
      <c r="U64" s="287"/>
      <c r="V64" s="288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4" t="s">
        <v>125</v>
      </c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85"/>
      <c r="X65" s="285"/>
      <c r="Y65" s="285"/>
      <c r="Z65" s="285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4">
        <v>4607111039705</v>
      </c>
      <c r="E66" s="275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40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1"/>
      <c r="R66" s="281"/>
      <c r="S66" s="281"/>
      <c r="T66" s="282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4">
        <v>4607111039729</v>
      </c>
      <c r="E67" s="275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31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1"/>
      <c r="R67" s="281"/>
      <c r="S67" s="281"/>
      <c r="T67" s="282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4">
        <v>4620207490228</v>
      </c>
      <c r="E68" s="275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4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1"/>
      <c r="R68" s="281"/>
      <c r="S68" s="281"/>
      <c r="T68" s="282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1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92"/>
      <c r="P69" s="293" t="s">
        <v>73</v>
      </c>
      <c r="Q69" s="287"/>
      <c r="R69" s="287"/>
      <c r="S69" s="287"/>
      <c r="T69" s="287"/>
      <c r="U69" s="287"/>
      <c r="V69" s="288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92"/>
      <c r="P70" s="293" t="s">
        <v>73</v>
      </c>
      <c r="Q70" s="287"/>
      <c r="R70" s="287"/>
      <c r="S70" s="287"/>
      <c r="T70" s="287"/>
      <c r="U70" s="287"/>
      <c r="V70" s="288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301" t="s">
        <v>135</v>
      </c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63"/>
      <c r="AB71" s="263"/>
      <c r="AC71" s="263"/>
    </row>
    <row r="72" spans="1:68" ht="14.25" customHeight="1" x14ac:dyDescent="0.25">
      <c r="A72" s="284" t="s">
        <v>64</v>
      </c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64"/>
      <c r="AB72" s="264"/>
      <c r="AC72" s="26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4">
        <v>4607111037411</v>
      </c>
      <c r="E73" s="275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1"/>
      <c r="R73" s="281"/>
      <c r="S73" s="281"/>
      <c r="T73" s="282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4">
        <v>4607111036728</v>
      </c>
      <c r="E74" s="275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4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1"/>
      <c r="R74" s="281"/>
      <c r="S74" s="281"/>
      <c r="T74" s="282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1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92"/>
      <c r="P75" s="293" t="s">
        <v>73</v>
      </c>
      <c r="Q75" s="287"/>
      <c r="R75" s="287"/>
      <c r="S75" s="287"/>
      <c r="T75" s="287"/>
      <c r="U75" s="287"/>
      <c r="V75" s="288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x14ac:dyDescent="0.2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92"/>
      <c r="P76" s="293" t="s">
        <v>73</v>
      </c>
      <c r="Q76" s="287"/>
      <c r="R76" s="287"/>
      <c r="S76" s="287"/>
      <c r="T76" s="287"/>
      <c r="U76" s="287"/>
      <c r="V76" s="288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customHeight="1" x14ac:dyDescent="0.25">
      <c r="A77" s="301" t="s">
        <v>142</v>
      </c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85"/>
      <c r="P77" s="285"/>
      <c r="Q77" s="285"/>
      <c r="R77" s="285"/>
      <c r="S77" s="285"/>
      <c r="T77" s="285"/>
      <c r="U77" s="285"/>
      <c r="V77" s="285"/>
      <c r="W77" s="285"/>
      <c r="X77" s="285"/>
      <c r="Y77" s="285"/>
      <c r="Z77" s="285"/>
      <c r="AA77" s="263"/>
      <c r="AB77" s="263"/>
      <c r="AC77" s="263"/>
    </row>
    <row r="78" spans="1:68" ht="14.25" customHeight="1" x14ac:dyDescent="0.25">
      <c r="A78" s="284" t="s">
        <v>125</v>
      </c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64"/>
      <c r="AB78" s="264"/>
      <c r="AC78" s="26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4">
        <v>4607111033659</v>
      </c>
      <c r="E79" s="275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45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1"/>
      <c r="R79" s="281"/>
      <c r="S79" s="281"/>
      <c r="T79" s="282"/>
      <c r="U79" s="34"/>
      <c r="V79" s="34"/>
      <c r="W79" s="35" t="s">
        <v>70</v>
      </c>
      <c r="X79" s="268">
        <v>42</v>
      </c>
      <c r="Y79" s="269">
        <f>IFERROR(IF(X79="","",X79),"")</f>
        <v>42</v>
      </c>
      <c r="Z79" s="36">
        <f>IFERROR(IF(X79="","",X79*0.01788),"")</f>
        <v>0.75095999999999996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91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92"/>
      <c r="P80" s="293" t="s">
        <v>73</v>
      </c>
      <c r="Q80" s="287"/>
      <c r="R80" s="287"/>
      <c r="S80" s="287"/>
      <c r="T80" s="287"/>
      <c r="U80" s="287"/>
      <c r="V80" s="288"/>
      <c r="W80" s="37" t="s">
        <v>70</v>
      </c>
      <c r="X80" s="270">
        <f>IFERROR(SUM(X79:X79),"0")</f>
        <v>42</v>
      </c>
      <c r="Y80" s="270">
        <f>IFERROR(SUM(Y79:Y79),"0")</f>
        <v>42</v>
      </c>
      <c r="Z80" s="270">
        <f>IFERROR(IF(Z79="",0,Z79),"0")</f>
        <v>0.75095999999999996</v>
      </c>
      <c r="AA80" s="271"/>
      <c r="AB80" s="271"/>
      <c r="AC80" s="271"/>
    </row>
    <row r="81" spans="1:68" x14ac:dyDescent="0.2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92"/>
      <c r="P81" s="293" t="s">
        <v>73</v>
      </c>
      <c r="Q81" s="287"/>
      <c r="R81" s="287"/>
      <c r="S81" s="287"/>
      <c r="T81" s="287"/>
      <c r="U81" s="287"/>
      <c r="V81" s="288"/>
      <c r="W81" s="37" t="s">
        <v>74</v>
      </c>
      <c r="X81" s="270">
        <f>IFERROR(SUMPRODUCT(X79:X79*H79:H79),"0")</f>
        <v>151.20000000000002</v>
      </c>
      <c r="Y81" s="270">
        <f>IFERROR(SUMPRODUCT(Y79:Y79*H79:H79),"0")</f>
        <v>151.20000000000002</v>
      </c>
      <c r="Z81" s="37"/>
      <c r="AA81" s="271"/>
      <c r="AB81" s="271"/>
      <c r="AC81" s="271"/>
    </row>
    <row r="82" spans="1:68" ht="16.5" customHeight="1" x14ac:dyDescent="0.25">
      <c r="A82" s="301" t="s">
        <v>146</v>
      </c>
      <c r="B82" s="285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  <c r="N82" s="285"/>
      <c r="O82" s="285"/>
      <c r="P82" s="285"/>
      <c r="Q82" s="285"/>
      <c r="R82" s="285"/>
      <c r="S82" s="285"/>
      <c r="T82" s="285"/>
      <c r="U82" s="285"/>
      <c r="V82" s="285"/>
      <c r="W82" s="285"/>
      <c r="X82" s="285"/>
      <c r="Y82" s="285"/>
      <c r="Z82" s="285"/>
      <c r="AA82" s="263"/>
      <c r="AB82" s="263"/>
      <c r="AC82" s="263"/>
    </row>
    <row r="83" spans="1:68" ht="14.25" customHeight="1" x14ac:dyDescent="0.25">
      <c r="A83" s="284" t="s">
        <v>147</v>
      </c>
      <c r="B83" s="285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  <c r="N83" s="285"/>
      <c r="O83" s="285"/>
      <c r="P83" s="285"/>
      <c r="Q83" s="285"/>
      <c r="R83" s="285"/>
      <c r="S83" s="285"/>
      <c r="T83" s="285"/>
      <c r="U83" s="285"/>
      <c r="V83" s="285"/>
      <c r="W83" s="285"/>
      <c r="X83" s="285"/>
      <c r="Y83" s="285"/>
      <c r="Z83" s="285"/>
      <c r="AA83" s="264"/>
      <c r="AB83" s="264"/>
      <c r="AC83" s="26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4">
        <v>4607111034120</v>
      </c>
      <c r="E84" s="275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5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1"/>
      <c r="R84" s="281"/>
      <c r="S84" s="281"/>
      <c r="T84" s="282"/>
      <c r="U84" s="34"/>
      <c r="V84" s="34"/>
      <c r="W84" s="35" t="s">
        <v>70</v>
      </c>
      <c r="X84" s="268">
        <v>126</v>
      </c>
      <c r="Y84" s="269">
        <f>IFERROR(IF(X84="","",X84),"")</f>
        <v>126</v>
      </c>
      <c r="Z84" s="36">
        <f>IFERROR(IF(X84="","",X84*0.01788),"")</f>
        <v>2.2528800000000002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542.25360000000001</v>
      </c>
      <c r="BN84" s="67">
        <f>IFERROR(Y84*I84,"0")</f>
        <v>542.25360000000001</v>
      </c>
      <c r="BO84" s="67">
        <f>IFERROR(X84/J84,"0")</f>
        <v>1.8</v>
      </c>
      <c r="BP84" s="67">
        <f>IFERROR(Y84/J84,"0")</f>
        <v>1.8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4">
        <v>4607111034137</v>
      </c>
      <c r="E85" s="275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30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1"/>
      <c r="R85" s="281"/>
      <c r="S85" s="281"/>
      <c r="T85" s="282"/>
      <c r="U85" s="34"/>
      <c r="V85" s="34"/>
      <c r="W85" s="35" t="s">
        <v>70</v>
      </c>
      <c r="X85" s="268">
        <v>98</v>
      </c>
      <c r="Y85" s="269">
        <f>IFERROR(IF(X85="","",X85),"")</f>
        <v>98</v>
      </c>
      <c r="Z85" s="36">
        <f>IFERROR(IF(X85="","",X85*0.01788),"")</f>
        <v>1.75224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421.75280000000004</v>
      </c>
      <c r="BN85" s="67">
        <f>IFERROR(Y85*I85,"0")</f>
        <v>421.75280000000004</v>
      </c>
      <c r="BO85" s="67">
        <f>IFERROR(X85/J85,"0")</f>
        <v>1.4</v>
      </c>
      <c r="BP85" s="67">
        <f>IFERROR(Y85/J85,"0")</f>
        <v>1.4</v>
      </c>
    </row>
    <row r="86" spans="1:68" x14ac:dyDescent="0.2">
      <c r="A86" s="291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92"/>
      <c r="P86" s="293" t="s">
        <v>73</v>
      </c>
      <c r="Q86" s="287"/>
      <c r="R86" s="287"/>
      <c r="S86" s="287"/>
      <c r="T86" s="287"/>
      <c r="U86" s="287"/>
      <c r="V86" s="288"/>
      <c r="W86" s="37" t="s">
        <v>70</v>
      </c>
      <c r="X86" s="270">
        <f>IFERROR(SUM(X84:X85),"0")</f>
        <v>224</v>
      </c>
      <c r="Y86" s="270">
        <f>IFERROR(SUM(Y84:Y85),"0")</f>
        <v>224</v>
      </c>
      <c r="Z86" s="270">
        <f>IFERROR(IF(Z84="",0,Z84),"0")+IFERROR(IF(Z85="",0,Z85),"0")</f>
        <v>4.0051199999999998</v>
      </c>
      <c r="AA86" s="271"/>
      <c r="AB86" s="271"/>
      <c r="AC86" s="271"/>
    </row>
    <row r="87" spans="1:68" x14ac:dyDescent="0.2">
      <c r="A87" s="285"/>
      <c r="B87" s="285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  <c r="N87" s="285"/>
      <c r="O87" s="292"/>
      <c r="P87" s="293" t="s">
        <v>73</v>
      </c>
      <c r="Q87" s="287"/>
      <c r="R87" s="287"/>
      <c r="S87" s="287"/>
      <c r="T87" s="287"/>
      <c r="U87" s="287"/>
      <c r="V87" s="288"/>
      <c r="W87" s="37" t="s">
        <v>74</v>
      </c>
      <c r="X87" s="270">
        <f>IFERROR(SUMPRODUCT(X84:X85*H84:H85),"0")</f>
        <v>806.40000000000009</v>
      </c>
      <c r="Y87" s="270">
        <f>IFERROR(SUMPRODUCT(Y84:Y85*H84:H85),"0")</f>
        <v>806.40000000000009</v>
      </c>
      <c r="Z87" s="37"/>
      <c r="AA87" s="271"/>
      <c r="AB87" s="271"/>
      <c r="AC87" s="271"/>
    </row>
    <row r="88" spans="1:68" ht="16.5" customHeight="1" x14ac:dyDescent="0.25">
      <c r="A88" s="301" t="s">
        <v>154</v>
      </c>
      <c r="B88" s="285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  <c r="N88" s="285"/>
      <c r="O88" s="285"/>
      <c r="P88" s="285"/>
      <c r="Q88" s="285"/>
      <c r="R88" s="285"/>
      <c r="S88" s="285"/>
      <c r="T88" s="285"/>
      <c r="U88" s="285"/>
      <c r="V88" s="285"/>
      <c r="W88" s="285"/>
      <c r="X88" s="285"/>
      <c r="Y88" s="285"/>
      <c r="Z88" s="285"/>
      <c r="AA88" s="263"/>
      <c r="AB88" s="263"/>
      <c r="AC88" s="263"/>
    </row>
    <row r="89" spans="1:68" ht="14.25" customHeight="1" x14ac:dyDescent="0.25">
      <c r="A89" s="284" t="s">
        <v>125</v>
      </c>
      <c r="B89" s="285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  <c r="N89" s="285"/>
      <c r="O89" s="285"/>
      <c r="P89" s="285"/>
      <c r="Q89" s="285"/>
      <c r="R89" s="285"/>
      <c r="S89" s="285"/>
      <c r="T89" s="285"/>
      <c r="U89" s="285"/>
      <c r="V89" s="285"/>
      <c r="W89" s="285"/>
      <c r="X89" s="285"/>
      <c r="Y89" s="285"/>
      <c r="Z89" s="285"/>
      <c r="AA89" s="264"/>
      <c r="AB89" s="264"/>
      <c r="AC89" s="26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4">
        <v>4620207491027</v>
      </c>
      <c r="E90" s="275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63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1"/>
      <c r="R90" s="281"/>
      <c r="S90" s="281"/>
      <c r="T90" s="282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4">
        <v>4620207491003</v>
      </c>
      <c r="E91" s="275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6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1"/>
      <c r="R91" s="281"/>
      <c r="S91" s="281"/>
      <c r="T91" s="282"/>
      <c r="U91" s="34"/>
      <c r="V91" s="34"/>
      <c r="W91" s="35" t="s">
        <v>70</v>
      </c>
      <c r="X91" s="268">
        <v>28</v>
      </c>
      <c r="Y91" s="269">
        <f t="shared" si="0"/>
        <v>28</v>
      </c>
      <c r="Z91" s="36">
        <f t="shared" si="1"/>
        <v>0.50063999999999997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4">
        <v>4620207491034</v>
      </c>
      <c r="E92" s="275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43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1"/>
      <c r="R92" s="281"/>
      <c r="S92" s="281"/>
      <c r="T92" s="282"/>
      <c r="U92" s="34"/>
      <c r="V92" s="34"/>
      <c r="W92" s="35" t="s">
        <v>70</v>
      </c>
      <c r="X92" s="268">
        <v>28</v>
      </c>
      <c r="Y92" s="269">
        <f t="shared" si="0"/>
        <v>28</v>
      </c>
      <c r="Z92" s="36">
        <f t="shared" si="1"/>
        <v>0.50063999999999997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4">
        <v>4620207491010</v>
      </c>
      <c r="E93" s="275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35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1"/>
      <c r="R93" s="281"/>
      <c r="S93" s="281"/>
      <c r="T93" s="282"/>
      <c r="U93" s="34"/>
      <c r="V93" s="34"/>
      <c r="W93" s="35" t="s">
        <v>70</v>
      </c>
      <c r="X93" s="268">
        <v>56</v>
      </c>
      <c r="Y93" s="269">
        <f t="shared" si="0"/>
        <v>56</v>
      </c>
      <c r="Z93" s="36">
        <f t="shared" si="1"/>
        <v>1.0012799999999999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4">
        <v>4607111035028</v>
      </c>
      <c r="E94" s="275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43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1"/>
      <c r="R94" s="281"/>
      <c r="S94" s="281"/>
      <c r="T94" s="282"/>
      <c r="U94" s="34"/>
      <c r="V94" s="34"/>
      <c r="W94" s="35" t="s">
        <v>70</v>
      </c>
      <c r="X94" s="268">
        <v>28</v>
      </c>
      <c r="Y94" s="269">
        <f t="shared" si="0"/>
        <v>28</v>
      </c>
      <c r="Z94" s="36">
        <f t="shared" si="1"/>
        <v>0.50063999999999997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124.56640000000002</v>
      </c>
      <c r="BN94" s="67">
        <f t="shared" si="3"/>
        <v>124.56640000000002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4">
        <v>4607111036407</v>
      </c>
      <c r="E95" s="275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44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1"/>
      <c r="R95" s="281"/>
      <c r="S95" s="281"/>
      <c r="T95" s="282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1"/>
      <c r="B96" s="285"/>
      <c r="C96" s="285"/>
      <c r="D96" s="285"/>
      <c r="E96" s="285"/>
      <c r="F96" s="285"/>
      <c r="G96" s="285"/>
      <c r="H96" s="285"/>
      <c r="I96" s="285"/>
      <c r="J96" s="285"/>
      <c r="K96" s="285"/>
      <c r="L96" s="285"/>
      <c r="M96" s="285"/>
      <c r="N96" s="285"/>
      <c r="O96" s="292"/>
      <c r="P96" s="293" t="s">
        <v>73</v>
      </c>
      <c r="Q96" s="287"/>
      <c r="R96" s="287"/>
      <c r="S96" s="287"/>
      <c r="T96" s="287"/>
      <c r="U96" s="287"/>
      <c r="V96" s="288"/>
      <c r="W96" s="37" t="s">
        <v>70</v>
      </c>
      <c r="X96" s="270">
        <f>IFERROR(SUM(X90:X95),"0")</f>
        <v>140</v>
      </c>
      <c r="Y96" s="270">
        <f>IFERROR(SUM(Y90:Y95),"0")</f>
        <v>140</v>
      </c>
      <c r="Z96" s="270">
        <f>IFERROR(IF(Z90="",0,Z90),"0")+IFERROR(IF(Z91="",0,Z91),"0")+IFERROR(IF(Z92="",0,Z92),"0")+IFERROR(IF(Z93="",0,Z93),"0")+IFERROR(IF(Z94="",0,Z94),"0")+IFERROR(IF(Z95="",0,Z95),"0")</f>
        <v>2.5031999999999996</v>
      </c>
      <c r="AA96" s="271"/>
      <c r="AB96" s="271"/>
      <c r="AC96" s="271"/>
    </row>
    <row r="97" spans="1:68" x14ac:dyDescent="0.2">
      <c r="A97" s="285"/>
      <c r="B97" s="285"/>
      <c r="C97" s="285"/>
      <c r="D97" s="285"/>
      <c r="E97" s="285"/>
      <c r="F97" s="285"/>
      <c r="G97" s="285"/>
      <c r="H97" s="285"/>
      <c r="I97" s="285"/>
      <c r="J97" s="285"/>
      <c r="K97" s="285"/>
      <c r="L97" s="285"/>
      <c r="M97" s="285"/>
      <c r="N97" s="285"/>
      <c r="O97" s="292"/>
      <c r="P97" s="293" t="s">
        <v>73</v>
      </c>
      <c r="Q97" s="287"/>
      <c r="R97" s="287"/>
      <c r="S97" s="287"/>
      <c r="T97" s="287"/>
      <c r="U97" s="287"/>
      <c r="V97" s="288"/>
      <c r="W97" s="37" t="s">
        <v>74</v>
      </c>
      <c r="X97" s="270">
        <f>IFERROR(SUMPRODUCT(X90:X95*H90:H95),"0")</f>
        <v>430.08</v>
      </c>
      <c r="Y97" s="270">
        <f>IFERROR(SUMPRODUCT(Y90:Y95*H90:H95),"0")</f>
        <v>430.08</v>
      </c>
      <c r="Z97" s="37"/>
      <c r="AA97" s="271"/>
      <c r="AB97" s="271"/>
      <c r="AC97" s="271"/>
    </row>
    <row r="98" spans="1:68" ht="16.5" customHeight="1" x14ac:dyDescent="0.25">
      <c r="A98" s="301" t="s">
        <v>169</v>
      </c>
      <c r="B98" s="285"/>
      <c r="C98" s="285"/>
      <c r="D98" s="285"/>
      <c r="E98" s="285"/>
      <c r="F98" s="285"/>
      <c r="G98" s="285"/>
      <c r="H98" s="285"/>
      <c r="I98" s="285"/>
      <c r="J98" s="285"/>
      <c r="K98" s="285"/>
      <c r="L98" s="285"/>
      <c r="M98" s="285"/>
      <c r="N98" s="285"/>
      <c r="O98" s="285"/>
      <c r="P98" s="285"/>
      <c r="Q98" s="285"/>
      <c r="R98" s="285"/>
      <c r="S98" s="285"/>
      <c r="T98" s="285"/>
      <c r="U98" s="285"/>
      <c r="V98" s="285"/>
      <c r="W98" s="285"/>
      <c r="X98" s="285"/>
      <c r="Y98" s="285"/>
      <c r="Z98" s="285"/>
      <c r="AA98" s="263"/>
      <c r="AB98" s="263"/>
      <c r="AC98" s="263"/>
    </row>
    <row r="99" spans="1:68" ht="14.25" customHeight="1" x14ac:dyDescent="0.25">
      <c r="A99" s="284" t="s">
        <v>119</v>
      </c>
      <c r="B99" s="285"/>
      <c r="C99" s="285"/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  <c r="O99" s="285"/>
      <c r="P99" s="285"/>
      <c r="Q99" s="285"/>
      <c r="R99" s="285"/>
      <c r="S99" s="285"/>
      <c r="T99" s="285"/>
      <c r="U99" s="285"/>
      <c r="V99" s="285"/>
      <c r="W99" s="285"/>
      <c r="X99" s="285"/>
      <c r="Y99" s="285"/>
      <c r="Z99" s="285"/>
      <c r="AA99" s="264"/>
      <c r="AB99" s="264"/>
      <c r="AC99" s="26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4">
        <v>4607025784012</v>
      </c>
      <c r="E100" s="275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43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1"/>
      <c r="R100" s="281"/>
      <c r="S100" s="281"/>
      <c r="T100" s="282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4">
        <v>4607025784319</v>
      </c>
      <c r="E101" s="275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3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1"/>
      <c r="R101" s="281"/>
      <c r="S101" s="281"/>
      <c r="T101" s="282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1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92"/>
      <c r="P102" s="293" t="s">
        <v>73</v>
      </c>
      <c r="Q102" s="287"/>
      <c r="R102" s="287"/>
      <c r="S102" s="287"/>
      <c r="T102" s="287"/>
      <c r="U102" s="287"/>
      <c r="V102" s="288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x14ac:dyDescent="0.2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92"/>
      <c r="P103" s="293" t="s">
        <v>73</v>
      </c>
      <c r="Q103" s="287"/>
      <c r="R103" s="287"/>
      <c r="S103" s="287"/>
      <c r="T103" s="287"/>
      <c r="U103" s="287"/>
      <c r="V103" s="288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customHeight="1" x14ac:dyDescent="0.25">
      <c r="A104" s="301" t="s">
        <v>175</v>
      </c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63"/>
      <c r="AB104" s="263"/>
      <c r="AC104" s="263"/>
    </row>
    <row r="105" spans="1:68" ht="14.25" customHeight="1" x14ac:dyDescent="0.25">
      <c r="A105" s="284" t="s">
        <v>64</v>
      </c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64"/>
      <c r="AB105" s="264"/>
      <c r="AC105" s="26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4">
        <v>4620207491157</v>
      </c>
      <c r="E106" s="275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5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1"/>
      <c r="R106" s="281"/>
      <c r="S106" s="281"/>
      <c r="T106" s="282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4">
        <v>4607111039262</v>
      </c>
      <c r="E107" s="275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1"/>
      <c r="R107" s="281"/>
      <c r="S107" s="281"/>
      <c r="T107" s="282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4">
        <v>4607111039248</v>
      </c>
      <c r="E108" s="275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5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1"/>
      <c r="R108" s="281"/>
      <c r="S108" s="281"/>
      <c r="T108" s="282"/>
      <c r="U108" s="34"/>
      <c r="V108" s="34"/>
      <c r="W108" s="35" t="s">
        <v>70</v>
      </c>
      <c r="X108" s="268">
        <v>36</v>
      </c>
      <c r="Y108" s="269">
        <f>IFERROR(IF(X108="","",X108),"")</f>
        <v>36</v>
      </c>
      <c r="Z108" s="36">
        <f>IFERROR(IF(X108="","",X108*0.0155),"")</f>
        <v>0.55800000000000005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262.8</v>
      </c>
      <c r="BN108" s="67">
        <f>IFERROR(Y108*I108,"0")</f>
        <v>262.8</v>
      </c>
      <c r="BO108" s="67">
        <f>IFERROR(X108/J108,"0")</f>
        <v>0.42857142857142855</v>
      </c>
      <c r="BP108" s="67">
        <f>IFERROR(Y108/J108,"0")</f>
        <v>0.42857142857142855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4">
        <v>4607111039293</v>
      </c>
      <c r="E109" s="275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1"/>
      <c r="R109" s="281"/>
      <c r="S109" s="281"/>
      <c r="T109" s="282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4">
        <v>4607111039279</v>
      </c>
      <c r="E110" s="275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31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1"/>
      <c r="R110" s="281"/>
      <c r="S110" s="281"/>
      <c r="T110" s="282"/>
      <c r="U110" s="34"/>
      <c r="V110" s="34"/>
      <c r="W110" s="35" t="s">
        <v>70</v>
      </c>
      <c r="X110" s="268">
        <v>144</v>
      </c>
      <c r="Y110" s="269">
        <f>IFERROR(IF(X110="","",X110),"")</f>
        <v>144</v>
      </c>
      <c r="Z110" s="36">
        <f>IFERROR(IF(X110="","",X110*0.0155),"")</f>
        <v>2.2320000000000002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1051.2</v>
      </c>
      <c r="BN110" s="67">
        <f>IFERROR(Y110*I110,"0")</f>
        <v>1051.2</v>
      </c>
      <c r="BO110" s="67">
        <f>IFERROR(X110/J110,"0")</f>
        <v>1.7142857142857142</v>
      </c>
      <c r="BP110" s="67">
        <f>IFERROR(Y110/J110,"0")</f>
        <v>1.7142857142857142</v>
      </c>
    </row>
    <row r="111" spans="1:68" x14ac:dyDescent="0.2">
      <c r="A111" s="291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92"/>
      <c r="P111" s="293" t="s">
        <v>73</v>
      </c>
      <c r="Q111" s="287"/>
      <c r="R111" s="287"/>
      <c r="S111" s="287"/>
      <c r="T111" s="287"/>
      <c r="U111" s="287"/>
      <c r="V111" s="288"/>
      <c r="W111" s="37" t="s">
        <v>70</v>
      </c>
      <c r="X111" s="270">
        <f>IFERROR(SUM(X106:X110),"0")</f>
        <v>192</v>
      </c>
      <c r="Y111" s="270">
        <f>IFERROR(SUM(Y106:Y110),"0")</f>
        <v>192</v>
      </c>
      <c r="Z111" s="270">
        <f>IFERROR(IF(Z106="",0,Z106),"0")+IFERROR(IF(Z107="",0,Z107),"0")+IFERROR(IF(Z108="",0,Z108),"0")+IFERROR(IF(Z109="",0,Z109),"0")+IFERROR(IF(Z110="",0,Z110),"0")</f>
        <v>2.976</v>
      </c>
      <c r="AA111" s="271"/>
      <c r="AB111" s="271"/>
      <c r="AC111" s="271"/>
    </row>
    <row r="112" spans="1:68" x14ac:dyDescent="0.2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92"/>
      <c r="P112" s="293" t="s">
        <v>73</v>
      </c>
      <c r="Q112" s="287"/>
      <c r="R112" s="287"/>
      <c r="S112" s="287"/>
      <c r="T112" s="287"/>
      <c r="U112" s="287"/>
      <c r="V112" s="288"/>
      <c r="W112" s="37" t="s">
        <v>74</v>
      </c>
      <c r="X112" s="270">
        <f>IFERROR(SUMPRODUCT(X106:X110*H106:H110),"0")</f>
        <v>1344</v>
      </c>
      <c r="Y112" s="270">
        <f>IFERROR(SUMPRODUCT(Y106:Y110*H106:H110),"0")</f>
        <v>1344</v>
      </c>
      <c r="Z112" s="37"/>
      <c r="AA112" s="271"/>
      <c r="AB112" s="271"/>
      <c r="AC112" s="271"/>
    </row>
    <row r="113" spans="1:68" ht="14.25" customHeight="1" x14ac:dyDescent="0.25">
      <c r="A113" s="284" t="s">
        <v>125</v>
      </c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64"/>
      <c r="AB113" s="264"/>
      <c r="AC113" s="264"/>
    </row>
    <row r="114" spans="1:68" ht="27" customHeight="1" x14ac:dyDescent="0.25">
      <c r="A114" s="54" t="s">
        <v>187</v>
      </c>
      <c r="B114" s="54" t="s">
        <v>188</v>
      </c>
      <c r="C114" s="31">
        <v>4301135826</v>
      </c>
      <c r="D114" s="274">
        <v>4620207490983</v>
      </c>
      <c r="E114" s="275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340" t="s">
        <v>189</v>
      </c>
      <c r="Q114" s="281"/>
      <c r="R114" s="281"/>
      <c r="S114" s="281"/>
      <c r="T114" s="282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190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1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92"/>
      <c r="P115" s="293" t="s">
        <v>73</v>
      </c>
      <c r="Q115" s="287"/>
      <c r="R115" s="287"/>
      <c r="S115" s="287"/>
      <c r="T115" s="287"/>
      <c r="U115" s="287"/>
      <c r="V115" s="288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92"/>
      <c r="P116" s="293" t="s">
        <v>73</v>
      </c>
      <c r="Q116" s="287"/>
      <c r="R116" s="287"/>
      <c r="S116" s="287"/>
      <c r="T116" s="287"/>
      <c r="U116" s="287"/>
      <c r="V116" s="288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4" t="s">
        <v>191</v>
      </c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64"/>
      <c r="AB117" s="264"/>
      <c r="AC117" s="264"/>
    </row>
    <row r="118" spans="1:68" ht="27" customHeight="1" x14ac:dyDescent="0.25">
      <c r="A118" s="54" t="s">
        <v>192</v>
      </c>
      <c r="B118" s="54" t="s">
        <v>193</v>
      </c>
      <c r="C118" s="31">
        <v>4301071094</v>
      </c>
      <c r="D118" s="274">
        <v>4620207491140</v>
      </c>
      <c r="E118" s="275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11" t="s">
        <v>194</v>
      </c>
      <c r="Q118" s="281"/>
      <c r="R118" s="281"/>
      <c r="S118" s="281"/>
      <c r="T118" s="282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195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1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92"/>
      <c r="P119" s="293" t="s">
        <v>73</v>
      </c>
      <c r="Q119" s="287"/>
      <c r="R119" s="287"/>
      <c r="S119" s="287"/>
      <c r="T119" s="287"/>
      <c r="U119" s="287"/>
      <c r="V119" s="288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92"/>
      <c r="P120" s="293" t="s">
        <v>73</v>
      </c>
      <c r="Q120" s="287"/>
      <c r="R120" s="287"/>
      <c r="S120" s="287"/>
      <c r="T120" s="287"/>
      <c r="U120" s="287"/>
      <c r="V120" s="288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301" t="s">
        <v>196</v>
      </c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63"/>
      <c r="AB121" s="263"/>
      <c r="AC121" s="263"/>
    </row>
    <row r="122" spans="1:68" ht="14.25" customHeight="1" x14ac:dyDescent="0.25">
      <c r="A122" s="284" t="s">
        <v>125</v>
      </c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64"/>
      <c r="AB122" s="264"/>
      <c r="AC122" s="264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74">
        <v>4607111034014</v>
      </c>
      <c r="E123" s="275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31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1"/>
      <c r="R123" s="281"/>
      <c r="S123" s="281"/>
      <c r="T123" s="282"/>
      <c r="U123" s="34"/>
      <c r="V123" s="34"/>
      <c r="W123" s="35" t="s">
        <v>70</v>
      </c>
      <c r="X123" s="268">
        <v>70</v>
      </c>
      <c r="Y123" s="269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199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74">
        <v>4607111033994</v>
      </c>
      <c r="E124" s="275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2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1"/>
      <c r="R124" s="281"/>
      <c r="S124" s="281"/>
      <c r="T124" s="282"/>
      <c r="U124" s="34"/>
      <c r="V124" s="34"/>
      <c r="W124" s="35" t="s">
        <v>70</v>
      </c>
      <c r="X124" s="268">
        <v>56</v>
      </c>
      <c r="Y124" s="26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91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92"/>
      <c r="P125" s="293" t="s">
        <v>73</v>
      </c>
      <c r="Q125" s="287"/>
      <c r="R125" s="287"/>
      <c r="S125" s="287"/>
      <c r="T125" s="287"/>
      <c r="U125" s="287"/>
      <c r="V125" s="288"/>
      <c r="W125" s="37" t="s">
        <v>70</v>
      </c>
      <c r="X125" s="270">
        <f>IFERROR(SUM(X123:X124),"0")</f>
        <v>126</v>
      </c>
      <c r="Y125" s="270">
        <f>IFERROR(SUM(Y123:Y124),"0")</f>
        <v>126</v>
      </c>
      <c r="Z125" s="270">
        <f>IFERROR(IF(Z123="",0,Z123),"0")+IFERROR(IF(Z124="",0,Z124),"0")</f>
        <v>2.2528800000000002</v>
      </c>
      <c r="AA125" s="271"/>
      <c r="AB125" s="271"/>
      <c r="AC125" s="271"/>
    </row>
    <row r="126" spans="1:68" x14ac:dyDescent="0.2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92"/>
      <c r="P126" s="293" t="s">
        <v>73</v>
      </c>
      <c r="Q126" s="287"/>
      <c r="R126" s="287"/>
      <c r="S126" s="287"/>
      <c r="T126" s="287"/>
      <c r="U126" s="287"/>
      <c r="V126" s="288"/>
      <c r="W126" s="37" t="s">
        <v>74</v>
      </c>
      <c r="X126" s="270">
        <f>IFERROR(SUMPRODUCT(X123:X124*H123:H124),"0")</f>
        <v>378</v>
      </c>
      <c r="Y126" s="270">
        <f>IFERROR(SUMPRODUCT(Y123:Y124*H123:H124),"0")</f>
        <v>378</v>
      </c>
      <c r="Z126" s="37"/>
      <c r="AA126" s="271"/>
      <c r="AB126" s="271"/>
      <c r="AC126" s="271"/>
    </row>
    <row r="127" spans="1:68" ht="16.5" customHeight="1" x14ac:dyDescent="0.25">
      <c r="A127" s="301" t="s">
        <v>202</v>
      </c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63"/>
      <c r="AB127" s="263"/>
      <c r="AC127" s="263"/>
    </row>
    <row r="128" spans="1:68" ht="14.25" customHeight="1" x14ac:dyDescent="0.25">
      <c r="A128" s="284" t="s">
        <v>125</v>
      </c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4">
        <v>4607111039095</v>
      </c>
      <c r="E129" s="275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42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1"/>
      <c r="R129" s="281"/>
      <c r="S129" s="281"/>
      <c r="T129" s="282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4">
        <v>4607111034199</v>
      </c>
      <c r="E130" s="275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3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1"/>
      <c r="R130" s="281"/>
      <c r="S130" s="281"/>
      <c r="T130" s="282"/>
      <c r="U130" s="34"/>
      <c r="V130" s="34"/>
      <c r="W130" s="35" t="s">
        <v>70</v>
      </c>
      <c r="X130" s="268">
        <v>0</v>
      </c>
      <c r="Y130" s="26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1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92"/>
      <c r="P131" s="293" t="s">
        <v>73</v>
      </c>
      <c r="Q131" s="287"/>
      <c r="R131" s="287"/>
      <c r="S131" s="287"/>
      <c r="T131" s="287"/>
      <c r="U131" s="287"/>
      <c r="V131" s="288"/>
      <c r="W131" s="37" t="s">
        <v>70</v>
      </c>
      <c r="X131" s="270">
        <f>IFERROR(SUM(X129:X130),"0")</f>
        <v>0</v>
      </c>
      <c r="Y131" s="270">
        <f>IFERROR(SUM(Y129:Y130),"0")</f>
        <v>0</v>
      </c>
      <c r="Z131" s="270">
        <f>IFERROR(IF(Z129="",0,Z129),"0")+IFERROR(IF(Z130="",0,Z130),"0")</f>
        <v>0</v>
      </c>
      <c r="AA131" s="271"/>
      <c r="AB131" s="271"/>
      <c r="AC131" s="271"/>
    </row>
    <row r="132" spans="1:68" x14ac:dyDescent="0.2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92"/>
      <c r="P132" s="293" t="s">
        <v>73</v>
      </c>
      <c r="Q132" s="287"/>
      <c r="R132" s="287"/>
      <c r="S132" s="287"/>
      <c r="T132" s="287"/>
      <c r="U132" s="287"/>
      <c r="V132" s="288"/>
      <c r="W132" s="37" t="s">
        <v>74</v>
      </c>
      <c r="X132" s="270">
        <f>IFERROR(SUMPRODUCT(X129:X130*H129:H130),"0")</f>
        <v>0</v>
      </c>
      <c r="Y132" s="270">
        <f>IFERROR(SUMPRODUCT(Y129:Y130*H129:H130),"0")</f>
        <v>0</v>
      </c>
      <c r="Z132" s="37"/>
      <c r="AA132" s="271"/>
      <c r="AB132" s="271"/>
      <c r="AC132" s="271"/>
    </row>
    <row r="133" spans="1:68" ht="16.5" customHeight="1" x14ac:dyDescent="0.25">
      <c r="A133" s="301" t="s">
        <v>209</v>
      </c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63"/>
      <c r="AB133" s="263"/>
      <c r="AC133" s="263"/>
    </row>
    <row r="134" spans="1:68" ht="14.25" customHeight="1" x14ac:dyDescent="0.25">
      <c r="A134" s="284" t="s">
        <v>125</v>
      </c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4">
        <v>4620207490914</v>
      </c>
      <c r="E135" s="275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1"/>
      <c r="R135" s="281"/>
      <c r="S135" s="281"/>
      <c r="T135" s="282"/>
      <c r="U135" s="34"/>
      <c r="V135" s="34"/>
      <c r="W135" s="35" t="s">
        <v>70</v>
      </c>
      <c r="X135" s="268">
        <v>0</v>
      </c>
      <c r="Y135" s="26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199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4">
        <v>4620207490853</v>
      </c>
      <c r="E136" s="275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29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1"/>
      <c r="R136" s="281"/>
      <c r="S136" s="281"/>
      <c r="T136" s="282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1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92"/>
      <c r="P137" s="293" t="s">
        <v>73</v>
      </c>
      <c r="Q137" s="287"/>
      <c r="R137" s="287"/>
      <c r="S137" s="287"/>
      <c r="T137" s="287"/>
      <c r="U137" s="287"/>
      <c r="V137" s="288"/>
      <c r="W137" s="37" t="s">
        <v>70</v>
      </c>
      <c r="X137" s="270">
        <f>IFERROR(SUM(X135:X136),"0")</f>
        <v>0</v>
      </c>
      <c r="Y137" s="270">
        <f>IFERROR(SUM(Y135:Y136),"0")</f>
        <v>0</v>
      </c>
      <c r="Z137" s="270">
        <f>IFERROR(IF(Z135="",0,Z135),"0")+IFERROR(IF(Z136="",0,Z136),"0")</f>
        <v>0</v>
      </c>
      <c r="AA137" s="271"/>
      <c r="AB137" s="271"/>
      <c r="AC137" s="271"/>
    </row>
    <row r="138" spans="1:68" x14ac:dyDescent="0.2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92"/>
      <c r="P138" s="293" t="s">
        <v>73</v>
      </c>
      <c r="Q138" s="287"/>
      <c r="R138" s="287"/>
      <c r="S138" s="287"/>
      <c r="T138" s="287"/>
      <c r="U138" s="287"/>
      <c r="V138" s="288"/>
      <c r="W138" s="37" t="s">
        <v>74</v>
      </c>
      <c r="X138" s="270">
        <f>IFERROR(SUMPRODUCT(X135:X136*H135:H136),"0")</f>
        <v>0</v>
      </c>
      <c r="Y138" s="270">
        <f>IFERROR(SUMPRODUCT(Y135:Y136*H135:H136),"0")</f>
        <v>0</v>
      </c>
      <c r="Z138" s="37"/>
      <c r="AA138" s="271"/>
      <c r="AB138" s="271"/>
      <c r="AC138" s="271"/>
    </row>
    <row r="139" spans="1:68" ht="16.5" customHeight="1" x14ac:dyDescent="0.25">
      <c r="A139" s="301" t="s">
        <v>214</v>
      </c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63"/>
      <c r="AB139" s="263"/>
      <c r="AC139" s="263"/>
    </row>
    <row r="140" spans="1:68" ht="14.25" customHeight="1" x14ac:dyDescent="0.25">
      <c r="A140" s="284" t="s">
        <v>125</v>
      </c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4">
        <v>4607111035806</v>
      </c>
      <c r="E141" s="275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6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1"/>
      <c r="R141" s="281"/>
      <c r="S141" s="281"/>
      <c r="T141" s="282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1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92"/>
      <c r="P142" s="293" t="s">
        <v>73</v>
      </c>
      <c r="Q142" s="287"/>
      <c r="R142" s="287"/>
      <c r="S142" s="287"/>
      <c r="T142" s="287"/>
      <c r="U142" s="287"/>
      <c r="V142" s="288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92"/>
      <c r="P143" s="293" t="s">
        <v>73</v>
      </c>
      <c r="Q143" s="287"/>
      <c r="R143" s="287"/>
      <c r="S143" s="287"/>
      <c r="T143" s="287"/>
      <c r="U143" s="287"/>
      <c r="V143" s="288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301" t="s">
        <v>218</v>
      </c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63"/>
      <c r="AB144" s="263"/>
      <c r="AC144" s="263"/>
    </row>
    <row r="145" spans="1:68" ht="14.25" customHeight="1" x14ac:dyDescent="0.25">
      <c r="A145" s="284" t="s">
        <v>125</v>
      </c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4">
        <v>4607111039613</v>
      </c>
      <c r="E146" s="275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3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1"/>
      <c r="R146" s="281"/>
      <c r="S146" s="281"/>
      <c r="T146" s="282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1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92"/>
      <c r="P147" s="293" t="s">
        <v>73</v>
      </c>
      <c r="Q147" s="287"/>
      <c r="R147" s="287"/>
      <c r="S147" s="287"/>
      <c r="T147" s="287"/>
      <c r="U147" s="287"/>
      <c r="V147" s="288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92"/>
      <c r="P148" s="293" t="s">
        <v>73</v>
      </c>
      <c r="Q148" s="287"/>
      <c r="R148" s="287"/>
      <c r="S148" s="287"/>
      <c r="T148" s="287"/>
      <c r="U148" s="287"/>
      <c r="V148" s="288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301" t="s">
        <v>221</v>
      </c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63"/>
      <c r="AB149" s="263"/>
      <c r="AC149" s="263"/>
    </row>
    <row r="150" spans="1:68" ht="14.25" customHeight="1" x14ac:dyDescent="0.25">
      <c r="A150" s="284" t="s">
        <v>191</v>
      </c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4">
        <v>4607111035646</v>
      </c>
      <c r="E151" s="275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2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1"/>
      <c r="R151" s="281"/>
      <c r="S151" s="281"/>
      <c r="T151" s="282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1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92"/>
      <c r="P152" s="293" t="s">
        <v>73</v>
      </c>
      <c r="Q152" s="287"/>
      <c r="R152" s="287"/>
      <c r="S152" s="287"/>
      <c r="T152" s="287"/>
      <c r="U152" s="287"/>
      <c r="V152" s="288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92"/>
      <c r="P153" s="293" t="s">
        <v>73</v>
      </c>
      <c r="Q153" s="287"/>
      <c r="R153" s="287"/>
      <c r="S153" s="287"/>
      <c r="T153" s="287"/>
      <c r="U153" s="287"/>
      <c r="V153" s="288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301" t="s">
        <v>226</v>
      </c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63"/>
      <c r="AB154" s="263"/>
      <c r="AC154" s="263"/>
    </row>
    <row r="155" spans="1:68" ht="14.25" customHeight="1" x14ac:dyDescent="0.25">
      <c r="A155" s="284" t="s">
        <v>125</v>
      </c>
      <c r="B155" s="285"/>
      <c r="C155" s="285"/>
      <c r="D155" s="285"/>
      <c r="E155" s="285"/>
      <c r="F155" s="285"/>
      <c r="G155" s="285"/>
      <c r="H155" s="285"/>
      <c r="I155" s="285"/>
      <c r="J155" s="285"/>
      <c r="K155" s="285"/>
      <c r="L155" s="285"/>
      <c r="M155" s="285"/>
      <c r="N155" s="285"/>
      <c r="O155" s="285"/>
      <c r="P155" s="285"/>
      <c r="Q155" s="285"/>
      <c r="R155" s="285"/>
      <c r="S155" s="285"/>
      <c r="T155" s="285"/>
      <c r="U155" s="285"/>
      <c r="V155" s="285"/>
      <c r="W155" s="285"/>
      <c r="X155" s="285"/>
      <c r="Y155" s="285"/>
      <c r="Z155" s="285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4">
        <v>4607111036568</v>
      </c>
      <c r="E156" s="275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6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1"/>
      <c r="R156" s="281"/>
      <c r="S156" s="281"/>
      <c r="T156" s="282"/>
      <c r="U156" s="34"/>
      <c r="V156" s="34"/>
      <c r="W156" s="35" t="s">
        <v>70</v>
      </c>
      <c r="X156" s="268">
        <v>126</v>
      </c>
      <c r="Y156" s="269">
        <f>IFERROR(IF(X156="","",X156),"")</f>
        <v>126</v>
      </c>
      <c r="Z156" s="36">
        <f>IFERROR(IF(X156="","",X156*0.00941),"")</f>
        <v>1.1856599999999999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264.82679999999999</v>
      </c>
      <c r="BN156" s="67">
        <f>IFERROR(Y156*I156,"0")</f>
        <v>264.82679999999999</v>
      </c>
      <c r="BO156" s="67">
        <f>IFERROR(X156/J156,"0")</f>
        <v>0.9</v>
      </c>
      <c r="BP156" s="67">
        <f>IFERROR(Y156/J156,"0")</f>
        <v>0.9</v>
      </c>
    </row>
    <row r="157" spans="1:68" x14ac:dyDescent="0.2">
      <c r="A157" s="291"/>
      <c r="B157" s="285"/>
      <c r="C157" s="285"/>
      <c r="D157" s="285"/>
      <c r="E157" s="285"/>
      <c r="F157" s="285"/>
      <c r="G157" s="285"/>
      <c r="H157" s="285"/>
      <c r="I157" s="285"/>
      <c r="J157" s="285"/>
      <c r="K157" s="285"/>
      <c r="L157" s="285"/>
      <c r="M157" s="285"/>
      <c r="N157" s="285"/>
      <c r="O157" s="292"/>
      <c r="P157" s="293" t="s">
        <v>73</v>
      </c>
      <c r="Q157" s="287"/>
      <c r="R157" s="287"/>
      <c r="S157" s="287"/>
      <c r="T157" s="287"/>
      <c r="U157" s="287"/>
      <c r="V157" s="288"/>
      <c r="W157" s="37" t="s">
        <v>70</v>
      </c>
      <c r="X157" s="270">
        <f>IFERROR(SUM(X156:X156),"0")</f>
        <v>126</v>
      </c>
      <c r="Y157" s="270">
        <f>IFERROR(SUM(Y156:Y156),"0")</f>
        <v>126</v>
      </c>
      <c r="Z157" s="270">
        <f>IFERROR(IF(Z156="",0,Z156),"0")</f>
        <v>1.1856599999999999</v>
      </c>
      <c r="AA157" s="271"/>
      <c r="AB157" s="271"/>
      <c r="AC157" s="271"/>
    </row>
    <row r="158" spans="1:68" x14ac:dyDescent="0.2">
      <c r="A158" s="285"/>
      <c r="B158" s="285"/>
      <c r="C158" s="285"/>
      <c r="D158" s="285"/>
      <c r="E158" s="285"/>
      <c r="F158" s="285"/>
      <c r="G158" s="285"/>
      <c r="H158" s="285"/>
      <c r="I158" s="285"/>
      <c r="J158" s="285"/>
      <c r="K158" s="285"/>
      <c r="L158" s="285"/>
      <c r="M158" s="285"/>
      <c r="N158" s="285"/>
      <c r="O158" s="292"/>
      <c r="P158" s="293" t="s">
        <v>73</v>
      </c>
      <c r="Q158" s="287"/>
      <c r="R158" s="287"/>
      <c r="S158" s="287"/>
      <c r="T158" s="287"/>
      <c r="U158" s="287"/>
      <c r="V158" s="288"/>
      <c r="W158" s="37" t="s">
        <v>74</v>
      </c>
      <c r="X158" s="270">
        <f>IFERROR(SUMPRODUCT(X156:X156*H156:H156),"0")</f>
        <v>211.67999999999998</v>
      </c>
      <c r="Y158" s="270">
        <f>IFERROR(SUMPRODUCT(Y156:Y156*H156:H156),"0")</f>
        <v>211.67999999999998</v>
      </c>
      <c r="Z158" s="37"/>
      <c r="AA158" s="271"/>
      <c r="AB158" s="271"/>
      <c r="AC158" s="271"/>
    </row>
    <row r="159" spans="1:68" ht="27.75" customHeight="1" x14ac:dyDescent="0.2">
      <c r="A159" s="311" t="s">
        <v>230</v>
      </c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12"/>
      <c r="Z159" s="312"/>
      <c r="AA159" s="48"/>
      <c r="AB159" s="48"/>
      <c r="AC159" s="48"/>
    </row>
    <row r="160" spans="1:68" ht="16.5" customHeight="1" x14ac:dyDescent="0.25">
      <c r="A160" s="301" t="s">
        <v>231</v>
      </c>
      <c r="B160" s="285"/>
      <c r="C160" s="285"/>
      <c r="D160" s="285"/>
      <c r="E160" s="285"/>
      <c r="F160" s="285"/>
      <c r="G160" s="285"/>
      <c r="H160" s="285"/>
      <c r="I160" s="285"/>
      <c r="J160" s="285"/>
      <c r="K160" s="285"/>
      <c r="L160" s="285"/>
      <c r="M160" s="285"/>
      <c r="N160" s="285"/>
      <c r="O160" s="285"/>
      <c r="P160" s="285"/>
      <c r="Q160" s="285"/>
      <c r="R160" s="285"/>
      <c r="S160" s="285"/>
      <c r="T160" s="285"/>
      <c r="U160" s="285"/>
      <c r="V160" s="285"/>
      <c r="W160" s="285"/>
      <c r="X160" s="285"/>
      <c r="Y160" s="285"/>
      <c r="Z160" s="285"/>
      <c r="AA160" s="263"/>
      <c r="AB160" s="263"/>
      <c r="AC160" s="263"/>
    </row>
    <row r="161" spans="1:68" ht="14.25" customHeight="1" x14ac:dyDescent="0.25">
      <c r="A161" s="284" t="s">
        <v>64</v>
      </c>
      <c r="B161" s="285"/>
      <c r="C161" s="285"/>
      <c r="D161" s="285"/>
      <c r="E161" s="285"/>
      <c r="F161" s="285"/>
      <c r="G161" s="285"/>
      <c r="H161" s="285"/>
      <c r="I161" s="285"/>
      <c r="J161" s="285"/>
      <c r="K161" s="285"/>
      <c r="L161" s="285"/>
      <c r="M161" s="285"/>
      <c r="N161" s="285"/>
      <c r="O161" s="285"/>
      <c r="P161" s="285"/>
      <c r="Q161" s="285"/>
      <c r="R161" s="285"/>
      <c r="S161" s="285"/>
      <c r="T161" s="285"/>
      <c r="U161" s="285"/>
      <c r="V161" s="285"/>
      <c r="W161" s="285"/>
      <c r="X161" s="285"/>
      <c r="Y161" s="285"/>
      <c r="Z161" s="285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4">
        <v>4607111036384</v>
      </c>
      <c r="E162" s="275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349" t="s">
        <v>234</v>
      </c>
      <c r="Q162" s="281"/>
      <c r="R162" s="281"/>
      <c r="S162" s="281"/>
      <c r="T162" s="282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4">
        <v>4607111036216</v>
      </c>
      <c r="E163" s="275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45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1"/>
      <c r="R163" s="281"/>
      <c r="S163" s="281"/>
      <c r="T163" s="282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1"/>
      <c r="B164" s="285"/>
      <c r="C164" s="285"/>
      <c r="D164" s="285"/>
      <c r="E164" s="285"/>
      <c r="F164" s="285"/>
      <c r="G164" s="285"/>
      <c r="H164" s="285"/>
      <c r="I164" s="285"/>
      <c r="J164" s="285"/>
      <c r="K164" s="285"/>
      <c r="L164" s="285"/>
      <c r="M164" s="285"/>
      <c r="N164" s="285"/>
      <c r="O164" s="292"/>
      <c r="P164" s="293" t="s">
        <v>73</v>
      </c>
      <c r="Q164" s="287"/>
      <c r="R164" s="287"/>
      <c r="S164" s="287"/>
      <c r="T164" s="287"/>
      <c r="U164" s="287"/>
      <c r="V164" s="288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x14ac:dyDescent="0.2">
      <c r="A165" s="285"/>
      <c r="B165" s="285"/>
      <c r="C165" s="285"/>
      <c r="D165" s="285"/>
      <c r="E165" s="285"/>
      <c r="F165" s="285"/>
      <c r="G165" s="285"/>
      <c r="H165" s="285"/>
      <c r="I165" s="285"/>
      <c r="J165" s="285"/>
      <c r="K165" s="285"/>
      <c r="L165" s="285"/>
      <c r="M165" s="285"/>
      <c r="N165" s="285"/>
      <c r="O165" s="292"/>
      <c r="P165" s="293" t="s">
        <v>73</v>
      </c>
      <c r="Q165" s="287"/>
      <c r="R165" s="287"/>
      <c r="S165" s="287"/>
      <c r="T165" s="287"/>
      <c r="U165" s="287"/>
      <c r="V165" s="288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customHeight="1" x14ac:dyDescent="0.2">
      <c r="A166" s="311" t="s">
        <v>239</v>
      </c>
      <c r="B166" s="312"/>
      <c r="C166" s="312"/>
      <c r="D166" s="312"/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12"/>
      <c r="Z166" s="312"/>
      <c r="AA166" s="48"/>
      <c r="AB166" s="48"/>
      <c r="AC166" s="48"/>
    </row>
    <row r="167" spans="1:68" ht="16.5" customHeight="1" x14ac:dyDescent="0.25">
      <c r="A167" s="301" t="s">
        <v>240</v>
      </c>
      <c r="B167" s="285"/>
      <c r="C167" s="285"/>
      <c r="D167" s="285"/>
      <c r="E167" s="285"/>
      <c r="F167" s="285"/>
      <c r="G167" s="285"/>
      <c r="H167" s="285"/>
      <c r="I167" s="285"/>
      <c r="J167" s="285"/>
      <c r="K167" s="285"/>
      <c r="L167" s="285"/>
      <c r="M167" s="285"/>
      <c r="N167" s="285"/>
      <c r="O167" s="285"/>
      <c r="P167" s="285"/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  <c r="AA167" s="263"/>
      <c r="AB167" s="263"/>
      <c r="AC167" s="263"/>
    </row>
    <row r="168" spans="1:68" ht="14.25" customHeight="1" x14ac:dyDescent="0.25">
      <c r="A168" s="284" t="s">
        <v>77</v>
      </c>
      <c r="B168" s="285"/>
      <c r="C168" s="285"/>
      <c r="D168" s="285"/>
      <c r="E168" s="285"/>
      <c r="F168" s="285"/>
      <c r="G168" s="285"/>
      <c r="H168" s="285"/>
      <c r="I168" s="285"/>
      <c r="J168" s="285"/>
      <c r="K168" s="285"/>
      <c r="L168" s="285"/>
      <c r="M168" s="285"/>
      <c r="N168" s="285"/>
      <c r="O168" s="285"/>
      <c r="P168" s="285"/>
      <c r="Q168" s="285"/>
      <c r="R168" s="285"/>
      <c r="S168" s="285"/>
      <c r="T168" s="285"/>
      <c r="U168" s="285"/>
      <c r="V168" s="285"/>
      <c r="W168" s="285"/>
      <c r="X168" s="285"/>
      <c r="Y168" s="285"/>
      <c r="Z168" s="285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4">
        <v>4607111035691</v>
      </c>
      <c r="E169" s="275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4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1"/>
      <c r="R169" s="281"/>
      <c r="S169" s="281"/>
      <c r="T169" s="282"/>
      <c r="U169" s="34"/>
      <c r="V169" s="34"/>
      <c r="W169" s="35" t="s">
        <v>70</v>
      </c>
      <c r="X169" s="268">
        <v>14</v>
      </c>
      <c r="Y169" s="26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4">
        <v>4607111035721</v>
      </c>
      <c r="E170" s="275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45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1"/>
      <c r="R170" s="281"/>
      <c r="S170" s="281"/>
      <c r="T170" s="282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4">
        <v>4607111038487</v>
      </c>
      <c r="E171" s="275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4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1"/>
      <c r="R171" s="281"/>
      <c r="S171" s="281"/>
      <c r="T171" s="282"/>
      <c r="U171" s="34"/>
      <c r="V171" s="34"/>
      <c r="W171" s="35" t="s">
        <v>70</v>
      </c>
      <c r="X171" s="268">
        <v>28</v>
      </c>
      <c r="Y171" s="26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1"/>
      <c r="B172" s="285"/>
      <c r="C172" s="285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92"/>
      <c r="P172" s="293" t="s">
        <v>73</v>
      </c>
      <c r="Q172" s="287"/>
      <c r="R172" s="287"/>
      <c r="S172" s="287"/>
      <c r="T172" s="287"/>
      <c r="U172" s="287"/>
      <c r="V172" s="288"/>
      <c r="W172" s="37" t="s">
        <v>70</v>
      </c>
      <c r="X172" s="270">
        <f>IFERROR(SUM(X169:X171),"0")</f>
        <v>42</v>
      </c>
      <c r="Y172" s="270">
        <f>IFERROR(SUM(Y169:Y171),"0")</f>
        <v>42</v>
      </c>
      <c r="Z172" s="270">
        <f>IFERROR(IF(Z169="",0,Z169),"0")+IFERROR(IF(Z170="",0,Z170),"0")+IFERROR(IF(Z171="",0,Z171),"0")</f>
        <v>0.75095999999999996</v>
      </c>
      <c r="AA172" s="271"/>
      <c r="AB172" s="271"/>
      <c r="AC172" s="271"/>
    </row>
    <row r="173" spans="1:68" x14ac:dyDescent="0.2">
      <c r="A173" s="285"/>
      <c r="B173" s="285"/>
      <c r="C173" s="285"/>
      <c r="D173" s="285"/>
      <c r="E173" s="285"/>
      <c r="F173" s="285"/>
      <c r="G173" s="285"/>
      <c r="H173" s="285"/>
      <c r="I173" s="285"/>
      <c r="J173" s="285"/>
      <c r="K173" s="285"/>
      <c r="L173" s="285"/>
      <c r="M173" s="285"/>
      <c r="N173" s="285"/>
      <c r="O173" s="292"/>
      <c r="P173" s="293" t="s">
        <v>73</v>
      </c>
      <c r="Q173" s="287"/>
      <c r="R173" s="287"/>
      <c r="S173" s="287"/>
      <c r="T173" s="287"/>
      <c r="U173" s="287"/>
      <c r="V173" s="288"/>
      <c r="W173" s="37" t="s">
        <v>74</v>
      </c>
      <c r="X173" s="270">
        <f>IFERROR(SUMPRODUCT(X169:X171*H169:H171),"0")</f>
        <v>126</v>
      </c>
      <c r="Y173" s="270">
        <f>IFERROR(SUMPRODUCT(Y169:Y171*H169:H171),"0")</f>
        <v>126</v>
      </c>
      <c r="Z173" s="37"/>
      <c r="AA173" s="271"/>
      <c r="AB173" s="271"/>
      <c r="AC173" s="271"/>
    </row>
    <row r="174" spans="1:68" ht="14.25" customHeight="1" x14ac:dyDescent="0.25">
      <c r="A174" s="284" t="s">
        <v>250</v>
      </c>
      <c r="B174" s="285"/>
      <c r="C174" s="285"/>
      <c r="D174" s="285"/>
      <c r="E174" s="285"/>
      <c r="F174" s="285"/>
      <c r="G174" s="285"/>
      <c r="H174" s="285"/>
      <c r="I174" s="285"/>
      <c r="J174" s="285"/>
      <c r="K174" s="285"/>
      <c r="L174" s="285"/>
      <c r="M174" s="285"/>
      <c r="N174" s="285"/>
      <c r="O174" s="285"/>
      <c r="P174" s="285"/>
      <c r="Q174" s="285"/>
      <c r="R174" s="285"/>
      <c r="S174" s="285"/>
      <c r="T174" s="285"/>
      <c r="U174" s="285"/>
      <c r="V174" s="285"/>
      <c r="W174" s="285"/>
      <c r="X174" s="285"/>
      <c r="Y174" s="285"/>
      <c r="Z174" s="285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4">
        <v>4680115885875</v>
      </c>
      <c r="E175" s="275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348" t="s">
        <v>255</v>
      </c>
      <c r="Q175" s="281"/>
      <c r="R175" s="281"/>
      <c r="S175" s="281"/>
      <c r="T175" s="282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1"/>
      <c r="B176" s="285"/>
      <c r="C176" s="285"/>
      <c r="D176" s="285"/>
      <c r="E176" s="285"/>
      <c r="F176" s="285"/>
      <c r="G176" s="285"/>
      <c r="H176" s="285"/>
      <c r="I176" s="285"/>
      <c r="J176" s="285"/>
      <c r="K176" s="285"/>
      <c r="L176" s="285"/>
      <c r="M176" s="285"/>
      <c r="N176" s="285"/>
      <c r="O176" s="292"/>
      <c r="P176" s="293" t="s">
        <v>73</v>
      </c>
      <c r="Q176" s="287"/>
      <c r="R176" s="287"/>
      <c r="S176" s="287"/>
      <c r="T176" s="287"/>
      <c r="U176" s="287"/>
      <c r="V176" s="288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5"/>
      <c r="B177" s="285"/>
      <c r="C177" s="285"/>
      <c r="D177" s="285"/>
      <c r="E177" s="285"/>
      <c r="F177" s="285"/>
      <c r="G177" s="285"/>
      <c r="H177" s="285"/>
      <c r="I177" s="285"/>
      <c r="J177" s="285"/>
      <c r="K177" s="285"/>
      <c r="L177" s="285"/>
      <c r="M177" s="285"/>
      <c r="N177" s="285"/>
      <c r="O177" s="292"/>
      <c r="P177" s="293" t="s">
        <v>73</v>
      </c>
      <c r="Q177" s="287"/>
      <c r="R177" s="287"/>
      <c r="S177" s="287"/>
      <c r="T177" s="287"/>
      <c r="U177" s="287"/>
      <c r="V177" s="288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1" t="s">
        <v>258</v>
      </c>
      <c r="B178" s="312"/>
      <c r="C178" s="312"/>
      <c r="D178" s="312"/>
      <c r="E178" s="312"/>
      <c r="F178" s="312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12"/>
      <c r="V178" s="312"/>
      <c r="W178" s="312"/>
      <c r="X178" s="312"/>
      <c r="Y178" s="312"/>
      <c r="Z178" s="312"/>
      <c r="AA178" s="48"/>
      <c r="AB178" s="48"/>
      <c r="AC178" s="48"/>
    </row>
    <row r="179" spans="1:68" ht="16.5" customHeight="1" x14ac:dyDescent="0.25">
      <c r="A179" s="301" t="s">
        <v>259</v>
      </c>
      <c r="B179" s="285"/>
      <c r="C179" s="285"/>
      <c r="D179" s="285"/>
      <c r="E179" s="285"/>
      <c r="F179" s="285"/>
      <c r="G179" s="285"/>
      <c r="H179" s="285"/>
      <c r="I179" s="285"/>
      <c r="J179" s="285"/>
      <c r="K179" s="285"/>
      <c r="L179" s="285"/>
      <c r="M179" s="285"/>
      <c r="N179" s="285"/>
      <c r="O179" s="285"/>
      <c r="P179" s="285"/>
      <c r="Q179" s="285"/>
      <c r="R179" s="285"/>
      <c r="S179" s="285"/>
      <c r="T179" s="285"/>
      <c r="U179" s="285"/>
      <c r="V179" s="285"/>
      <c r="W179" s="285"/>
      <c r="X179" s="285"/>
      <c r="Y179" s="285"/>
      <c r="Z179" s="285"/>
      <c r="AA179" s="263"/>
      <c r="AB179" s="263"/>
      <c r="AC179" s="263"/>
    </row>
    <row r="180" spans="1:68" ht="14.25" customHeight="1" x14ac:dyDescent="0.25">
      <c r="A180" s="284" t="s">
        <v>77</v>
      </c>
      <c r="B180" s="285"/>
      <c r="C180" s="285"/>
      <c r="D180" s="285"/>
      <c r="E180" s="285"/>
      <c r="F180" s="285"/>
      <c r="G180" s="285"/>
      <c r="H180" s="285"/>
      <c r="I180" s="285"/>
      <c r="J180" s="285"/>
      <c r="K180" s="285"/>
      <c r="L180" s="285"/>
      <c r="M180" s="285"/>
      <c r="N180" s="285"/>
      <c r="O180" s="285"/>
      <c r="P180" s="285"/>
      <c r="Q180" s="285"/>
      <c r="R180" s="285"/>
      <c r="S180" s="285"/>
      <c r="T180" s="285"/>
      <c r="U180" s="285"/>
      <c r="V180" s="285"/>
      <c r="W180" s="285"/>
      <c r="X180" s="285"/>
      <c r="Y180" s="285"/>
      <c r="Z180" s="285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4">
        <v>4620207491133</v>
      </c>
      <c r="E181" s="275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329" t="s">
        <v>262</v>
      </c>
      <c r="Q181" s="281"/>
      <c r="R181" s="281"/>
      <c r="S181" s="281"/>
      <c r="T181" s="282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1"/>
      <c r="B182" s="285"/>
      <c r="C182" s="285"/>
      <c r="D182" s="285"/>
      <c r="E182" s="285"/>
      <c r="F182" s="285"/>
      <c r="G182" s="285"/>
      <c r="H182" s="285"/>
      <c r="I182" s="285"/>
      <c r="J182" s="285"/>
      <c r="K182" s="285"/>
      <c r="L182" s="285"/>
      <c r="M182" s="285"/>
      <c r="N182" s="285"/>
      <c r="O182" s="292"/>
      <c r="P182" s="293" t="s">
        <v>73</v>
      </c>
      <c r="Q182" s="287"/>
      <c r="R182" s="287"/>
      <c r="S182" s="287"/>
      <c r="T182" s="287"/>
      <c r="U182" s="287"/>
      <c r="V182" s="288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5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92"/>
      <c r="P183" s="293" t="s">
        <v>73</v>
      </c>
      <c r="Q183" s="287"/>
      <c r="R183" s="287"/>
      <c r="S183" s="287"/>
      <c r="T183" s="287"/>
      <c r="U183" s="287"/>
      <c r="V183" s="288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4" t="s">
        <v>125</v>
      </c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4">
        <v>4620207490198</v>
      </c>
      <c r="E185" s="275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1"/>
      <c r="R185" s="281"/>
      <c r="S185" s="281"/>
      <c r="T185" s="282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4">
        <v>4620207490235</v>
      </c>
      <c r="E186" s="275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3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1"/>
      <c r="R186" s="281"/>
      <c r="S186" s="281"/>
      <c r="T186" s="282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4">
        <v>4620207490259</v>
      </c>
      <c r="E187" s="275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42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1"/>
      <c r="R187" s="281"/>
      <c r="S187" s="281"/>
      <c r="T187" s="282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4">
        <v>4620207490143</v>
      </c>
      <c r="E188" s="275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3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1"/>
      <c r="R188" s="281"/>
      <c r="S188" s="281"/>
      <c r="T188" s="282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1"/>
      <c r="B189" s="285"/>
      <c r="C189" s="285"/>
      <c r="D189" s="285"/>
      <c r="E189" s="285"/>
      <c r="F189" s="285"/>
      <c r="G189" s="285"/>
      <c r="H189" s="285"/>
      <c r="I189" s="285"/>
      <c r="J189" s="285"/>
      <c r="K189" s="285"/>
      <c r="L189" s="285"/>
      <c r="M189" s="285"/>
      <c r="N189" s="285"/>
      <c r="O189" s="292"/>
      <c r="P189" s="293" t="s">
        <v>73</v>
      </c>
      <c r="Q189" s="287"/>
      <c r="R189" s="287"/>
      <c r="S189" s="287"/>
      <c r="T189" s="287"/>
      <c r="U189" s="287"/>
      <c r="V189" s="288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5"/>
      <c r="B190" s="285"/>
      <c r="C190" s="285"/>
      <c r="D190" s="285"/>
      <c r="E190" s="285"/>
      <c r="F190" s="285"/>
      <c r="G190" s="285"/>
      <c r="H190" s="285"/>
      <c r="I190" s="285"/>
      <c r="J190" s="285"/>
      <c r="K190" s="285"/>
      <c r="L190" s="285"/>
      <c r="M190" s="285"/>
      <c r="N190" s="285"/>
      <c r="O190" s="292"/>
      <c r="P190" s="293" t="s">
        <v>73</v>
      </c>
      <c r="Q190" s="287"/>
      <c r="R190" s="287"/>
      <c r="S190" s="287"/>
      <c r="T190" s="287"/>
      <c r="U190" s="287"/>
      <c r="V190" s="288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301" t="s">
        <v>275</v>
      </c>
      <c r="B191" s="285"/>
      <c r="C191" s="285"/>
      <c r="D191" s="285"/>
      <c r="E191" s="285"/>
      <c r="F191" s="285"/>
      <c r="G191" s="285"/>
      <c r="H191" s="285"/>
      <c r="I191" s="285"/>
      <c r="J191" s="285"/>
      <c r="K191" s="285"/>
      <c r="L191" s="285"/>
      <c r="M191" s="285"/>
      <c r="N191" s="285"/>
      <c r="O191" s="285"/>
      <c r="P191" s="285"/>
      <c r="Q191" s="285"/>
      <c r="R191" s="285"/>
      <c r="S191" s="285"/>
      <c r="T191" s="285"/>
      <c r="U191" s="285"/>
      <c r="V191" s="285"/>
      <c r="W191" s="285"/>
      <c r="X191" s="285"/>
      <c r="Y191" s="285"/>
      <c r="Z191" s="285"/>
      <c r="AA191" s="263"/>
      <c r="AB191" s="263"/>
      <c r="AC191" s="263"/>
    </row>
    <row r="192" spans="1:68" ht="14.25" customHeight="1" x14ac:dyDescent="0.25">
      <c r="A192" s="284" t="s">
        <v>64</v>
      </c>
      <c r="B192" s="285"/>
      <c r="C192" s="285"/>
      <c r="D192" s="285"/>
      <c r="E192" s="285"/>
      <c r="F192" s="285"/>
      <c r="G192" s="285"/>
      <c r="H192" s="285"/>
      <c r="I192" s="285"/>
      <c r="J192" s="285"/>
      <c r="K192" s="285"/>
      <c r="L192" s="285"/>
      <c r="M192" s="285"/>
      <c r="N192" s="285"/>
      <c r="O192" s="285"/>
      <c r="P192" s="285"/>
      <c r="Q192" s="285"/>
      <c r="R192" s="285"/>
      <c r="S192" s="285"/>
      <c r="T192" s="285"/>
      <c r="U192" s="285"/>
      <c r="V192" s="285"/>
      <c r="W192" s="285"/>
      <c r="X192" s="285"/>
      <c r="Y192" s="285"/>
      <c r="Z192" s="285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4">
        <v>4607111035912</v>
      </c>
      <c r="E193" s="275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9" t="s">
        <v>278</v>
      </c>
      <c r="Q193" s="281"/>
      <c r="R193" s="281"/>
      <c r="S193" s="281"/>
      <c r="T193" s="282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4">
        <v>4607111035103</v>
      </c>
      <c r="E194" s="275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25" t="s">
        <v>282</v>
      </c>
      <c r="Q194" s="281"/>
      <c r="R194" s="281"/>
      <c r="S194" s="281"/>
      <c r="T194" s="282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4">
        <v>4607111035929</v>
      </c>
      <c r="E195" s="275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03" t="s">
        <v>285</v>
      </c>
      <c r="Q195" s="281"/>
      <c r="R195" s="281"/>
      <c r="S195" s="281"/>
      <c r="T195" s="282"/>
      <c r="U195" s="34"/>
      <c r="V195" s="34"/>
      <c r="W195" s="35" t="s">
        <v>70</v>
      </c>
      <c r="X195" s="268">
        <v>24</v>
      </c>
      <c r="Y195" s="269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179.28</v>
      </c>
      <c r="BN195" s="67">
        <f>IFERROR(Y195*I195,"0")</f>
        <v>179.28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4">
        <v>4607111035882</v>
      </c>
      <c r="E196" s="275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35" t="s">
        <v>288</v>
      </c>
      <c r="Q196" s="281"/>
      <c r="R196" s="281"/>
      <c r="S196" s="281"/>
      <c r="T196" s="282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4">
        <v>4607111035905</v>
      </c>
      <c r="E197" s="275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06" t="s">
        <v>291</v>
      </c>
      <c r="Q197" s="281"/>
      <c r="R197" s="281"/>
      <c r="S197" s="281"/>
      <c r="T197" s="282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1"/>
      <c r="B198" s="285"/>
      <c r="C198" s="285"/>
      <c r="D198" s="285"/>
      <c r="E198" s="285"/>
      <c r="F198" s="285"/>
      <c r="G198" s="285"/>
      <c r="H198" s="285"/>
      <c r="I198" s="285"/>
      <c r="J198" s="285"/>
      <c r="K198" s="285"/>
      <c r="L198" s="285"/>
      <c r="M198" s="285"/>
      <c r="N198" s="285"/>
      <c r="O198" s="292"/>
      <c r="P198" s="293" t="s">
        <v>73</v>
      </c>
      <c r="Q198" s="287"/>
      <c r="R198" s="287"/>
      <c r="S198" s="287"/>
      <c r="T198" s="287"/>
      <c r="U198" s="287"/>
      <c r="V198" s="288"/>
      <c r="W198" s="37" t="s">
        <v>70</v>
      </c>
      <c r="X198" s="270">
        <f>IFERROR(SUM(X193:X197),"0")</f>
        <v>24</v>
      </c>
      <c r="Y198" s="270">
        <f>IFERROR(SUM(Y193:Y197),"0")</f>
        <v>24</v>
      </c>
      <c r="Z198" s="270">
        <f>IFERROR(IF(Z193="",0,Z193),"0")+IFERROR(IF(Z194="",0,Z194),"0")+IFERROR(IF(Z195="",0,Z195),"0")+IFERROR(IF(Z196="",0,Z196),"0")+IFERROR(IF(Z197="",0,Z197),"0")</f>
        <v>0.372</v>
      </c>
      <c r="AA198" s="271"/>
      <c r="AB198" s="271"/>
      <c r="AC198" s="271"/>
    </row>
    <row r="199" spans="1:68" x14ac:dyDescent="0.2">
      <c r="A199" s="285"/>
      <c r="B199" s="285"/>
      <c r="C199" s="285"/>
      <c r="D199" s="285"/>
      <c r="E199" s="285"/>
      <c r="F199" s="285"/>
      <c r="G199" s="285"/>
      <c r="H199" s="285"/>
      <c r="I199" s="285"/>
      <c r="J199" s="285"/>
      <c r="K199" s="285"/>
      <c r="L199" s="285"/>
      <c r="M199" s="285"/>
      <c r="N199" s="285"/>
      <c r="O199" s="292"/>
      <c r="P199" s="293" t="s">
        <v>73</v>
      </c>
      <c r="Q199" s="287"/>
      <c r="R199" s="287"/>
      <c r="S199" s="287"/>
      <c r="T199" s="287"/>
      <c r="U199" s="287"/>
      <c r="V199" s="288"/>
      <c r="W199" s="37" t="s">
        <v>74</v>
      </c>
      <c r="X199" s="270">
        <f>IFERROR(SUMPRODUCT(X193:X197*H193:H197),"0")</f>
        <v>172.8</v>
      </c>
      <c r="Y199" s="270">
        <f>IFERROR(SUMPRODUCT(Y193:Y197*H193:H197),"0")</f>
        <v>172.8</v>
      </c>
      <c r="Z199" s="37"/>
      <c r="AA199" s="271"/>
      <c r="AB199" s="271"/>
      <c r="AC199" s="271"/>
    </row>
    <row r="200" spans="1:68" ht="16.5" customHeight="1" x14ac:dyDescent="0.25">
      <c r="A200" s="301" t="s">
        <v>292</v>
      </c>
      <c r="B200" s="285"/>
      <c r="C200" s="285"/>
      <c r="D200" s="285"/>
      <c r="E200" s="285"/>
      <c r="F200" s="285"/>
      <c r="G200" s="285"/>
      <c r="H200" s="285"/>
      <c r="I200" s="285"/>
      <c r="J200" s="285"/>
      <c r="K200" s="285"/>
      <c r="L200" s="285"/>
      <c r="M200" s="285"/>
      <c r="N200" s="285"/>
      <c r="O200" s="285"/>
      <c r="P200" s="285"/>
      <c r="Q200" s="285"/>
      <c r="R200" s="285"/>
      <c r="S200" s="285"/>
      <c r="T200" s="285"/>
      <c r="U200" s="285"/>
      <c r="V200" s="285"/>
      <c r="W200" s="285"/>
      <c r="X200" s="285"/>
      <c r="Y200" s="285"/>
      <c r="Z200" s="285"/>
      <c r="AA200" s="263"/>
      <c r="AB200" s="263"/>
      <c r="AC200" s="263"/>
    </row>
    <row r="201" spans="1:68" ht="14.25" customHeight="1" x14ac:dyDescent="0.25">
      <c r="A201" s="284" t="s">
        <v>64</v>
      </c>
      <c r="B201" s="285"/>
      <c r="C201" s="285"/>
      <c r="D201" s="285"/>
      <c r="E201" s="285"/>
      <c r="F201" s="285"/>
      <c r="G201" s="285"/>
      <c r="H201" s="285"/>
      <c r="I201" s="285"/>
      <c r="J201" s="285"/>
      <c r="K201" s="285"/>
      <c r="L201" s="285"/>
      <c r="M201" s="285"/>
      <c r="N201" s="285"/>
      <c r="O201" s="285"/>
      <c r="P201" s="285"/>
      <c r="Q201" s="285"/>
      <c r="R201" s="285"/>
      <c r="S201" s="285"/>
      <c r="T201" s="285"/>
      <c r="U201" s="285"/>
      <c r="V201" s="285"/>
      <c r="W201" s="285"/>
      <c r="X201" s="285"/>
      <c r="Y201" s="285"/>
      <c r="Z201" s="285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4">
        <v>4620207491096</v>
      </c>
      <c r="E202" s="275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280" t="s">
        <v>295</v>
      </c>
      <c r="Q202" s="281"/>
      <c r="R202" s="281"/>
      <c r="S202" s="281"/>
      <c r="T202" s="282"/>
      <c r="U202" s="34"/>
      <c r="V202" s="34"/>
      <c r="W202" s="35" t="s">
        <v>70</v>
      </c>
      <c r="X202" s="268">
        <v>0</v>
      </c>
      <c r="Y202" s="26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91"/>
      <c r="B203" s="285"/>
      <c r="C203" s="285"/>
      <c r="D203" s="285"/>
      <c r="E203" s="285"/>
      <c r="F203" s="285"/>
      <c r="G203" s="285"/>
      <c r="H203" s="285"/>
      <c r="I203" s="285"/>
      <c r="J203" s="285"/>
      <c r="K203" s="285"/>
      <c r="L203" s="285"/>
      <c r="M203" s="285"/>
      <c r="N203" s="285"/>
      <c r="O203" s="292"/>
      <c r="P203" s="293" t="s">
        <v>73</v>
      </c>
      <c r="Q203" s="287"/>
      <c r="R203" s="287"/>
      <c r="S203" s="287"/>
      <c r="T203" s="287"/>
      <c r="U203" s="287"/>
      <c r="V203" s="288"/>
      <c r="W203" s="37" t="s">
        <v>70</v>
      </c>
      <c r="X203" s="270">
        <f>IFERROR(SUM(X202:X202),"0")</f>
        <v>0</v>
      </c>
      <c r="Y203" s="270">
        <f>IFERROR(SUM(Y202:Y202),"0")</f>
        <v>0</v>
      </c>
      <c r="Z203" s="270">
        <f>IFERROR(IF(Z202="",0,Z202),"0")</f>
        <v>0</v>
      </c>
      <c r="AA203" s="271"/>
      <c r="AB203" s="271"/>
      <c r="AC203" s="271"/>
    </row>
    <row r="204" spans="1:68" x14ac:dyDescent="0.2">
      <c r="A204" s="285"/>
      <c r="B204" s="285"/>
      <c r="C204" s="285"/>
      <c r="D204" s="285"/>
      <c r="E204" s="285"/>
      <c r="F204" s="285"/>
      <c r="G204" s="285"/>
      <c r="H204" s="285"/>
      <c r="I204" s="285"/>
      <c r="J204" s="285"/>
      <c r="K204" s="285"/>
      <c r="L204" s="285"/>
      <c r="M204" s="285"/>
      <c r="N204" s="285"/>
      <c r="O204" s="292"/>
      <c r="P204" s="293" t="s">
        <v>73</v>
      </c>
      <c r="Q204" s="287"/>
      <c r="R204" s="287"/>
      <c r="S204" s="287"/>
      <c r="T204" s="287"/>
      <c r="U204" s="287"/>
      <c r="V204" s="288"/>
      <c r="W204" s="37" t="s">
        <v>74</v>
      </c>
      <c r="X204" s="270">
        <f>IFERROR(SUMPRODUCT(X202:X202*H202:H202),"0")</f>
        <v>0</v>
      </c>
      <c r="Y204" s="270">
        <f>IFERROR(SUMPRODUCT(Y202:Y202*H202:H202),"0")</f>
        <v>0</v>
      </c>
      <c r="Z204" s="37"/>
      <c r="AA204" s="271"/>
      <c r="AB204" s="271"/>
      <c r="AC204" s="271"/>
    </row>
    <row r="205" spans="1:68" ht="16.5" customHeight="1" x14ac:dyDescent="0.25">
      <c r="A205" s="301" t="s">
        <v>297</v>
      </c>
      <c r="B205" s="285"/>
      <c r="C205" s="285"/>
      <c r="D205" s="285"/>
      <c r="E205" s="285"/>
      <c r="F205" s="285"/>
      <c r="G205" s="285"/>
      <c r="H205" s="285"/>
      <c r="I205" s="285"/>
      <c r="J205" s="285"/>
      <c r="K205" s="285"/>
      <c r="L205" s="285"/>
      <c r="M205" s="285"/>
      <c r="N205" s="285"/>
      <c r="O205" s="285"/>
      <c r="P205" s="285"/>
      <c r="Q205" s="285"/>
      <c r="R205" s="285"/>
      <c r="S205" s="285"/>
      <c r="T205" s="285"/>
      <c r="U205" s="285"/>
      <c r="V205" s="285"/>
      <c r="W205" s="285"/>
      <c r="X205" s="285"/>
      <c r="Y205" s="285"/>
      <c r="Z205" s="285"/>
      <c r="AA205" s="263"/>
      <c r="AB205" s="263"/>
      <c r="AC205" s="263"/>
    </row>
    <row r="206" spans="1:68" ht="14.25" customHeight="1" x14ac:dyDescent="0.25">
      <c r="A206" s="284" t="s">
        <v>64</v>
      </c>
      <c r="B206" s="285"/>
      <c r="C206" s="285"/>
      <c r="D206" s="285"/>
      <c r="E206" s="285"/>
      <c r="F206" s="285"/>
      <c r="G206" s="285"/>
      <c r="H206" s="285"/>
      <c r="I206" s="285"/>
      <c r="J206" s="285"/>
      <c r="K206" s="285"/>
      <c r="L206" s="285"/>
      <c r="M206" s="285"/>
      <c r="N206" s="285"/>
      <c r="O206" s="285"/>
      <c r="P206" s="285"/>
      <c r="Q206" s="285"/>
      <c r="R206" s="285"/>
      <c r="S206" s="285"/>
      <c r="T206" s="285"/>
      <c r="U206" s="285"/>
      <c r="V206" s="285"/>
      <c r="W206" s="285"/>
      <c r="X206" s="285"/>
      <c r="Y206" s="285"/>
      <c r="Z206" s="285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4">
        <v>4620207490709</v>
      </c>
      <c r="E207" s="275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7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81"/>
      <c r="R207" s="281"/>
      <c r="S207" s="281"/>
      <c r="T207" s="282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1"/>
      <c r="B208" s="285"/>
      <c r="C208" s="285"/>
      <c r="D208" s="285"/>
      <c r="E208" s="285"/>
      <c r="F208" s="285"/>
      <c r="G208" s="285"/>
      <c r="H208" s="285"/>
      <c r="I208" s="285"/>
      <c r="J208" s="285"/>
      <c r="K208" s="285"/>
      <c r="L208" s="285"/>
      <c r="M208" s="285"/>
      <c r="N208" s="285"/>
      <c r="O208" s="292"/>
      <c r="P208" s="293" t="s">
        <v>73</v>
      </c>
      <c r="Q208" s="287"/>
      <c r="R208" s="287"/>
      <c r="S208" s="287"/>
      <c r="T208" s="287"/>
      <c r="U208" s="287"/>
      <c r="V208" s="288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5"/>
      <c r="B209" s="285"/>
      <c r="C209" s="285"/>
      <c r="D209" s="285"/>
      <c r="E209" s="285"/>
      <c r="F209" s="285"/>
      <c r="G209" s="285"/>
      <c r="H209" s="285"/>
      <c r="I209" s="285"/>
      <c r="J209" s="285"/>
      <c r="K209" s="285"/>
      <c r="L209" s="285"/>
      <c r="M209" s="285"/>
      <c r="N209" s="285"/>
      <c r="O209" s="292"/>
      <c r="P209" s="293" t="s">
        <v>73</v>
      </c>
      <c r="Q209" s="287"/>
      <c r="R209" s="287"/>
      <c r="S209" s="287"/>
      <c r="T209" s="287"/>
      <c r="U209" s="287"/>
      <c r="V209" s="288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4" t="s">
        <v>125</v>
      </c>
      <c r="B210" s="285"/>
      <c r="C210" s="285"/>
      <c r="D210" s="285"/>
      <c r="E210" s="285"/>
      <c r="F210" s="285"/>
      <c r="G210" s="285"/>
      <c r="H210" s="285"/>
      <c r="I210" s="285"/>
      <c r="J210" s="285"/>
      <c r="K210" s="285"/>
      <c r="L210" s="285"/>
      <c r="M210" s="285"/>
      <c r="N210" s="285"/>
      <c r="O210" s="285"/>
      <c r="P210" s="285"/>
      <c r="Q210" s="285"/>
      <c r="R210" s="285"/>
      <c r="S210" s="285"/>
      <c r="T210" s="285"/>
      <c r="U210" s="285"/>
      <c r="V210" s="285"/>
      <c r="W210" s="285"/>
      <c r="X210" s="285"/>
      <c r="Y210" s="285"/>
      <c r="Z210" s="285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4">
        <v>4620207490570</v>
      </c>
      <c r="E211" s="275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81</v>
      </c>
      <c r="M211" s="33" t="s">
        <v>69</v>
      </c>
      <c r="N211" s="33"/>
      <c r="O211" s="32">
        <v>180</v>
      </c>
      <c r="P211" s="38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81"/>
      <c r="R211" s="281"/>
      <c r="S211" s="281"/>
      <c r="T211" s="282"/>
      <c r="U211" s="34"/>
      <c r="V211" s="34"/>
      <c r="W211" s="35" t="s">
        <v>70</v>
      </c>
      <c r="X211" s="268">
        <v>14</v>
      </c>
      <c r="Y211" s="269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303</v>
      </c>
      <c r="AG211" s="67"/>
      <c r="AJ211" s="71" t="s">
        <v>83</v>
      </c>
      <c r="AK211" s="71">
        <v>14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4">
        <v>4620207490549</v>
      </c>
      <c r="E212" s="275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81</v>
      </c>
      <c r="M212" s="33" t="s">
        <v>69</v>
      </c>
      <c r="N212" s="33"/>
      <c r="O212" s="32">
        <v>180</v>
      </c>
      <c r="P212" s="37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81"/>
      <c r="R212" s="281"/>
      <c r="S212" s="281"/>
      <c r="T212" s="282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83</v>
      </c>
      <c r="AK212" s="71">
        <v>14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4">
        <v>4620207490501</v>
      </c>
      <c r="E213" s="275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81</v>
      </c>
      <c r="M213" s="33" t="s">
        <v>69</v>
      </c>
      <c r="N213" s="33"/>
      <c r="O213" s="32">
        <v>180</v>
      </c>
      <c r="P213" s="44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81"/>
      <c r="R213" s="281"/>
      <c r="S213" s="281"/>
      <c r="T213" s="282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83</v>
      </c>
      <c r="AK213" s="71">
        <v>14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91"/>
      <c r="B214" s="285"/>
      <c r="C214" s="285"/>
      <c r="D214" s="285"/>
      <c r="E214" s="285"/>
      <c r="F214" s="285"/>
      <c r="G214" s="285"/>
      <c r="H214" s="285"/>
      <c r="I214" s="285"/>
      <c r="J214" s="285"/>
      <c r="K214" s="285"/>
      <c r="L214" s="285"/>
      <c r="M214" s="285"/>
      <c r="N214" s="285"/>
      <c r="O214" s="292"/>
      <c r="P214" s="293" t="s">
        <v>73</v>
      </c>
      <c r="Q214" s="287"/>
      <c r="R214" s="287"/>
      <c r="S214" s="287"/>
      <c r="T214" s="287"/>
      <c r="U214" s="287"/>
      <c r="V214" s="288"/>
      <c r="W214" s="37" t="s">
        <v>70</v>
      </c>
      <c r="X214" s="270">
        <f>IFERROR(SUM(X211:X213),"0")</f>
        <v>14</v>
      </c>
      <c r="Y214" s="270">
        <f>IFERROR(SUM(Y211:Y213),"0")</f>
        <v>14</v>
      </c>
      <c r="Z214" s="270">
        <f>IFERROR(IF(Z211="",0,Z211),"0")+IFERROR(IF(Z212="",0,Z212),"0")+IFERROR(IF(Z213="",0,Z213),"0")</f>
        <v>0.25031999999999999</v>
      </c>
      <c r="AA214" s="271"/>
      <c r="AB214" s="271"/>
      <c r="AC214" s="271"/>
    </row>
    <row r="215" spans="1:68" x14ac:dyDescent="0.2">
      <c r="A215" s="285"/>
      <c r="B215" s="285"/>
      <c r="C215" s="285"/>
      <c r="D215" s="285"/>
      <c r="E215" s="285"/>
      <c r="F215" s="285"/>
      <c r="G215" s="285"/>
      <c r="H215" s="285"/>
      <c r="I215" s="285"/>
      <c r="J215" s="285"/>
      <c r="K215" s="285"/>
      <c r="L215" s="285"/>
      <c r="M215" s="285"/>
      <c r="N215" s="285"/>
      <c r="O215" s="292"/>
      <c r="P215" s="293" t="s">
        <v>73</v>
      </c>
      <c r="Q215" s="287"/>
      <c r="R215" s="287"/>
      <c r="S215" s="287"/>
      <c r="T215" s="287"/>
      <c r="U215" s="287"/>
      <c r="V215" s="288"/>
      <c r="W215" s="37" t="s">
        <v>74</v>
      </c>
      <c r="X215" s="270">
        <f>IFERROR(SUMPRODUCT(X211:X213*H211:H213),"0")</f>
        <v>33.6</v>
      </c>
      <c r="Y215" s="270">
        <f>IFERROR(SUMPRODUCT(Y211:Y213*H211:H213),"0")</f>
        <v>33.6</v>
      </c>
      <c r="Z215" s="37"/>
      <c r="AA215" s="271"/>
      <c r="AB215" s="271"/>
      <c r="AC215" s="271"/>
    </row>
    <row r="216" spans="1:68" ht="16.5" customHeight="1" x14ac:dyDescent="0.25">
      <c r="A216" s="301" t="s">
        <v>308</v>
      </c>
      <c r="B216" s="285"/>
      <c r="C216" s="285"/>
      <c r="D216" s="285"/>
      <c r="E216" s="285"/>
      <c r="F216" s="285"/>
      <c r="G216" s="285"/>
      <c r="H216" s="285"/>
      <c r="I216" s="285"/>
      <c r="J216" s="285"/>
      <c r="K216" s="285"/>
      <c r="L216" s="285"/>
      <c r="M216" s="285"/>
      <c r="N216" s="285"/>
      <c r="O216" s="285"/>
      <c r="P216" s="285"/>
      <c r="Q216" s="285"/>
      <c r="R216" s="285"/>
      <c r="S216" s="285"/>
      <c r="T216" s="285"/>
      <c r="U216" s="285"/>
      <c r="V216" s="285"/>
      <c r="W216" s="285"/>
      <c r="X216" s="285"/>
      <c r="Y216" s="285"/>
      <c r="Z216" s="285"/>
      <c r="AA216" s="263"/>
      <c r="AB216" s="263"/>
      <c r="AC216" s="263"/>
    </row>
    <row r="217" spans="1:68" ht="14.25" customHeight="1" x14ac:dyDescent="0.25">
      <c r="A217" s="284" t="s">
        <v>64</v>
      </c>
      <c r="B217" s="285"/>
      <c r="C217" s="285"/>
      <c r="D217" s="285"/>
      <c r="E217" s="285"/>
      <c r="F217" s="285"/>
      <c r="G217" s="285"/>
      <c r="H217" s="285"/>
      <c r="I217" s="285"/>
      <c r="J217" s="285"/>
      <c r="K217" s="285"/>
      <c r="L217" s="285"/>
      <c r="M217" s="285"/>
      <c r="N217" s="285"/>
      <c r="O217" s="285"/>
      <c r="P217" s="285"/>
      <c r="Q217" s="285"/>
      <c r="R217" s="285"/>
      <c r="S217" s="285"/>
      <c r="T217" s="285"/>
      <c r="U217" s="285"/>
      <c r="V217" s="285"/>
      <c r="W217" s="285"/>
      <c r="X217" s="285"/>
      <c r="Y217" s="285"/>
      <c r="Z217" s="285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4">
        <v>4607111039019</v>
      </c>
      <c r="E218" s="275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295" t="s">
        <v>311</v>
      </c>
      <c r="Q218" s="281"/>
      <c r="R218" s="281"/>
      <c r="S218" s="281"/>
      <c r="T218" s="282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4">
        <v>4607111038708</v>
      </c>
      <c r="E219" s="275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13" t="s">
        <v>315</v>
      </c>
      <c r="Q219" s="281"/>
      <c r="R219" s="281"/>
      <c r="S219" s="281"/>
      <c r="T219" s="282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91"/>
      <c r="B220" s="285"/>
      <c r="C220" s="285"/>
      <c r="D220" s="285"/>
      <c r="E220" s="285"/>
      <c r="F220" s="285"/>
      <c r="G220" s="285"/>
      <c r="H220" s="285"/>
      <c r="I220" s="285"/>
      <c r="J220" s="285"/>
      <c r="K220" s="285"/>
      <c r="L220" s="285"/>
      <c r="M220" s="285"/>
      <c r="N220" s="285"/>
      <c r="O220" s="292"/>
      <c r="P220" s="293" t="s">
        <v>73</v>
      </c>
      <c r="Q220" s="287"/>
      <c r="R220" s="287"/>
      <c r="S220" s="287"/>
      <c r="T220" s="287"/>
      <c r="U220" s="287"/>
      <c r="V220" s="288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5"/>
      <c r="B221" s="285"/>
      <c r="C221" s="285"/>
      <c r="D221" s="285"/>
      <c r="E221" s="285"/>
      <c r="F221" s="285"/>
      <c r="G221" s="285"/>
      <c r="H221" s="285"/>
      <c r="I221" s="285"/>
      <c r="J221" s="285"/>
      <c r="K221" s="285"/>
      <c r="L221" s="285"/>
      <c r="M221" s="285"/>
      <c r="N221" s="285"/>
      <c r="O221" s="292"/>
      <c r="P221" s="293" t="s">
        <v>73</v>
      </c>
      <c r="Q221" s="287"/>
      <c r="R221" s="287"/>
      <c r="S221" s="287"/>
      <c r="T221" s="287"/>
      <c r="U221" s="287"/>
      <c r="V221" s="288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1" t="s">
        <v>316</v>
      </c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2"/>
      <c r="N222" s="312"/>
      <c r="O222" s="312"/>
      <c r="P222" s="312"/>
      <c r="Q222" s="312"/>
      <c r="R222" s="312"/>
      <c r="S222" s="312"/>
      <c r="T222" s="312"/>
      <c r="U222" s="312"/>
      <c r="V222" s="312"/>
      <c r="W222" s="312"/>
      <c r="X222" s="312"/>
      <c r="Y222" s="312"/>
      <c r="Z222" s="312"/>
      <c r="AA222" s="48"/>
      <c r="AB222" s="48"/>
      <c r="AC222" s="48"/>
    </row>
    <row r="223" spans="1:68" ht="16.5" customHeight="1" x14ac:dyDescent="0.25">
      <c r="A223" s="301" t="s">
        <v>317</v>
      </c>
      <c r="B223" s="285"/>
      <c r="C223" s="285"/>
      <c r="D223" s="285"/>
      <c r="E223" s="285"/>
      <c r="F223" s="285"/>
      <c r="G223" s="285"/>
      <c r="H223" s="285"/>
      <c r="I223" s="285"/>
      <c r="J223" s="285"/>
      <c r="K223" s="285"/>
      <c r="L223" s="285"/>
      <c r="M223" s="285"/>
      <c r="N223" s="285"/>
      <c r="O223" s="285"/>
      <c r="P223" s="285"/>
      <c r="Q223" s="285"/>
      <c r="R223" s="285"/>
      <c r="S223" s="285"/>
      <c r="T223" s="285"/>
      <c r="U223" s="285"/>
      <c r="V223" s="285"/>
      <c r="W223" s="285"/>
      <c r="X223" s="285"/>
      <c r="Y223" s="285"/>
      <c r="Z223" s="285"/>
      <c r="AA223" s="263"/>
      <c r="AB223" s="263"/>
      <c r="AC223" s="263"/>
    </row>
    <row r="224" spans="1:68" ht="14.25" customHeight="1" x14ac:dyDescent="0.25">
      <c r="A224" s="284" t="s">
        <v>64</v>
      </c>
      <c r="B224" s="285"/>
      <c r="C224" s="285"/>
      <c r="D224" s="285"/>
      <c r="E224" s="285"/>
      <c r="F224" s="285"/>
      <c r="G224" s="285"/>
      <c r="H224" s="285"/>
      <c r="I224" s="285"/>
      <c r="J224" s="285"/>
      <c r="K224" s="285"/>
      <c r="L224" s="285"/>
      <c r="M224" s="285"/>
      <c r="N224" s="285"/>
      <c r="O224" s="285"/>
      <c r="P224" s="285"/>
      <c r="Q224" s="285"/>
      <c r="R224" s="285"/>
      <c r="S224" s="285"/>
      <c r="T224" s="285"/>
      <c r="U224" s="285"/>
      <c r="V224" s="285"/>
      <c r="W224" s="285"/>
      <c r="X224" s="285"/>
      <c r="Y224" s="285"/>
      <c r="Z224" s="285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4">
        <v>4607111036162</v>
      </c>
      <c r="E225" s="275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34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81"/>
      <c r="R225" s="281"/>
      <c r="S225" s="281"/>
      <c r="T225" s="282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91"/>
      <c r="B226" s="285"/>
      <c r="C226" s="285"/>
      <c r="D226" s="285"/>
      <c r="E226" s="285"/>
      <c r="F226" s="285"/>
      <c r="G226" s="285"/>
      <c r="H226" s="285"/>
      <c r="I226" s="285"/>
      <c r="J226" s="285"/>
      <c r="K226" s="285"/>
      <c r="L226" s="285"/>
      <c r="M226" s="285"/>
      <c r="N226" s="285"/>
      <c r="O226" s="292"/>
      <c r="P226" s="293" t="s">
        <v>73</v>
      </c>
      <c r="Q226" s="287"/>
      <c r="R226" s="287"/>
      <c r="S226" s="287"/>
      <c r="T226" s="287"/>
      <c r="U226" s="287"/>
      <c r="V226" s="288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5"/>
      <c r="B227" s="285"/>
      <c r="C227" s="285"/>
      <c r="D227" s="285"/>
      <c r="E227" s="285"/>
      <c r="F227" s="285"/>
      <c r="G227" s="285"/>
      <c r="H227" s="285"/>
      <c r="I227" s="285"/>
      <c r="J227" s="285"/>
      <c r="K227" s="285"/>
      <c r="L227" s="285"/>
      <c r="M227" s="285"/>
      <c r="N227" s="285"/>
      <c r="O227" s="292"/>
      <c r="P227" s="293" t="s">
        <v>73</v>
      </c>
      <c r="Q227" s="287"/>
      <c r="R227" s="287"/>
      <c r="S227" s="287"/>
      <c r="T227" s="287"/>
      <c r="U227" s="287"/>
      <c r="V227" s="288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1" t="s">
        <v>321</v>
      </c>
      <c r="B228" s="312"/>
      <c r="C228" s="312"/>
      <c r="D228" s="312"/>
      <c r="E228" s="312"/>
      <c r="F228" s="312"/>
      <c r="G228" s="312"/>
      <c r="H228" s="312"/>
      <c r="I228" s="312"/>
      <c r="J228" s="312"/>
      <c r="K228" s="312"/>
      <c r="L228" s="312"/>
      <c r="M228" s="312"/>
      <c r="N228" s="312"/>
      <c r="O228" s="312"/>
      <c r="P228" s="312"/>
      <c r="Q228" s="312"/>
      <c r="R228" s="312"/>
      <c r="S228" s="312"/>
      <c r="T228" s="312"/>
      <c r="U228" s="312"/>
      <c r="V228" s="312"/>
      <c r="W228" s="312"/>
      <c r="X228" s="312"/>
      <c r="Y228" s="312"/>
      <c r="Z228" s="312"/>
      <c r="AA228" s="48"/>
      <c r="AB228" s="48"/>
      <c r="AC228" s="48"/>
    </row>
    <row r="229" spans="1:68" ht="16.5" customHeight="1" x14ac:dyDescent="0.25">
      <c r="A229" s="301" t="s">
        <v>322</v>
      </c>
      <c r="B229" s="285"/>
      <c r="C229" s="285"/>
      <c r="D229" s="285"/>
      <c r="E229" s="285"/>
      <c r="F229" s="285"/>
      <c r="G229" s="285"/>
      <c r="H229" s="285"/>
      <c r="I229" s="285"/>
      <c r="J229" s="285"/>
      <c r="K229" s="285"/>
      <c r="L229" s="285"/>
      <c r="M229" s="285"/>
      <c r="N229" s="285"/>
      <c r="O229" s="285"/>
      <c r="P229" s="285"/>
      <c r="Q229" s="285"/>
      <c r="R229" s="285"/>
      <c r="S229" s="285"/>
      <c r="T229" s="285"/>
      <c r="U229" s="285"/>
      <c r="V229" s="285"/>
      <c r="W229" s="285"/>
      <c r="X229" s="285"/>
      <c r="Y229" s="285"/>
      <c r="Z229" s="285"/>
      <c r="AA229" s="263"/>
      <c r="AB229" s="263"/>
      <c r="AC229" s="263"/>
    </row>
    <row r="230" spans="1:68" ht="14.25" customHeight="1" x14ac:dyDescent="0.25">
      <c r="A230" s="284" t="s">
        <v>64</v>
      </c>
      <c r="B230" s="285"/>
      <c r="C230" s="285"/>
      <c r="D230" s="285"/>
      <c r="E230" s="285"/>
      <c r="F230" s="285"/>
      <c r="G230" s="285"/>
      <c r="H230" s="285"/>
      <c r="I230" s="285"/>
      <c r="J230" s="285"/>
      <c r="K230" s="285"/>
      <c r="L230" s="285"/>
      <c r="M230" s="285"/>
      <c r="N230" s="285"/>
      <c r="O230" s="285"/>
      <c r="P230" s="285"/>
      <c r="Q230" s="285"/>
      <c r="R230" s="285"/>
      <c r="S230" s="285"/>
      <c r="T230" s="285"/>
      <c r="U230" s="285"/>
      <c r="V230" s="285"/>
      <c r="W230" s="285"/>
      <c r="X230" s="285"/>
      <c r="Y230" s="285"/>
      <c r="Z230" s="285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4">
        <v>4607111035899</v>
      </c>
      <c r="E231" s="275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45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81"/>
      <c r="R231" s="281"/>
      <c r="S231" s="281"/>
      <c r="T231" s="282"/>
      <c r="U231" s="34"/>
      <c r="V231" s="34"/>
      <c r="W231" s="35" t="s">
        <v>70</v>
      </c>
      <c r="X231" s="268">
        <v>72</v>
      </c>
      <c r="Y231" s="269">
        <f>IFERROR(IF(X231="","",X231),"")</f>
        <v>72</v>
      </c>
      <c r="Z231" s="36">
        <f>IFERROR(IF(X231="","",X231*0.0155),"")</f>
        <v>1.1160000000000001</v>
      </c>
      <c r="AA231" s="56"/>
      <c r="AB231" s="57"/>
      <c r="AC231" s="216" t="s">
        <v>238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378.86399999999998</v>
      </c>
      <c r="BN231" s="67">
        <f>IFERROR(Y231*I231,"0")</f>
        <v>378.86399999999998</v>
      </c>
      <c r="BO231" s="67">
        <f>IFERROR(X231/J231,"0")</f>
        <v>0.8571428571428571</v>
      </c>
      <c r="BP231" s="67">
        <f>IFERROR(Y231/J231,"0")</f>
        <v>0.8571428571428571</v>
      </c>
    </row>
    <row r="232" spans="1:68" x14ac:dyDescent="0.2">
      <c r="A232" s="291"/>
      <c r="B232" s="285"/>
      <c r="C232" s="285"/>
      <c r="D232" s="285"/>
      <c r="E232" s="285"/>
      <c r="F232" s="285"/>
      <c r="G232" s="285"/>
      <c r="H232" s="285"/>
      <c r="I232" s="285"/>
      <c r="J232" s="285"/>
      <c r="K232" s="285"/>
      <c r="L232" s="285"/>
      <c r="M232" s="285"/>
      <c r="N232" s="285"/>
      <c r="O232" s="292"/>
      <c r="P232" s="293" t="s">
        <v>73</v>
      </c>
      <c r="Q232" s="287"/>
      <c r="R232" s="287"/>
      <c r="S232" s="287"/>
      <c r="T232" s="287"/>
      <c r="U232" s="287"/>
      <c r="V232" s="288"/>
      <c r="W232" s="37" t="s">
        <v>70</v>
      </c>
      <c r="X232" s="270">
        <f>IFERROR(SUM(X231:X231),"0")</f>
        <v>72</v>
      </c>
      <c r="Y232" s="270">
        <f>IFERROR(SUM(Y231:Y231),"0")</f>
        <v>72</v>
      </c>
      <c r="Z232" s="270">
        <f>IFERROR(IF(Z231="",0,Z231),"0")</f>
        <v>1.1160000000000001</v>
      </c>
      <c r="AA232" s="271"/>
      <c r="AB232" s="271"/>
      <c r="AC232" s="271"/>
    </row>
    <row r="233" spans="1:68" x14ac:dyDescent="0.2">
      <c r="A233" s="285"/>
      <c r="B233" s="285"/>
      <c r="C233" s="285"/>
      <c r="D233" s="285"/>
      <c r="E233" s="285"/>
      <c r="F233" s="285"/>
      <c r="G233" s="285"/>
      <c r="H233" s="285"/>
      <c r="I233" s="285"/>
      <c r="J233" s="285"/>
      <c r="K233" s="285"/>
      <c r="L233" s="285"/>
      <c r="M233" s="285"/>
      <c r="N233" s="285"/>
      <c r="O233" s="292"/>
      <c r="P233" s="293" t="s">
        <v>73</v>
      </c>
      <c r="Q233" s="287"/>
      <c r="R233" s="287"/>
      <c r="S233" s="287"/>
      <c r="T233" s="287"/>
      <c r="U233" s="287"/>
      <c r="V233" s="288"/>
      <c r="W233" s="37" t="s">
        <v>74</v>
      </c>
      <c r="X233" s="270">
        <f>IFERROR(SUMPRODUCT(X231:X231*H231:H231),"0")</f>
        <v>360</v>
      </c>
      <c r="Y233" s="270">
        <f>IFERROR(SUMPRODUCT(Y231:Y231*H231:H231),"0")</f>
        <v>360</v>
      </c>
      <c r="Z233" s="37"/>
      <c r="AA233" s="271"/>
      <c r="AB233" s="271"/>
      <c r="AC233" s="271"/>
    </row>
    <row r="234" spans="1:68" ht="27.75" customHeight="1" x14ac:dyDescent="0.2">
      <c r="A234" s="311" t="s">
        <v>325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312"/>
      <c r="Z234" s="312"/>
      <c r="AA234" s="48"/>
      <c r="AB234" s="48"/>
      <c r="AC234" s="48"/>
    </row>
    <row r="235" spans="1:68" ht="16.5" customHeight="1" x14ac:dyDescent="0.25">
      <c r="A235" s="301" t="s">
        <v>326</v>
      </c>
      <c r="B235" s="285"/>
      <c r="C235" s="285"/>
      <c r="D235" s="285"/>
      <c r="E235" s="285"/>
      <c r="F235" s="285"/>
      <c r="G235" s="285"/>
      <c r="H235" s="285"/>
      <c r="I235" s="285"/>
      <c r="J235" s="285"/>
      <c r="K235" s="285"/>
      <c r="L235" s="285"/>
      <c r="M235" s="285"/>
      <c r="N235" s="285"/>
      <c r="O235" s="285"/>
      <c r="P235" s="285"/>
      <c r="Q235" s="285"/>
      <c r="R235" s="285"/>
      <c r="S235" s="285"/>
      <c r="T235" s="285"/>
      <c r="U235" s="285"/>
      <c r="V235" s="285"/>
      <c r="W235" s="285"/>
      <c r="X235" s="285"/>
      <c r="Y235" s="285"/>
      <c r="Z235" s="285"/>
      <c r="AA235" s="263"/>
      <c r="AB235" s="263"/>
      <c r="AC235" s="263"/>
    </row>
    <row r="236" spans="1:68" ht="14.25" customHeight="1" x14ac:dyDescent="0.25">
      <c r="A236" s="284" t="s">
        <v>327</v>
      </c>
      <c r="B236" s="285"/>
      <c r="C236" s="285"/>
      <c r="D236" s="285"/>
      <c r="E236" s="285"/>
      <c r="F236" s="285"/>
      <c r="G236" s="285"/>
      <c r="H236" s="285"/>
      <c r="I236" s="285"/>
      <c r="J236" s="285"/>
      <c r="K236" s="285"/>
      <c r="L236" s="285"/>
      <c r="M236" s="285"/>
      <c r="N236" s="285"/>
      <c r="O236" s="285"/>
      <c r="P236" s="285"/>
      <c r="Q236" s="285"/>
      <c r="R236" s="285"/>
      <c r="S236" s="285"/>
      <c r="T236" s="285"/>
      <c r="U236" s="285"/>
      <c r="V236" s="285"/>
      <c r="W236" s="285"/>
      <c r="X236" s="285"/>
      <c r="Y236" s="285"/>
      <c r="Z236" s="285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4">
        <v>4607111039774</v>
      </c>
      <c r="E237" s="275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44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81"/>
      <c r="R237" s="281"/>
      <c r="S237" s="281"/>
      <c r="T237" s="282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91"/>
      <c r="B238" s="285"/>
      <c r="C238" s="285"/>
      <c r="D238" s="285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92"/>
      <c r="P238" s="293" t="s">
        <v>73</v>
      </c>
      <c r="Q238" s="287"/>
      <c r="R238" s="287"/>
      <c r="S238" s="287"/>
      <c r="T238" s="287"/>
      <c r="U238" s="287"/>
      <c r="V238" s="288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5"/>
      <c r="B239" s="285"/>
      <c r="C239" s="285"/>
      <c r="D239" s="285"/>
      <c r="E239" s="285"/>
      <c r="F239" s="285"/>
      <c r="G239" s="285"/>
      <c r="H239" s="285"/>
      <c r="I239" s="285"/>
      <c r="J239" s="285"/>
      <c r="K239" s="285"/>
      <c r="L239" s="285"/>
      <c r="M239" s="285"/>
      <c r="N239" s="285"/>
      <c r="O239" s="292"/>
      <c r="P239" s="293" t="s">
        <v>73</v>
      </c>
      <c r="Q239" s="287"/>
      <c r="R239" s="287"/>
      <c r="S239" s="287"/>
      <c r="T239" s="287"/>
      <c r="U239" s="287"/>
      <c r="V239" s="288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4" t="s">
        <v>125</v>
      </c>
      <c r="B240" s="285"/>
      <c r="C240" s="285"/>
      <c r="D240" s="285"/>
      <c r="E240" s="285"/>
      <c r="F240" s="285"/>
      <c r="G240" s="285"/>
      <c r="H240" s="285"/>
      <c r="I240" s="285"/>
      <c r="J240" s="285"/>
      <c r="K240" s="285"/>
      <c r="L240" s="285"/>
      <c r="M240" s="285"/>
      <c r="N240" s="285"/>
      <c r="O240" s="285"/>
      <c r="P240" s="285"/>
      <c r="Q240" s="285"/>
      <c r="R240" s="285"/>
      <c r="S240" s="285"/>
      <c r="T240" s="285"/>
      <c r="U240" s="285"/>
      <c r="V240" s="285"/>
      <c r="W240" s="285"/>
      <c r="X240" s="285"/>
      <c r="Y240" s="285"/>
      <c r="Z240" s="285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4">
        <v>4607111039361</v>
      </c>
      <c r="E241" s="275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81</v>
      </c>
      <c r="M241" s="33" t="s">
        <v>69</v>
      </c>
      <c r="N241" s="33"/>
      <c r="O241" s="32">
        <v>180</v>
      </c>
      <c r="P241" s="34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81"/>
      <c r="R241" s="281"/>
      <c r="S241" s="281"/>
      <c r="T241" s="282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83</v>
      </c>
      <c r="AK241" s="71">
        <v>14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1"/>
      <c r="B242" s="285"/>
      <c r="C242" s="285"/>
      <c r="D242" s="285"/>
      <c r="E242" s="285"/>
      <c r="F242" s="285"/>
      <c r="G242" s="285"/>
      <c r="H242" s="285"/>
      <c r="I242" s="285"/>
      <c r="J242" s="285"/>
      <c r="K242" s="285"/>
      <c r="L242" s="285"/>
      <c r="M242" s="285"/>
      <c r="N242" s="285"/>
      <c r="O242" s="292"/>
      <c r="P242" s="293" t="s">
        <v>73</v>
      </c>
      <c r="Q242" s="287"/>
      <c r="R242" s="287"/>
      <c r="S242" s="287"/>
      <c r="T242" s="287"/>
      <c r="U242" s="287"/>
      <c r="V242" s="288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5"/>
      <c r="B243" s="285"/>
      <c r="C243" s="285"/>
      <c r="D243" s="285"/>
      <c r="E243" s="285"/>
      <c r="F243" s="285"/>
      <c r="G243" s="285"/>
      <c r="H243" s="285"/>
      <c r="I243" s="285"/>
      <c r="J243" s="285"/>
      <c r="K243" s="285"/>
      <c r="L243" s="285"/>
      <c r="M243" s="285"/>
      <c r="N243" s="285"/>
      <c r="O243" s="292"/>
      <c r="P243" s="293" t="s">
        <v>73</v>
      </c>
      <c r="Q243" s="287"/>
      <c r="R243" s="287"/>
      <c r="S243" s="287"/>
      <c r="T243" s="287"/>
      <c r="U243" s="287"/>
      <c r="V243" s="288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1" t="s">
        <v>333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12"/>
      <c r="Z244" s="312"/>
      <c r="AA244" s="48"/>
      <c r="AB244" s="48"/>
      <c r="AC244" s="48"/>
    </row>
    <row r="245" spans="1:68" ht="16.5" customHeight="1" x14ac:dyDescent="0.25">
      <c r="A245" s="301" t="s">
        <v>333</v>
      </c>
      <c r="B245" s="285"/>
      <c r="C245" s="285"/>
      <c r="D245" s="285"/>
      <c r="E245" s="285"/>
      <c r="F245" s="285"/>
      <c r="G245" s="285"/>
      <c r="H245" s="285"/>
      <c r="I245" s="285"/>
      <c r="J245" s="285"/>
      <c r="K245" s="285"/>
      <c r="L245" s="285"/>
      <c r="M245" s="285"/>
      <c r="N245" s="285"/>
      <c r="O245" s="285"/>
      <c r="P245" s="285"/>
      <c r="Q245" s="285"/>
      <c r="R245" s="285"/>
      <c r="S245" s="285"/>
      <c r="T245" s="285"/>
      <c r="U245" s="285"/>
      <c r="V245" s="285"/>
      <c r="W245" s="285"/>
      <c r="X245" s="285"/>
      <c r="Y245" s="285"/>
      <c r="Z245" s="285"/>
      <c r="AA245" s="263"/>
      <c r="AB245" s="263"/>
      <c r="AC245" s="263"/>
    </row>
    <row r="246" spans="1:68" ht="14.25" customHeight="1" x14ac:dyDescent="0.25">
      <c r="A246" s="284" t="s">
        <v>64</v>
      </c>
      <c r="B246" s="285"/>
      <c r="C246" s="285"/>
      <c r="D246" s="285"/>
      <c r="E246" s="285"/>
      <c r="F246" s="285"/>
      <c r="G246" s="285"/>
      <c r="H246" s="285"/>
      <c r="I246" s="285"/>
      <c r="J246" s="285"/>
      <c r="K246" s="285"/>
      <c r="L246" s="285"/>
      <c r="M246" s="285"/>
      <c r="N246" s="285"/>
      <c r="O246" s="285"/>
      <c r="P246" s="285"/>
      <c r="Q246" s="285"/>
      <c r="R246" s="285"/>
      <c r="S246" s="285"/>
      <c r="T246" s="285"/>
      <c r="U246" s="285"/>
      <c r="V246" s="285"/>
      <c r="W246" s="285"/>
      <c r="X246" s="285"/>
      <c r="Y246" s="285"/>
      <c r="Z246" s="285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4">
        <v>4640242181264</v>
      </c>
      <c r="E247" s="275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3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81"/>
      <c r="R247" s="281"/>
      <c r="S247" s="281"/>
      <c r="T247" s="282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4">
        <v>4640242181325</v>
      </c>
      <c r="E248" s="275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7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81"/>
      <c r="R248" s="281"/>
      <c r="S248" s="281"/>
      <c r="T248" s="282"/>
      <c r="U248" s="34"/>
      <c r="V248" s="34"/>
      <c r="W248" s="35" t="s">
        <v>70</v>
      </c>
      <c r="X248" s="268">
        <v>84</v>
      </c>
      <c r="Y248" s="269">
        <f>IFERROR(IF(X248="","",X248),"")</f>
        <v>84</v>
      </c>
      <c r="Z248" s="36">
        <f>IFERROR(IF(X248="","",X248*0.0155),"")</f>
        <v>1.302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611.52</v>
      </c>
      <c r="BN248" s="67">
        <f>IFERROR(Y248*I248,"0")</f>
        <v>611.52</v>
      </c>
      <c r="BO248" s="67">
        <f>IFERROR(X248/J248,"0")</f>
        <v>1</v>
      </c>
      <c r="BP248" s="67">
        <f>IFERROR(Y248/J248,"0")</f>
        <v>1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4">
        <v>4640242180670</v>
      </c>
      <c r="E249" s="275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44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81"/>
      <c r="R249" s="281"/>
      <c r="S249" s="281"/>
      <c r="T249" s="282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83</v>
      </c>
      <c r="AK249" s="71">
        <v>12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91"/>
      <c r="B250" s="285"/>
      <c r="C250" s="285"/>
      <c r="D250" s="285"/>
      <c r="E250" s="285"/>
      <c r="F250" s="285"/>
      <c r="G250" s="285"/>
      <c r="H250" s="285"/>
      <c r="I250" s="285"/>
      <c r="J250" s="285"/>
      <c r="K250" s="285"/>
      <c r="L250" s="285"/>
      <c r="M250" s="285"/>
      <c r="N250" s="285"/>
      <c r="O250" s="292"/>
      <c r="P250" s="293" t="s">
        <v>73</v>
      </c>
      <c r="Q250" s="287"/>
      <c r="R250" s="287"/>
      <c r="S250" s="287"/>
      <c r="T250" s="287"/>
      <c r="U250" s="287"/>
      <c r="V250" s="288"/>
      <c r="W250" s="37" t="s">
        <v>70</v>
      </c>
      <c r="X250" s="270">
        <f>IFERROR(SUM(X247:X249),"0")</f>
        <v>84</v>
      </c>
      <c r="Y250" s="270">
        <f>IFERROR(SUM(Y247:Y249),"0")</f>
        <v>84</v>
      </c>
      <c r="Z250" s="270">
        <f>IFERROR(IF(Z247="",0,Z247),"0")+IFERROR(IF(Z248="",0,Z248),"0")+IFERROR(IF(Z249="",0,Z249),"0")</f>
        <v>1.302</v>
      </c>
      <c r="AA250" s="271"/>
      <c r="AB250" s="271"/>
      <c r="AC250" s="271"/>
    </row>
    <row r="251" spans="1:68" x14ac:dyDescent="0.2">
      <c r="A251" s="285"/>
      <c r="B251" s="285"/>
      <c r="C251" s="285"/>
      <c r="D251" s="285"/>
      <c r="E251" s="285"/>
      <c r="F251" s="285"/>
      <c r="G251" s="285"/>
      <c r="H251" s="285"/>
      <c r="I251" s="285"/>
      <c r="J251" s="285"/>
      <c r="K251" s="285"/>
      <c r="L251" s="285"/>
      <c r="M251" s="285"/>
      <c r="N251" s="285"/>
      <c r="O251" s="292"/>
      <c r="P251" s="293" t="s">
        <v>73</v>
      </c>
      <c r="Q251" s="287"/>
      <c r="R251" s="287"/>
      <c r="S251" s="287"/>
      <c r="T251" s="287"/>
      <c r="U251" s="287"/>
      <c r="V251" s="288"/>
      <c r="W251" s="37" t="s">
        <v>74</v>
      </c>
      <c r="X251" s="270">
        <f>IFERROR(SUMPRODUCT(X247:X249*H247:H249),"0")</f>
        <v>588</v>
      </c>
      <c r="Y251" s="270">
        <f>IFERROR(SUMPRODUCT(Y247:Y249*H247:H249),"0")</f>
        <v>588</v>
      </c>
      <c r="Z251" s="37"/>
      <c r="AA251" s="271"/>
      <c r="AB251" s="271"/>
      <c r="AC251" s="271"/>
    </row>
    <row r="252" spans="1:68" ht="14.25" customHeight="1" x14ac:dyDescent="0.25">
      <c r="A252" s="284" t="s">
        <v>77</v>
      </c>
      <c r="B252" s="285"/>
      <c r="C252" s="285"/>
      <c r="D252" s="285"/>
      <c r="E252" s="285"/>
      <c r="F252" s="285"/>
      <c r="G252" s="285"/>
      <c r="H252" s="285"/>
      <c r="I252" s="285"/>
      <c r="J252" s="285"/>
      <c r="K252" s="285"/>
      <c r="L252" s="285"/>
      <c r="M252" s="285"/>
      <c r="N252" s="285"/>
      <c r="O252" s="285"/>
      <c r="P252" s="285"/>
      <c r="Q252" s="285"/>
      <c r="R252" s="285"/>
      <c r="S252" s="285"/>
      <c r="T252" s="285"/>
      <c r="U252" s="285"/>
      <c r="V252" s="285"/>
      <c r="W252" s="285"/>
      <c r="X252" s="285"/>
      <c r="Y252" s="285"/>
      <c r="Z252" s="285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4">
        <v>4640242180397</v>
      </c>
      <c r="E253" s="275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32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81"/>
      <c r="R253" s="281"/>
      <c r="S253" s="281"/>
      <c r="T253" s="282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4">
        <v>4640242181219</v>
      </c>
      <c r="E254" s="275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138</v>
      </c>
      <c r="L254" s="32" t="s">
        <v>81</v>
      </c>
      <c r="M254" s="33" t="s">
        <v>69</v>
      </c>
      <c r="N254" s="33"/>
      <c r="O254" s="32">
        <v>180</v>
      </c>
      <c r="P254" s="35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81"/>
      <c r="R254" s="281"/>
      <c r="S254" s="281"/>
      <c r="T254" s="282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83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91"/>
      <c r="B255" s="285"/>
      <c r="C255" s="285"/>
      <c r="D255" s="285"/>
      <c r="E255" s="285"/>
      <c r="F255" s="285"/>
      <c r="G255" s="285"/>
      <c r="H255" s="285"/>
      <c r="I255" s="285"/>
      <c r="J255" s="285"/>
      <c r="K255" s="285"/>
      <c r="L255" s="285"/>
      <c r="M255" s="285"/>
      <c r="N255" s="285"/>
      <c r="O255" s="292"/>
      <c r="P255" s="293" t="s">
        <v>73</v>
      </c>
      <c r="Q255" s="287"/>
      <c r="R255" s="287"/>
      <c r="S255" s="287"/>
      <c r="T255" s="287"/>
      <c r="U255" s="287"/>
      <c r="V255" s="288"/>
      <c r="W255" s="37" t="s">
        <v>70</v>
      </c>
      <c r="X255" s="270">
        <f>IFERROR(SUM(X253:X254),"0")</f>
        <v>0</v>
      </c>
      <c r="Y255" s="270">
        <f>IFERROR(SUM(Y253:Y254),"0")</f>
        <v>0</v>
      </c>
      <c r="Z255" s="270">
        <f>IFERROR(IF(Z253="",0,Z253),"0")+IFERROR(IF(Z254="",0,Z254),"0")</f>
        <v>0</v>
      </c>
      <c r="AA255" s="271"/>
      <c r="AB255" s="271"/>
      <c r="AC255" s="271"/>
    </row>
    <row r="256" spans="1:68" x14ac:dyDescent="0.2">
      <c r="A256" s="285"/>
      <c r="B256" s="285"/>
      <c r="C256" s="285"/>
      <c r="D256" s="285"/>
      <c r="E256" s="285"/>
      <c r="F256" s="285"/>
      <c r="G256" s="285"/>
      <c r="H256" s="285"/>
      <c r="I256" s="285"/>
      <c r="J256" s="285"/>
      <c r="K256" s="285"/>
      <c r="L256" s="285"/>
      <c r="M256" s="285"/>
      <c r="N256" s="285"/>
      <c r="O256" s="292"/>
      <c r="P256" s="293" t="s">
        <v>73</v>
      </c>
      <c r="Q256" s="287"/>
      <c r="R256" s="287"/>
      <c r="S256" s="287"/>
      <c r="T256" s="287"/>
      <c r="U256" s="287"/>
      <c r="V256" s="288"/>
      <c r="W256" s="37" t="s">
        <v>74</v>
      </c>
      <c r="X256" s="270">
        <f>IFERROR(SUMPRODUCT(X253:X254*H253:H254),"0")</f>
        <v>0</v>
      </c>
      <c r="Y256" s="270">
        <f>IFERROR(SUMPRODUCT(Y253:Y254*H253:H254),"0")</f>
        <v>0</v>
      </c>
      <c r="Z256" s="37"/>
      <c r="AA256" s="271"/>
      <c r="AB256" s="271"/>
      <c r="AC256" s="271"/>
    </row>
    <row r="257" spans="1:68" ht="14.25" customHeight="1" x14ac:dyDescent="0.25">
      <c r="A257" s="284" t="s">
        <v>119</v>
      </c>
      <c r="B257" s="285"/>
      <c r="C257" s="285"/>
      <c r="D257" s="285"/>
      <c r="E257" s="285"/>
      <c r="F257" s="285"/>
      <c r="G257" s="285"/>
      <c r="H257" s="285"/>
      <c r="I257" s="285"/>
      <c r="J257" s="285"/>
      <c r="K257" s="285"/>
      <c r="L257" s="285"/>
      <c r="M257" s="285"/>
      <c r="N257" s="285"/>
      <c r="O257" s="285"/>
      <c r="P257" s="285"/>
      <c r="Q257" s="285"/>
      <c r="R257" s="285"/>
      <c r="S257" s="285"/>
      <c r="T257" s="285"/>
      <c r="U257" s="285"/>
      <c r="V257" s="285"/>
      <c r="W257" s="285"/>
      <c r="X257" s="285"/>
      <c r="Y257" s="285"/>
      <c r="Z257" s="285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4">
        <v>4640242180304</v>
      </c>
      <c r="E258" s="275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4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81"/>
      <c r="R258" s="281"/>
      <c r="S258" s="281"/>
      <c r="T258" s="282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4">
        <v>4640242180236</v>
      </c>
      <c r="E259" s="275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43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81"/>
      <c r="R259" s="281"/>
      <c r="S259" s="281"/>
      <c r="T259" s="282"/>
      <c r="U259" s="34"/>
      <c r="V259" s="34"/>
      <c r="W259" s="35" t="s">
        <v>70</v>
      </c>
      <c r="X259" s="268">
        <v>48</v>
      </c>
      <c r="Y259" s="269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251.28000000000003</v>
      </c>
      <c r="BN259" s="67">
        <f>IFERROR(Y259*I259,"0")</f>
        <v>251.28000000000003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4">
        <v>4640242180410</v>
      </c>
      <c r="E260" s="275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8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81"/>
      <c r="R260" s="281"/>
      <c r="S260" s="281"/>
      <c r="T260" s="282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91"/>
      <c r="B261" s="285"/>
      <c r="C261" s="285"/>
      <c r="D261" s="285"/>
      <c r="E261" s="285"/>
      <c r="F261" s="285"/>
      <c r="G261" s="285"/>
      <c r="H261" s="285"/>
      <c r="I261" s="285"/>
      <c r="J261" s="285"/>
      <c r="K261" s="285"/>
      <c r="L261" s="285"/>
      <c r="M261" s="285"/>
      <c r="N261" s="285"/>
      <c r="O261" s="292"/>
      <c r="P261" s="293" t="s">
        <v>73</v>
      </c>
      <c r="Q261" s="287"/>
      <c r="R261" s="287"/>
      <c r="S261" s="287"/>
      <c r="T261" s="287"/>
      <c r="U261" s="287"/>
      <c r="V261" s="288"/>
      <c r="W261" s="37" t="s">
        <v>70</v>
      </c>
      <c r="X261" s="270">
        <f>IFERROR(SUM(X258:X260),"0")</f>
        <v>48</v>
      </c>
      <c r="Y261" s="270">
        <f>IFERROR(SUM(Y258:Y260),"0")</f>
        <v>48</v>
      </c>
      <c r="Z261" s="270">
        <f>IFERROR(IF(Z258="",0,Z258),"0")+IFERROR(IF(Z259="",0,Z259),"0")+IFERROR(IF(Z260="",0,Z260),"0")</f>
        <v>0.74399999999999999</v>
      </c>
      <c r="AA261" s="271"/>
      <c r="AB261" s="271"/>
      <c r="AC261" s="271"/>
    </row>
    <row r="262" spans="1:68" x14ac:dyDescent="0.2">
      <c r="A262" s="285"/>
      <c r="B262" s="285"/>
      <c r="C262" s="285"/>
      <c r="D262" s="285"/>
      <c r="E262" s="285"/>
      <c r="F262" s="285"/>
      <c r="G262" s="285"/>
      <c r="H262" s="285"/>
      <c r="I262" s="285"/>
      <c r="J262" s="285"/>
      <c r="K262" s="285"/>
      <c r="L262" s="285"/>
      <c r="M262" s="285"/>
      <c r="N262" s="285"/>
      <c r="O262" s="292"/>
      <c r="P262" s="293" t="s">
        <v>73</v>
      </c>
      <c r="Q262" s="287"/>
      <c r="R262" s="287"/>
      <c r="S262" s="287"/>
      <c r="T262" s="287"/>
      <c r="U262" s="287"/>
      <c r="V262" s="288"/>
      <c r="W262" s="37" t="s">
        <v>74</v>
      </c>
      <c r="X262" s="270">
        <f>IFERROR(SUMPRODUCT(X258:X260*H258:H260),"0")</f>
        <v>240</v>
      </c>
      <c r="Y262" s="270">
        <f>IFERROR(SUMPRODUCT(Y258:Y260*H258:H260),"0")</f>
        <v>240</v>
      </c>
      <c r="Z262" s="37"/>
      <c r="AA262" s="271"/>
      <c r="AB262" s="271"/>
      <c r="AC262" s="271"/>
    </row>
    <row r="263" spans="1:68" ht="14.25" customHeight="1" x14ac:dyDescent="0.25">
      <c r="A263" s="284" t="s">
        <v>125</v>
      </c>
      <c r="B263" s="285"/>
      <c r="C263" s="285"/>
      <c r="D263" s="285"/>
      <c r="E263" s="285"/>
      <c r="F263" s="285"/>
      <c r="G263" s="285"/>
      <c r="H263" s="285"/>
      <c r="I263" s="285"/>
      <c r="J263" s="285"/>
      <c r="K263" s="285"/>
      <c r="L263" s="285"/>
      <c r="M263" s="285"/>
      <c r="N263" s="285"/>
      <c r="O263" s="285"/>
      <c r="P263" s="285"/>
      <c r="Q263" s="285"/>
      <c r="R263" s="285"/>
      <c r="S263" s="285"/>
      <c r="T263" s="285"/>
      <c r="U263" s="285"/>
      <c r="V263" s="285"/>
      <c r="W263" s="285"/>
      <c r="X263" s="285"/>
      <c r="Y263" s="285"/>
      <c r="Z263" s="285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4">
        <v>4640242181554</v>
      </c>
      <c r="E264" s="275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1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81"/>
      <c r="R264" s="281"/>
      <c r="S264" s="281"/>
      <c r="T264" s="282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83</v>
      </c>
      <c r="AK264" s="71">
        <v>14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4">
        <v>4640242181561</v>
      </c>
      <c r="E265" s="275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43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81"/>
      <c r="R265" s="281"/>
      <c r="S265" s="281"/>
      <c r="T265" s="282"/>
      <c r="U265" s="34"/>
      <c r="V265" s="34"/>
      <c r="W265" s="35" t="s">
        <v>70</v>
      </c>
      <c r="X265" s="268">
        <v>70</v>
      </c>
      <c r="Y265" s="269">
        <f t="shared" si="6"/>
        <v>70</v>
      </c>
      <c r="Z265" s="36">
        <f>IFERROR(IF(X265="","",X265*0.00936),"")</f>
        <v>0.6552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272.44</v>
      </c>
      <c r="BN265" s="67">
        <f t="shared" si="8"/>
        <v>272.44</v>
      </c>
      <c r="BO265" s="67">
        <f t="shared" si="9"/>
        <v>0.55555555555555558</v>
      </c>
      <c r="BP265" s="67">
        <f t="shared" si="10"/>
        <v>0.55555555555555558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4">
        <v>4640242181424</v>
      </c>
      <c r="E266" s="275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44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81"/>
      <c r="R266" s="281"/>
      <c r="S266" s="281"/>
      <c r="T266" s="282"/>
      <c r="U266" s="34"/>
      <c r="V266" s="34"/>
      <c r="W266" s="35" t="s">
        <v>70</v>
      </c>
      <c r="X266" s="268">
        <v>12</v>
      </c>
      <c r="Y266" s="269">
        <f t="shared" si="6"/>
        <v>12</v>
      </c>
      <c r="Z266" s="36">
        <f>IFERROR(IF(X266="","",X266*0.0155),"")</f>
        <v>0.186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68.820000000000007</v>
      </c>
      <c r="BN266" s="67">
        <f t="shared" si="8"/>
        <v>68.820000000000007</v>
      </c>
      <c r="BO266" s="67">
        <f t="shared" si="9"/>
        <v>0.14285714285714285</v>
      </c>
      <c r="BP266" s="67">
        <f t="shared" si="10"/>
        <v>0.14285714285714285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4">
        <v>4640242181523</v>
      </c>
      <c r="E267" s="275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9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81"/>
      <c r="R267" s="281"/>
      <c r="S267" s="281"/>
      <c r="T267" s="282"/>
      <c r="U267" s="34"/>
      <c r="V267" s="34"/>
      <c r="W267" s="35" t="s">
        <v>70</v>
      </c>
      <c r="X267" s="268">
        <v>14</v>
      </c>
      <c r="Y267" s="269">
        <f t="shared" si="6"/>
        <v>14</v>
      </c>
      <c r="Z267" s="36">
        <f t="shared" ref="Z267:Z272" si="11">IFERROR(IF(X267="","",X267*0.00936),"")</f>
        <v>0.13103999999999999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44.688000000000002</v>
      </c>
      <c r="BN267" s="67">
        <f t="shared" si="8"/>
        <v>44.688000000000002</v>
      </c>
      <c r="BO267" s="67">
        <f t="shared" si="9"/>
        <v>0.1111111111111111</v>
      </c>
      <c r="BP267" s="67">
        <f t="shared" si="10"/>
        <v>0.1111111111111111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4">
        <v>4640242181486</v>
      </c>
      <c r="E268" s="275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128</v>
      </c>
      <c r="M268" s="33" t="s">
        <v>69</v>
      </c>
      <c r="N268" s="33"/>
      <c r="O268" s="32">
        <v>180</v>
      </c>
      <c r="P268" s="4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81"/>
      <c r="R268" s="281"/>
      <c r="S268" s="281"/>
      <c r="T268" s="282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129</v>
      </c>
      <c r="AK268" s="71">
        <v>126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4">
        <v>4640242181493</v>
      </c>
      <c r="E269" s="275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38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81"/>
      <c r="R269" s="281"/>
      <c r="S269" s="281"/>
      <c r="T269" s="282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4">
        <v>4640242181509</v>
      </c>
      <c r="E270" s="275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3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81"/>
      <c r="R270" s="281"/>
      <c r="S270" s="281"/>
      <c r="T270" s="282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83</v>
      </c>
      <c r="AK270" s="71">
        <v>14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4">
        <v>4640242181240</v>
      </c>
      <c r="E271" s="275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43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81"/>
      <c r="R271" s="281"/>
      <c r="S271" s="281"/>
      <c r="T271" s="282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83</v>
      </c>
      <c r="AK271" s="71">
        <v>14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4">
        <v>4640242181318</v>
      </c>
      <c r="E272" s="275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1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81"/>
      <c r="R272" s="281"/>
      <c r="S272" s="281"/>
      <c r="T272" s="282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83</v>
      </c>
      <c r="AK272" s="71">
        <v>14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4">
        <v>4640242181387</v>
      </c>
      <c r="E273" s="275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138</v>
      </c>
      <c r="L273" s="32" t="s">
        <v>81</v>
      </c>
      <c r="M273" s="33" t="s">
        <v>69</v>
      </c>
      <c r="N273" s="33"/>
      <c r="O273" s="32">
        <v>180</v>
      </c>
      <c r="P273" s="43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81"/>
      <c r="R273" s="281"/>
      <c r="S273" s="281"/>
      <c r="T273" s="282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83</v>
      </c>
      <c r="AK273" s="71">
        <v>18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4">
        <v>4640242181332</v>
      </c>
      <c r="E274" s="275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38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81"/>
      <c r="R274" s="281"/>
      <c r="S274" s="281"/>
      <c r="T274" s="282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91"/>
      <c r="B275" s="285"/>
      <c r="C275" s="285"/>
      <c r="D275" s="285"/>
      <c r="E275" s="285"/>
      <c r="F275" s="285"/>
      <c r="G275" s="285"/>
      <c r="H275" s="285"/>
      <c r="I275" s="285"/>
      <c r="J275" s="285"/>
      <c r="K275" s="285"/>
      <c r="L275" s="285"/>
      <c r="M275" s="285"/>
      <c r="N275" s="285"/>
      <c r="O275" s="292"/>
      <c r="P275" s="293" t="s">
        <v>73</v>
      </c>
      <c r="Q275" s="287"/>
      <c r="R275" s="287"/>
      <c r="S275" s="287"/>
      <c r="T275" s="287"/>
      <c r="U275" s="287"/>
      <c r="V275" s="288"/>
      <c r="W275" s="37" t="s">
        <v>70</v>
      </c>
      <c r="X275" s="270">
        <f>IFERROR(SUM(X264:X274),"0")</f>
        <v>96</v>
      </c>
      <c r="Y275" s="270">
        <f>IFERROR(SUM(Y264:Y274),"0")</f>
        <v>96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0.97223999999999999</v>
      </c>
      <c r="AA275" s="271"/>
      <c r="AB275" s="271"/>
      <c r="AC275" s="271"/>
    </row>
    <row r="276" spans="1:68" x14ac:dyDescent="0.2">
      <c r="A276" s="285"/>
      <c r="B276" s="285"/>
      <c r="C276" s="285"/>
      <c r="D276" s="285"/>
      <c r="E276" s="285"/>
      <c r="F276" s="285"/>
      <c r="G276" s="285"/>
      <c r="H276" s="285"/>
      <c r="I276" s="285"/>
      <c r="J276" s="285"/>
      <c r="K276" s="285"/>
      <c r="L276" s="285"/>
      <c r="M276" s="285"/>
      <c r="N276" s="285"/>
      <c r="O276" s="292"/>
      <c r="P276" s="293" t="s">
        <v>73</v>
      </c>
      <c r="Q276" s="287"/>
      <c r="R276" s="287"/>
      <c r="S276" s="287"/>
      <c r="T276" s="287"/>
      <c r="U276" s="287"/>
      <c r="V276" s="288"/>
      <c r="W276" s="37" t="s">
        <v>74</v>
      </c>
      <c r="X276" s="270">
        <f>IFERROR(SUMPRODUCT(X264:X274*H264:H274),"0")</f>
        <v>367</v>
      </c>
      <c r="Y276" s="270">
        <f>IFERROR(SUMPRODUCT(Y264:Y274*H264:H274),"0")</f>
        <v>367</v>
      </c>
      <c r="Z276" s="37"/>
      <c r="AA276" s="271"/>
      <c r="AB276" s="271"/>
      <c r="AC276" s="271"/>
    </row>
    <row r="277" spans="1:68" ht="15" customHeight="1" x14ac:dyDescent="0.2">
      <c r="A277" s="372"/>
      <c r="B277" s="285"/>
      <c r="C277" s="285"/>
      <c r="D277" s="285"/>
      <c r="E277" s="285"/>
      <c r="F277" s="285"/>
      <c r="G277" s="285"/>
      <c r="H277" s="285"/>
      <c r="I277" s="285"/>
      <c r="J277" s="285"/>
      <c r="K277" s="285"/>
      <c r="L277" s="285"/>
      <c r="M277" s="285"/>
      <c r="N277" s="285"/>
      <c r="O277" s="373"/>
      <c r="P277" s="320" t="s">
        <v>378</v>
      </c>
      <c r="Q277" s="321"/>
      <c r="R277" s="321"/>
      <c r="S277" s="321"/>
      <c r="T277" s="321"/>
      <c r="U277" s="321"/>
      <c r="V277" s="310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5855.56</v>
      </c>
      <c r="Y277" s="270">
        <f>IFERROR(Y24+Y31+Y38+Y46+Y51+Y55+Y59+Y64+Y70+Y76+Y81+Y87+Y97+Y103+Y112+Y116+Y120+Y126+Y132+Y138+Y143+Y148+Y153+Y158+Y165+Y173+Y177+Y183+Y190+Y199+Y204+Y209+Y215+Y221+Y227+Y233+Y239+Y243+Y251+Y256+Y262+Y276,"0")</f>
        <v>5855.56</v>
      </c>
      <c r="Z277" s="37"/>
      <c r="AA277" s="271"/>
      <c r="AB277" s="271"/>
      <c r="AC277" s="271"/>
    </row>
    <row r="278" spans="1:68" x14ac:dyDescent="0.2">
      <c r="A278" s="285"/>
      <c r="B278" s="285"/>
      <c r="C278" s="285"/>
      <c r="D278" s="285"/>
      <c r="E278" s="285"/>
      <c r="F278" s="285"/>
      <c r="G278" s="285"/>
      <c r="H278" s="285"/>
      <c r="I278" s="285"/>
      <c r="J278" s="285"/>
      <c r="K278" s="285"/>
      <c r="L278" s="285"/>
      <c r="M278" s="285"/>
      <c r="N278" s="285"/>
      <c r="O278" s="373"/>
      <c r="P278" s="320" t="s">
        <v>379</v>
      </c>
      <c r="Q278" s="321"/>
      <c r="R278" s="321"/>
      <c r="S278" s="321"/>
      <c r="T278" s="321"/>
      <c r="U278" s="321"/>
      <c r="V278" s="310"/>
      <c r="W278" s="37" t="s">
        <v>74</v>
      </c>
      <c r="X278" s="270">
        <f>IFERROR(SUM(BM22:BM274),"0")</f>
        <v>6491.5443999999989</v>
      </c>
      <c r="Y278" s="270">
        <f>IFERROR(SUM(BN22:BN274),"0")</f>
        <v>6491.5443999999989</v>
      </c>
      <c r="Z278" s="37"/>
      <c r="AA278" s="271"/>
      <c r="AB278" s="271"/>
      <c r="AC278" s="271"/>
    </row>
    <row r="279" spans="1:68" x14ac:dyDescent="0.2">
      <c r="A279" s="285"/>
      <c r="B279" s="285"/>
      <c r="C279" s="285"/>
      <c r="D279" s="285"/>
      <c r="E279" s="285"/>
      <c r="F279" s="285"/>
      <c r="G279" s="285"/>
      <c r="H279" s="285"/>
      <c r="I279" s="285"/>
      <c r="J279" s="285"/>
      <c r="K279" s="285"/>
      <c r="L279" s="285"/>
      <c r="M279" s="285"/>
      <c r="N279" s="285"/>
      <c r="O279" s="373"/>
      <c r="P279" s="320" t="s">
        <v>380</v>
      </c>
      <c r="Q279" s="321"/>
      <c r="R279" s="321"/>
      <c r="S279" s="321"/>
      <c r="T279" s="321"/>
      <c r="U279" s="321"/>
      <c r="V279" s="310"/>
      <c r="W279" s="37" t="s">
        <v>381</v>
      </c>
      <c r="X279" s="38">
        <f>ROUNDUP(SUM(BO22:BO274),0)</f>
        <v>17</v>
      </c>
      <c r="Y279" s="38">
        <f>ROUNDUP(SUM(BP22:BP274),0)</f>
        <v>17</v>
      </c>
      <c r="Z279" s="37"/>
      <c r="AA279" s="271"/>
      <c r="AB279" s="271"/>
      <c r="AC279" s="271"/>
    </row>
    <row r="280" spans="1:68" x14ac:dyDescent="0.2">
      <c r="A280" s="285"/>
      <c r="B280" s="285"/>
      <c r="C280" s="285"/>
      <c r="D280" s="285"/>
      <c r="E280" s="285"/>
      <c r="F280" s="285"/>
      <c r="G280" s="285"/>
      <c r="H280" s="285"/>
      <c r="I280" s="285"/>
      <c r="J280" s="285"/>
      <c r="K280" s="285"/>
      <c r="L280" s="285"/>
      <c r="M280" s="285"/>
      <c r="N280" s="285"/>
      <c r="O280" s="373"/>
      <c r="P280" s="320" t="s">
        <v>382</v>
      </c>
      <c r="Q280" s="321"/>
      <c r="R280" s="321"/>
      <c r="S280" s="321"/>
      <c r="T280" s="321"/>
      <c r="U280" s="321"/>
      <c r="V280" s="310"/>
      <c r="W280" s="37" t="s">
        <v>74</v>
      </c>
      <c r="X280" s="270">
        <f>GrossWeightTotal+PalletQtyTotal*25</f>
        <v>6916.5443999999989</v>
      </c>
      <c r="Y280" s="270">
        <f>GrossWeightTotalR+PalletQtyTotalR*25</f>
        <v>6916.5443999999989</v>
      </c>
      <c r="Z280" s="37"/>
      <c r="AA280" s="271"/>
      <c r="AB280" s="271"/>
      <c r="AC280" s="271"/>
    </row>
    <row r="281" spans="1:68" x14ac:dyDescent="0.2">
      <c r="A281" s="285"/>
      <c r="B281" s="285"/>
      <c r="C281" s="285"/>
      <c r="D281" s="285"/>
      <c r="E281" s="285"/>
      <c r="F281" s="285"/>
      <c r="G281" s="285"/>
      <c r="H281" s="285"/>
      <c r="I281" s="285"/>
      <c r="J281" s="285"/>
      <c r="K281" s="285"/>
      <c r="L281" s="285"/>
      <c r="M281" s="285"/>
      <c r="N281" s="285"/>
      <c r="O281" s="373"/>
      <c r="P281" s="320" t="s">
        <v>383</v>
      </c>
      <c r="Q281" s="321"/>
      <c r="R281" s="321"/>
      <c r="S281" s="321"/>
      <c r="T281" s="321"/>
      <c r="U281" s="321"/>
      <c r="V281" s="310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1354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1354</v>
      </c>
      <c r="Z281" s="37"/>
      <c r="AA281" s="271"/>
      <c r="AB281" s="271"/>
      <c r="AC281" s="271"/>
    </row>
    <row r="282" spans="1:68" ht="14.25" customHeight="1" x14ac:dyDescent="0.2">
      <c r="A282" s="285"/>
      <c r="B282" s="285"/>
      <c r="C282" s="285"/>
      <c r="D282" s="285"/>
      <c r="E282" s="285"/>
      <c r="F282" s="285"/>
      <c r="G282" s="285"/>
      <c r="H282" s="285"/>
      <c r="I282" s="285"/>
      <c r="J282" s="285"/>
      <c r="K282" s="285"/>
      <c r="L282" s="285"/>
      <c r="M282" s="285"/>
      <c r="N282" s="285"/>
      <c r="O282" s="373"/>
      <c r="P282" s="320" t="s">
        <v>384</v>
      </c>
      <c r="Q282" s="321"/>
      <c r="R282" s="321"/>
      <c r="S282" s="321"/>
      <c r="T282" s="321"/>
      <c r="U282" s="321"/>
      <c r="V282" s="310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20.93282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72" t="s">
        <v>75</v>
      </c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3"/>
      <c r="U284" s="265" t="s">
        <v>230</v>
      </c>
      <c r="V284" s="265" t="s">
        <v>239</v>
      </c>
      <c r="W284" s="272" t="s">
        <v>258</v>
      </c>
      <c r="X284" s="382"/>
      <c r="Y284" s="382"/>
      <c r="Z284" s="382"/>
      <c r="AA284" s="383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66" t="s">
        <v>387</v>
      </c>
      <c r="B285" s="272" t="s">
        <v>63</v>
      </c>
      <c r="C285" s="272" t="s">
        <v>76</v>
      </c>
      <c r="D285" s="272" t="s">
        <v>87</v>
      </c>
      <c r="E285" s="272" t="s">
        <v>97</v>
      </c>
      <c r="F285" s="272" t="s">
        <v>108</v>
      </c>
      <c r="G285" s="272" t="s">
        <v>135</v>
      </c>
      <c r="H285" s="272" t="s">
        <v>142</v>
      </c>
      <c r="I285" s="272" t="s">
        <v>146</v>
      </c>
      <c r="J285" s="272" t="s">
        <v>154</v>
      </c>
      <c r="K285" s="272" t="s">
        <v>169</v>
      </c>
      <c r="L285" s="272" t="s">
        <v>175</v>
      </c>
      <c r="M285" s="272" t="s">
        <v>196</v>
      </c>
      <c r="N285" s="266"/>
      <c r="O285" s="272" t="s">
        <v>202</v>
      </c>
      <c r="P285" s="272" t="s">
        <v>209</v>
      </c>
      <c r="Q285" s="272" t="s">
        <v>214</v>
      </c>
      <c r="R285" s="272" t="s">
        <v>218</v>
      </c>
      <c r="S285" s="272" t="s">
        <v>221</v>
      </c>
      <c r="T285" s="272" t="s">
        <v>226</v>
      </c>
      <c r="U285" s="272" t="s">
        <v>231</v>
      </c>
      <c r="V285" s="272" t="s">
        <v>240</v>
      </c>
      <c r="W285" s="272" t="s">
        <v>259</v>
      </c>
      <c r="X285" s="272" t="s">
        <v>275</v>
      </c>
      <c r="Y285" s="272" t="s">
        <v>292</v>
      </c>
      <c r="Z285" s="272" t="s">
        <v>297</v>
      </c>
      <c r="AA285" s="272" t="s">
        <v>308</v>
      </c>
      <c r="AB285" s="272" t="s">
        <v>317</v>
      </c>
      <c r="AC285" s="272" t="s">
        <v>322</v>
      </c>
      <c r="AD285" s="272" t="s">
        <v>326</v>
      </c>
      <c r="AE285" s="272" t="s">
        <v>333</v>
      </c>
      <c r="AF285" s="266"/>
    </row>
    <row r="286" spans="1:68" ht="13.5" customHeight="1" thickBot="1" x14ac:dyDescent="0.25">
      <c r="A286" s="367"/>
      <c r="B286" s="273"/>
      <c r="C286" s="273"/>
      <c r="D286" s="273"/>
      <c r="E286" s="273"/>
      <c r="F286" s="273"/>
      <c r="G286" s="273"/>
      <c r="H286" s="273"/>
      <c r="I286" s="273"/>
      <c r="J286" s="273"/>
      <c r="K286" s="273"/>
      <c r="L286" s="273"/>
      <c r="M286" s="273"/>
      <c r="N286" s="266"/>
      <c r="O286" s="273"/>
      <c r="P286" s="273"/>
      <c r="Q286" s="273"/>
      <c r="R286" s="273"/>
      <c r="S286" s="273"/>
      <c r="T286" s="273"/>
      <c r="U286" s="273"/>
      <c r="V286" s="273"/>
      <c r="W286" s="273"/>
      <c r="X286" s="273"/>
      <c r="Y286" s="273"/>
      <c r="Z286" s="273"/>
      <c r="AA286" s="273"/>
      <c r="AB286" s="273"/>
      <c r="AC286" s="273"/>
      <c r="AD286" s="273"/>
      <c r="AE286" s="273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42</v>
      </c>
      <c r="D287" s="46">
        <f>IFERROR(X34*H34,"0")+IFERROR(X35*H35,"0")+IFERROR(X36*H36,"0")</f>
        <v>268.79999999999995</v>
      </c>
      <c r="E287" s="46">
        <f>IFERROR(X41*H41,"0")+IFERROR(X42*H42,"0")+IFERROR(X43*H43,"0")+IFERROR(X44*H44,"0")</f>
        <v>336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151.20000000000002</v>
      </c>
      <c r="I287" s="46">
        <f>IFERROR(X84*H84,"0")+IFERROR(X85*H85,"0")</f>
        <v>806.40000000000009</v>
      </c>
      <c r="J287" s="46">
        <f>IFERROR(X90*H90,"0")+IFERROR(X91*H91,"0")+IFERROR(X92*H92,"0")+IFERROR(X93*H93,"0")+IFERROR(X94*H94,"0")+IFERROR(X95*H95,"0")</f>
        <v>430.08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1344</v>
      </c>
      <c r="M287" s="46">
        <f>IFERROR(X123*H123,"0")+IFERROR(X124*H124,"0")</f>
        <v>378</v>
      </c>
      <c r="N287" s="266"/>
      <c r="O287" s="46">
        <f>IFERROR(X129*H129,"0")+IFERROR(X130*H130,"0")</f>
        <v>0</v>
      </c>
      <c r="P287" s="46">
        <f>IFERROR(X135*H135,"0")+IFERROR(X136*H136,"0")</f>
        <v>0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211.67999999999998</v>
      </c>
      <c r="U287" s="46">
        <f>IFERROR(X162*H162,"0")+IFERROR(X163*H163,"0")</f>
        <v>0</v>
      </c>
      <c r="V287" s="46">
        <f>IFERROR(X169*H169,"0")+IFERROR(X170*H170,"0")+IFERROR(X171*H171,"0")+IFERROR(X175*H175,"0")</f>
        <v>126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172.8</v>
      </c>
      <c r="Y287" s="46">
        <f>IFERROR(X202*H202,"0")</f>
        <v>0</v>
      </c>
      <c r="Z287" s="46">
        <f>IFERROR(X207*H207,"0")+IFERROR(X211*H211,"0")+IFERROR(X212*H212,"0")+IFERROR(X213*H213,"0")</f>
        <v>33.6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360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1195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3069.6</v>
      </c>
      <c r="B290" s="60">
        <f>SUMPRODUCT(--(BB:BB="ПГП"),--(W:W="кор"),H:H,Y:Y)+SUMPRODUCT(--(BB:BB="ПГП"),--(W:W="кг"),Y:Y)</f>
        <v>2785.9600000000005</v>
      </c>
      <c r="C290" s="60">
        <f>SUMPRODUCT(--(BB:BB="КИЗ"),--(W:W="кор"),H:H,Y:Y)+SUMPRODUCT(--(BB:BB="КИЗ"),--(W:W="кг"),Y:Y)</f>
        <v>0</v>
      </c>
    </row>
  </sheetData>
  <sheetProtection algorithmName="SHA-512" hashValue="wgYb3RzhFMBEHE5vzTCypYI6L/WarvtclobzdygirOXgeIVLhGCduXpGnEaEHes1NrcU31QdGthY6hhqRf3qqg==" saltValue="OCtL/ws95mq7/J/IXRMsd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253:E253"/>
    <mergeCell ref="D53:E5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P214:V214"/>
    <mergeCell ref="A149:Z149"/>
    <mergeCell ref="W17:W18"/>
    <mergeCell ref="P96:V96"/>
    <mergeCell ref="A111:O112"/>
    <mergeCell ref="I17:I18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V6:W9"/>
    <mergeCell ref="P211:T211"/>
    <mergeCell ref="P227:V227"/>
    <mergeCell ref="D36:E36"/>
    <mergeCell ref="P58:V58"/>
    <mergeCell ref="A13:M13"/>
    <mergeCell ref="D61:E61"/>
    <mergeCell ref="A15:M15"/>
    <mergeCell ref="A232:O233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G285:G286"/>
    <mergeCell ref="A285:A286"/>
    <mergeCell ref="A133:Z133"/>
    <mergeCell ref="A277:O282"/>
    <mergeCell ref="P274:T274"/>
    <mergeCell ref="F285:F286"/>
    <mergeCell ref="C284:T284"/>
    <mergeCell ref="P269:T269"/>
    <mergeCell ref="P260:T260"/>
    <mergeCell ref="D254:E254"/>
    <mergeCell ref="P242:V242"/>
    <mergeCell ref="S285:S286"/>
    <mergeCell ref="P276:V276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61:V261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D151:E151"/>
    <mergeCell ref="P49:T49"/>
    <mergeCell ref="P36:T36"/>
    <mergeCell ref="P107:T107"/>
    <mergeCell ref="P101:T101"/>
    <mergeCell ref="P63:V6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4 X118 X135 X162 X175 X193:X197 X207 X218:X219 X225 X237 X247 X260 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23 X129:X130 X136 X141 X146 X151 X156 X163 X169:X171 X181 X185:X188 X202 X211:X213 X231 X241 X248:X249 X253:X254 X258:X259 X264:X267 X269:X27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68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83xBzVdydBHTNWN0y+lPMklnfOVQchfEu8pLMpkDMZ0eCKw34TeSfKuaY7DH9849lpm6PJXKNnUtoYZAWhWGqQ==" saltValue="LLfPSrlEUSftlH+QxN+7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2025-10-10T07:57:16Z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