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Черкизово Ташкент\"/>
    </mc:Choice>
  </mc:AlternateContent>
  <xr:revisionPtr revIDLastSave="0" documentId="13_ncr:1_{77BDCF65-102F-4EA9-AFEB-4279837C08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Sheet!$A$3:$AL$37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3" i="1" l="1"/>
  <c r="AI11" i="1"/>
  <c r="AI12" i="1"/>
  <c r="AI13" i="1"/>
  <c r="AI14" i="1"/>
  <c r="AI15" i="1"/>
  <c r="AI16" i="1"/>
  <c r="AI17" i="1"/>
  <c r="AI18" i="1"/>
  <c r="AI20" i="1"/>
  <c r="AI21" i="1"/>
  <c r="AI22" i="1"/>
  <c r="AI23" i="1"/>
  <c r="AI24" i="1"/>
  <c r="AI25" i="1"/>
  <c r="AI26" i="1"/>
  <c r="AI27" i="1"/>
  <c r="AI29" i="1"/>
  <c r="AI30" i="1"/>
  <c r="AI31" i="1"/>
  <c r="AI32" i="1"/>
  <c r="AI33" i="1"/>
  <c r="AI10" i="1"/>
  <c r="AL11" i="1"/>
  <c r="AL12" i="1"/>
  <c r="AL13" i="1"/>
  <c r="AL14" i="1"/>
  <c r="AL15" i="1"/>
  <c r="AL16" i="1"/>
  <c r="AL17" i="1"/>
  <c r="AL18" i="1"/>
  <c r="AL20" i="1"/>
  <c r="AL21" i="1"/>
  <c r="AL22" i="1"/>
  <c r="AL23" i="1"/>
  <c r="AL24" i="1"/>
  <c r="AL25" i="1"/>
  <c r="AL26" i="1"/>
  <c r="AL27" i="1"/>
  <c r="AL29" i="1"/>
  <c r="AL30" i="1"/>
  <c r="AL31" i="1"/>
  <c r="AL32" i="1"/>
  <c r="AL33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9" i="1"/>
  <c r="S30" i="1"/>
  <c r="S31" i="1"/>
  <c r="S32" i="1"/>
  <c r="S10" i="1"/>
  <c r="S11" i="1"/>
  <c r="AL10" i="1"/>
  <c r="S12" i="1"/>
  <c r="S5" i="1" s="1"/>
  <c r="AK11" i="1"/>
  <c r="AK12" i="1"/>
  <c r="AK13" i="1"/>
  <c r="AK14" i="1"/>
  <c r="AK15" i="1"/>
  <c r="AK16" i="1"/>
  <c r="AK17" i="1"/>
  <c r="AK18" i="1"/>
  <c r="AK20" i="1"/>
  <c r="AK21" i="1"/>
  <c r="AK22" i="1"/>
  <c r="AK23" i="1"/>
  <c r="AK24" i="1"/>
  <c r="AK25" i="1"/>
  <c r="AK26" i="1"/>
  <c r="AK27" i="1"/>
  <c r="AK29" i="1"/>
  <c r="AK30" i="1"/>
  <c r="AK31" i="1"/>
  <c r="AK32" i="1"/>
  <c r="AK33" i="1"/>
  <c r="AK10" i="1"/>
  <c r="AJ11" i="1"/>
  <c r="AJ12" i="1"/>
  <c r="AJ13" i="1"/>
  <c r="AJ14" i="1"/>
  <c r="AJ15" i="1"/>
  <c r="AJ16" i="1"/>
  <c r="AJ17" i="1"/>
  <c r="AJ18" i="1"/>
  <c r="AJ20" i="1"/>
  <c r="AJ21" i="1"/>
  <c r="AJ22" i="1"/>
  <c r="AJ23" i="1"/>
  <c r="AJ24" i="1"/>
  <c r="AJ25" i="1"/>
  <c r="AJ26" i="1"/>
  <c r="AJ27" i="1"/>
  <c r="AJ29" i="1"/>
  <c r="AJ30" i="1"/>
  <c r="AJ31" i="1"/>
  <c r="AJ32" i="1"/>
  <c r="AJ33" i="1"/>
  <c r="AJ10" i="1"/>
  <c r="V34" i="1" l="1"/>
  <c r="V35" i="1"/>
  <c r="V36" i="1"/>
  <c r="V37" i="1"/>
  <c r="V6" i="1"/>
  <c r="V7" i="1"/>
  <c r="V8" i="1"/>
  <c r="V9" i="1"/>
  <c r="AL5" i="1"/>
  <c r="R11" i="1" l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R20" i="1"/>
  <c r="V20" i="1" s="1"/>
  <c r="R21" i="1"/>
  <c r="V21" i="1" s="1"/>
  <c r="R22" i="1"/>
  <c r="V22" i="1" s="1"/>
  <c r="R23" i="1"/>
  <c r="V23" i="1" s="1"/>
  <c r="R24" i="1"/>
  <c r="V24" i="1" s="1"/>
  <c r="R25" i="1"/>
  <c r="V25" i="1" s="1"/>
  <c r="R26" i="1"/>
  <c r="V26" i="1" s="1"/>
  <c r="R27" i="1"/>
  <c r="V27" i="1" s="1"/>
  <c r="R28" i="1"/>
  <c r="V28" i="1" s="1"/>
  <c r="R29" i="1"/>
  <c r="V29" i="1" s="1"/>
  <c r="R30" i="1"/>
  <c r="V30" i="1" s="1"/>
  <c r="R31" i="1"/>
  <c r="V31" i="1" s="1"/>
  <c r="R32" i="1"/>
  <c r="V32" i="1" s="1"/>
  <c r="R33" i="1"/>
  <c r="V33" i="1" s="1"/>
  <c r="R10" i="1"/>
  <c r="V10" i="1" s="1"/>
  <c r="R5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6" i="1"/>
  <c r="P7" i="1"/>
  <c r="P8" i="1"/>
  <c r="P9" i="1"/>
  <c r="P10" i="1"/>
  <c r="P11" i="1"/>
  <c r="Q11" i="1" s="1"/>
  <c r="P12" i="1"/>
  <c r="P13" i="1"/>
  <c r="Q13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6" i="1" s="1"/>
  <c r="P27" i="1"/>
  <c r="P28" i="1"/>
  <c r="P29" i="1"/>
  <c r="P30" i="1"/>
  <c r="Q30" i="1" s="1"/>
  <c r="P31" i="1"/>
  <c r="P32" i="1"/>
  <c r="Q32" i="1" s="1"/>
  <c r="P33" i="1"/>
  <c r="Q33" i="1" s="1"/>
  <c r="P34" i="1"/>
  <c r="P35" i="1"/>
  <c r="P36" i="1"/>
  <c r="P37" i="1"/>
  <c r="P6" i="1"/>
  <c r="W6" i="1" s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T5" i="1"/>
  <c r="O5" i="1"/>
  <c r="N5" i="1"/>
  <c r="M5" i="1"/>
  <c r="K5" i="1"/>
  <c r="F5" i="1"/>
  <c r="E5" i="1"/>
  <c r="Q24" i="1" l="1"/>
  <c r="Q28" i="1"/>
  <c r="Q10" i="1"/>
  <c r="Q16" i="1"/>
  <c r="Q25" i="1"/>
  <c r="Q29" i="1"/>
  <c r="P5" i="1"/>
  <c r="L5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X5" i="1"/>
  <c r="AI5" i="1" l="1"/>
  <c r="Q5" i="1"/>
</calcChain>
</file>

<file path=xl/sharedStrings.xml><?xml version="1.0" encoding="utf-8"?>
<sst xmlns="http://schemas.openxmlformats.org/spreadsheetml/2006/main" count="146" uniqueCount="90">
  <si>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</si>
  <si>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</si>
  <si>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</si>
  <si>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</si>
  <si>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</si>
  <si>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</si>
  <si>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</si>
  <si>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</si>
  <si>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</si>
  <si>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</si>
  <si>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</si>
  <si>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</si>
  <si>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</si>
  <si>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</si>
  <si>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</si>
  <si>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</si>
  <si>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</si>
  <si>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</si>
  <si>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</si>
  <si>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</si>
  <si>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</si>
  <si>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</si>
  <si>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</si>
  <si>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</si>
  <si>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</si>
  <si>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09,10,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</si>
  <si>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</si>
  <si>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</si>
  <si>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</si>
  <si>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</si>
  <si>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</si>
  <si>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</si>
  <si>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</si>
  <si>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</si>
  <si>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</si>
  <si>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БОНУС_ВЕТЧ МРАМОРНАЯ ПО-ЧЕРКИЗОВСКИ ШТ 0,4 КГ  ЧЕРКИЗОВО</t>
  </si>
  <si>
    <t>шт</t>
  </si>
  <si>
    <t>бонус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</si>
  <si>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</si>
  <si>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</si>
  <si>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</si>
  <si>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</si>
  <si>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</si>
  <si>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</si>
  <si>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</si>
  <si>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</si>
  <si>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</si>
  <si>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</si>
  <si>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</si>
  <si>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</si>
  <si>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</si>
  <si>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</si>
  <si>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</si>
  <si>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</si>
  <si>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</si>
  <si>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нужно увеличить продажи!!!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</si>
  <si>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</si>
  <si>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</si>
  <si>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</si>
  <si>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</si>
  <si>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</si>
  <si>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</si>
  <si>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</si>
  <si>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</si>
  <si>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</si>
  <si>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</si>
  <si>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</si>
  <si>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</si>
  <si>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</si>
  <si>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</si>
  <si>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</si>
  <si>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</si>
  <si>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</si>
  <si>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</si>
  <si>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</si>
  <si>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</si>
  <si>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</si>
  <si>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</si>
  <si>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У_СОС КОПЧ ПО-Ч ЛОТ ПМО ЗА ШТ 0.4КГ K1.6  ЧЕРКИЗОВО</t>
  </si>
  <si>
    <t>У_СОС МОЛОЧНЫЕ ПО-Ч ПМО ЗА ЛОТ ШТ 0.45КГ K1.8 ЧЕРКИЗОВО</t>
  </si>
  <si>
    <t>22,09,25 завод не отгрузил / тф</t>
  </si>
  <si>
    <t>02,10,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</si>
  <si>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11,08,25 завод не отгрузил / 28,07,25 завод не отгрузил</t>
    </r>
  </si>
  <si>
    <t>снят с производства</t>
  </si>
  <si>
    <t>заказ</t>
  </si>
  <si>
    <t>вес за ед.</t>
  </si>
  <si>
    <t>вес кор</t>
  </si>
  <si>
    <t>ВЕС в бланке завода</t>
  </si>
  <si>
    <t>заказ в бланк завода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</si>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</sst>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  <xf numFmtId="2" fontId="6" fillId="2" borderId="1" xfId="1" applyNumberFormat="1" applyFont="1" applyFill="1"/>
    <xf numFmtId="165" fontId="6" fillId="2" borderId="1" xfId="1" applyNumberFormat="1" applyFont="1" applyFill="1"/>
    <xf numFmtId="2" fontId="0" fillId="0" borderId="1" xfId="0" applyNumberFormat="1"/>
    <xf numFmtId="0" fontId="0" fillId="0" borderId="1" xfId="0"/>
    <xf numFmtId="164" fontId="7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6,09,25-02,10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56;&#1045;&#1044;&#1042;&#1040;&#1056;&#1048;&#1058;&#1045;&#1051;&#1068;&#1053;&#1067;&#1049;%20&#1076;&#1074;%2009,10,25%20&#1090;&#1096;&#1088;&#1089;&#1095;%20&#1095;&#1088;&#1082;&#1079;&#107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25,09,25%20&#1090;&#1096;&#1088;&#1089;&#1095;%20&#1095;&#1088;&#1082;&#1079;&#1074;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26.09.2025 - 02.10.2025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26.09.25</v>
          </cell>
          <cell r="E6" t="str">
            <v>27.09.25</v>
          </cell>
          <cell r="F6" t="str">
            <v>28.09.25</v>
          </cell>
        </row>
        <row r="8">
          <cell r="A8" t="str">
            <v>7187 ГРУДИНКА ПРЕМИУМ к/в мл/к в/у 0.3кг_50с  ОСТАНКИНО</v>
          </cell>
          <cell r="C8">
            <v>1080</v>
          </cell>
          <cell r="D8">
            <v>323</v>
          </cell>
          <cell r="E8">
            <v>310</v>
          </cell>
        </row>
        <row r="9">
          <cell r="A9" t="str">
            <v>1721-Сосиски Вязанка Сливочные ТМ Стародворские колбасы</v>
          </cell>
          <cell r="C9">
            <v>370.75799999999998</v>
          </cell>
          <cell r="D9">
            <v>94.367999999999995</v>
          </cell>
          <cell r="E9">
            <v>47.195999999999998</v>
          </cell>
        </row>
        <row r="10">
          <cell r="A10" t="str">
            <v>2074-Сосиски Молочные для завтрака Особый рецепт</v>
          </cell>
          <cell r="C10">
            <v>411.798</v>
          </cell>
          <cell r="D10">
            <v>122.92</v>
          </cell>
          <cell r="E10">
            <v>91.328000000000003</v>
          </cell>
        </row>
        <row r="11">
          <cell r="A11" t="str">
            <v>7070 СОЧНЫЕ ПМ сос п/о мгс 1.5*4_А_50с  ОСТАНКИНО</v>
          </cell>
          <cell r="C11">
            <v>342.11399999999998</v>
          </cell>
          <cell r="D11">
            <v>84.921999999999997</v>
          </cell>
          <cell r="E11">
            <v>47.88</v>
          </cell>
        </row>
        <row r="12">
          <cell r="A12" t="str">
            <v>Колбаса с/к Сервелат ГОСТ ВУ ОХЛ 0,3кг*6(1,8кг)  МИРАТОРГ</v>
          </cell>
          <cell r="C12">
            <v>242</v>
          </cell>
          <cell r="D12">
            <v>166</v>
          </cell>
          <cell r="E12">
            <v>27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C13">
            <v>223.816</v>
          </cell>
          <cell r="D13">
            <v>80.033000000000001</v>
          </cell>
          <cell r="E13">
            <v>10</v>
          </cell>
        </row>
        <row r="14">
          <cell r="A14" t="str">
            <v>0222-Ветчины Дугушка Дугушка б/о Стародворье, 1кг</v>
          </cell>
          <cell r="C14">
            <v>187.02600000000001</v>
          </cell>
          <cell r="D14">
            <v>36.268999999999998</v>
          </cell>
          <cell r="E14">
            <v>28.251000000000001</v>
          </cell>
        </row>
        <row r="15">
          <cell r="A15" t="str">
            <v>6346 ФИЛЕЙНАЯ Папа может вар п/о 0.5кг_СНГ  ОСТАНКИНО</v>
          </cell>
          <cell r="C15">
            <v>434</v>
          </cell>
          <cell r="D15">
            <v>69</v>
          </cell>
          <cell r="E15">
            <v>45</v>
          </cell>
        </row>
        <row r="16">
          <cell r="A16" t="str">
            <v>2472 Сардельки Левантские Особая Без свинины Весовые NDX мгс Особый рецепт, вес 1кг</v>
          </cell>
          <cell r="C16">
            <v>193.321</v>
          </cell>
          <cell r="D16">
            <v>31.463999999999999</v>
          </cell>
          <cell r="E16">
            <v>27.137</v>
          </cell>
        </row>
        <row r="17">
          <cell r="A17" t="str">
            <v>1869-Колбаса Молочная ТМ Особый рецепт в оболочке полиамид большой батон.  ПОКОМ</v>
          </cell>
          <cell r="C17">
            <v>272.39699999999999</v>
          </cell>
          <cell r="D17">
            <v>81.302000000000007</v>
          </cell>
          <cell r="E17">
            <v>15.406000000000001</v>
          </cell>
        </row>
        <row r="18">
          <cell r="A18" t="str">
            <v>1867-Колбаса Филейная ТМ Особый рецепт в оболочке полиамид большой батон.  ПОКОМ</v>
          </cell>
          <cell r="C18">
            <v>274.238</v>
          </cell>
          <cell r="D18">
            <v>79.918999999999997</v>
          </cell>
          <cell r="E18">
            <v>19.952999999999999</v>
          </cell>
        </row>
        <row r="19">
          <cell r="A19" t="str">
            <v>7058 ШПИКАЧКИ СОЧНЫЕ С БЕКОНОМ п/о мгс 1*3_60с  ОСТАНКИНО</v>
          </cell>
          <cell r="C19">
            <v>172.58600000000001</v>
          </cell>
          <cell r="D19">
            <v>37.872</v>
          </cell>
          <cell r="E19">
            <v>43.042999999999999</v>
          </cell>
        </row>
        <row r="20">
          <cell r="A20" t="str">
            <v>ВК СЕРВ ГОСТ СРЕЗ ФИБ ВУ ШТ 0.5КГ К2  ЧЕРКИЗОВО</v>
          </cell>
          <cell r="C20">
            <v>132</v>
          </cell>
          <cell r="D20">
            <v>37</v>
          </cell>
          <cell r="E20">
            <v>49</v>
          </cell>
        </row>
        <row r="21">
          <cell r="A21" t="str">
            <v>Вареные колбасы Сливушка Вязанка Фикс.вес 0,45 П/а Вязанка  ПОКОМ</v>
          </cell>
          <cell r="C21">
            <v>274</v>
          </cell>
          <cell r="D21">
            <v>118</v>
          </cell>
          <cell r="E21">
            <v>24</v>
          </cell>
        </row>
        <row r="22">
          <cell r="A22" t="str">
            <v>2205-Сосиски Молочные для завтрака ТМ Особый рецепт 0,4кг</v>
          </cell>
          <cell r="C22">
            <v>344</v>
          </cell>
          <cell r="D22">
            <v>87</v>
          </cell>
          <cell r="E22">
            <v>50</v>
          </cell>
        </row>
        <row r="23">
          <cell r="A23" t="str">
            <v>МХБ Колбаса сырокопченая Брауншвейгская ШТ. ВУ ОХЛ 300гр*8 (2,4 кг) МИРАТОРГ</v>
          </cell>
          <cell r="C23">
            <v>134</v>
          </cell>
          <cell r="D23">
            <v>89</v>
          </cell>
          <cell r="E23">
            <v>12</v>
          </cell>
        </row>
        <row r="24">
          <cell r="A24" t="str">
            <v>1870-Колбаса Со шпиком ТМ Особый рецепт в оболочке полиамид большой батон.  ПОКОМ</v>
          </cell>
          <cell r="C24">
            <v>211.84</v>
          </cell>
          <cell r="D24">
            <v>86.724999999999994</v>
          </cell>
          <cell r="E24">
            <v>15.273999999999999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115.447</v>
          </cell>
          <cell r="D25">
            <v>30.741</v>
          </cell>
          <cell r="E25">
            <v>18.434000000000001</v>
          </cell>
        </row>
        <row r="26">
          <cell r="A26" t="str">
            <v>6093 САЛЯМИ ИТАЛЬЯНСКАЯ с/к в/у 1/250 8шт_UZ</v>
          </cell>
          <cell r="C26">
            <v>230</v>
          </cell>
          <cell r="D26">
            <v>40</v>
          </cell>
          <cell r="E26">
            <v>60</v>
          </cell>
        </row>
        <row r="27">
          <cell r="A27" t="str">
            <v>4087   СЕРВЕЛАТ КОПЧЕНЫЙ НА БУКЕ в/к в/К 0,35</v>
          </cell>
          <cell r="C27">
            <v>307</v>
          </cell>
          <cell r="D27">
            <v>79</v>
          </cell>
          <cell r="E27">
            <v>77</v>
          </cell>
        </row>
        <row r="28">
          <cell r="A28" t="str">
            <v>1875-Колбаса Филейная оригинальная ТМ Особый рецепт в оболочке полиамид.  ПОКОМ</v>
          </cell>
          <cell r="C28">
            <v>167.74199999999999</v>
          </cell>
          <cell r="D28">
            <v>25.838999999999999</v>
          </cell>
          <cell r="E28">
            <v>9.6449999999999996</v>
          </cell>
        </row>
        <row r="29">
          <cell r="A29" t="str">
            <v>6072 ЭКСТРА Папа может вар п/о 0.4кг_UZ</v>
          </cell>
          <cell r="C29">
            <v>340</v>
          </cell>
          <cell r="D29">
            <v>51</v>
          </cell>
          <cell r="E29">
            <v>27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138.36199999999999</v>
          </cell>
          <cell r="D30">
            <v>25.605</v>
          </cell>
          <cell r="E30">
            <v>15.266</v>
          </cell>
        </row>
        <row r="31">
          <cell r="A31" t="str">
            <v>1202 В/к колбасы Сервелат Мясорубский с мелкорубленным окороком срез Бордо Фикс.вес 0,35 фиброуз Ста</v>
          </cell>
          <cell r="C31">
            <v>308</v>
          </cell>
          <cell r="D31">
            <v>83</v>
          </cell>
          <cell r="E31">
            <v>72</v>
          </cell>
        </row>
        <row r="32">
          <cell r="A32" t="str">
            <v>5608 СЕРВЕЛАТ ФИНСКИЙ в/к в/у срез 0.35кг_СНГ</v>
          </cell>
          <cell r="C32">
            <v>286</v>
          </cell>
          <cell r="D32">
            <v>75</v>
          </cell>
          <cell r="E32">
            <v>59</v>
          </cell>
        </row>
        <row r="33">
          <cell r="A33" t="str">
            <v>1205 Копченые колбасы Салями Мясорубская с рубленым шпиком срез Бордо ф/в 0,35 фиброуз Стародворье  ПОКОМ</v>
          </cell>
          <cell r="C33">
            <v>283</v>
          </cell>
          <cell r="D33">
            <v>64</v>
          </cell>
          <cell r="E33">
            <v>60</v>
          </cell>
        </row>
        <row r="34">
          <cell r="A34" t="str">
            <v>1118 В/к колбасы Салями Запеченая Дугушка  Вектор Стародворье, 1кг</v>
          </cell>
          <cell r="C34">
            <v>90.56</v>
          </cell>
          <cell r="D34">
            <v>27.192</v>
          </cell>
          <cell r="E34">
            <v>18.484999999999999</v>
          </cell>
        </row>
        <row r="35">
          <cell r="A35" t="str">
            <v>5096   СЕРВЕЛАТ КРЕМЛЕВСКИЙ в/к в/у_СНГ</v>
          </cell>
          <cell r="C35">
            <v>69.188000000000002</v>
          </cell>
          <cell r="D35">
            <v>17.152999999999999</v>
          </cell>
          <cell r="E35">
            <v>22.082999999999998</v>
          </cell>
        </row>
        <row r="36">
          <cell r="A36" t="str">
            <v>1370-Сосиски Сочинки Бордо Весовой п/а Стародворье</v>
          </cell>
          <cell r="C36">
            <v>118.509</v>
          </cell>
          <cell r="D36">
            <v>11.16</v>
          </cell>
          <cell r="E36">
            <v>12.105</v>
          </cell>
        </row>
        <row r="37">
          <cell r="A37" t="str">
            <v>1120 В/к колбасы Сервелат Запеченный Дугушка Вес Вектор Стародворье, вес 1кг</v>
          </cell>
          <cell r="C37">
            <v>88.76</v>
          </cell>
          <cell r="D37">
            <v>19.227</v>
          </cell>
          <cell r="E37">
            <v>18.469000000000001</v>
          </cell>
        </row>
        <row r="38">
          <cell r="A38" t="str">
            <v>Колбаса п/к Краковская ОХЛ ВУ 330г*5 (1,65 кг)  МИРАТОРГ</v>
          </cell>
          <cell r="C38">
            <v>155</v>
          </cell>
          <cell r="D38">
            <v>63</v>
          </cell>
          <cell r="E38">
            <v>37</v>
          </cell>
        </row>
        <row r="39">
          <cell r="A39" t="str">
            <v>Вареные колбасы Докторская ГОСТ Вязанка Фикс.вес 0,4 Вектор Вязанка  ПОКОМ</v>
          </cell>
          <cell r="C39">
            <v>162</v>
          </cell>
          <cell r="D39">
            <v>61</v>
          </cell>
          <cell r="E39">
            <v>19</v>
          </cell>
        </row>
        <row r="40">
          <cell r="A40" t="str">
            <v>4079 СЕРВЕЛАТ КОПЧЕНЫЙ НА БУКЕ в/к в/у_СНГ</v>
          </cell>
          <cell r="C40">
            <v>83.52</v>
          </cell>
          <cell r="D40">
            <v>32.883000000000003</v>
          </cell>
          <cell r="E40">
            <v>14.282999999999999</v>
          </cell>
        </row>
        <row r="41">
          <cell r="A41" t="str">
            <v>6095 ЮБИЛЕЙНАЯ с/к в/у 1/250 8шт_UZ</v>
          </cell>
          <cell r="C41">
            <v>173</v>
          </cell>
          <cell r="D41">
            <v>16</v>
          </cell>
          <cell r="E41">
            <v>34</v>
          </cell>
        </row>
        <row r="42">
          <cell r="A42" t="str">
            <v>СК БОГОРОДСКАЯ ПРЕСС ФИБ ВУ ШТ0.3КГ К3.6  ЧЕРКИЗОВО</v>
          </cell>
          <cell r="C42">
            <v>126</v>
          </cell>
          <cell r="D42">
            <v>37</v>
          </cell>
          <cell r="E42">
            <v>15</v>
          </cell>
        </row>
        <row r="43">
          <cell r="A43" t="str">
            <v>МХБ Колбаса варено-копченая Сервелат Финский ШТ. Ф/О ОХЛ В/У 375г*6 (2,25кг) МИРАТОРГ</v>
          </cell>
          <cell r="C43">
            <v>149</v>
          </cell>
          <cell r="D43">
            <v>36</v>
          </cell>
          <cell r="E43">
            <v>40</v>
          </cell>
        </row>
        <row r="44">
          <cell r="A44" t="str">
            <v>7075 МОЛОЧ.ПРЕМИУМ ПМ сос п/о мгс 1.5*4_О_50с  ОСТАНКИНО</v>
          </cell>
          <cell r="C44">
            <v>99.846000000000004</v>
          </cell>
          <cell r="D44">
            <v>35.909999999999997</v>
          </cell>
          <cell r="E44">
            <v>12.507999999999999</v>
          </cell>
        </row>
        <row r="45">
          <cell r="A45" t="str">
            <v>ВАР АРОМАТНАЯ ПО-Ч ЦО ЗА 1.6КГ K3.2 ЧЕРКИЗОВО</v>
          </cell>
          <cell r="C45">
            <v>60.743000000000002</v>
          </cell>
          <cell r="D45">
            <v>3.173</v>
          </cell>
          <cell r="E45">
            <v>3.2010000000000001</v>
          </cell>
        </row>
        <row r="46">
          <cell r="A46" t="str">
            <v>6787 СЕРВЕЛАТ КРЕМЛЕВСКИЙ в/к в/у 0.33кг 8шт.  ОСТАНКИНО</v>
          </cell>
          <cell r="C46">
            <v>156</v>
          </cell>
          <cell r="D46">
            <v>95</v>
          </cell>
          <cell r="E46">
            <v>62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120</v>
          </cell>
          <cell r="D47">
            <v>21</v>
          </cell>
          <cell r="E47">
            <v>20</v>
          </cell>
        </row>
        <row r="48">
          <cell r="A48" t="str">
            <v>1871-Колбаса Филейная оригинальная ТМ Особый рецепт в оболочке полиамид 0,4 кг.  ПОКОМ</v>
          </cell>
          <cell r="C48">
            <v>217</v>
          </cell>
          <cell r="D48">
            <v>13</v>
          </cell>
          <cell r="E48">
            <v>16</v>
          </cell>
        </row>
        <row r="49">
          <cell r="A49" t="str">
            <v>1523-Сосиски Вязанка Молочные ТМ Стародворские колбасы</v>
          </cell>
          <cell r="C49">
            <v>78.375</v>
          </cell>
          <cell r="D49">
            <v>27.245999999999999</v>
          </cell>
          <cell r="E49">
            <v>23.436</v>
          </cell>
        </row>
        <row r="50">
          <cell r="A50" t="str">
            <v>1720-Сосиски Вязанка Сливочные ТМ Стародворские колбасы ТС Вязанка амицел в мод газов.среде 0,45кг</v>
          </cell>
          <cell r="C50">
            <v>132</v>
          </cell>
          <cell r="D50">
            <v>70</v>
          </cell>
          <cell r="E50">
            <v>35</v>
          </cell>
        </row>
        <row r="51">
          <cell r="A51" t="str">
            <v>1204 Копченые колбасы Салями Мясорубская с рубленым шпиком Бордо Весовой фиброуз Стародворье  ПОКОМ</v>
          </cell>
          <cell r="C51">
            <v>77.593000000000004</v>
          </cell>
          <cell r="D51">
            <v>15.917</v>
          </cell>
          <cell r="E51">
            <v>9.3979999999999997</v>
          </cell>
        </row>
        <row r="52">
          <cell r="A52" t="str">
            <v>6076 МЯСНАЯ Папа может вар п/о 0.4кг_UZ</v>
          </cell>
          <cell r="C52">
            <v>267</v>
          </cell>
          <cell r="D52">
            <v>72</v>
          </cell>
          <cell r="E52">
            <v>57</v>
          </cell>
        </row>
        <row r="53">
          <cell r="A53" t="str">
            <v>7104 БЕКОН Останкино с/к с/н в/у 1/180_СНГ_50 ОСТАНКИНО</v>
          </cell>
          <cell r="C53">
            <v>172</v>
          </cell>
          <cell r="D53">
            <v>95</v>
          </cell>
          <cell r="E53">
            <v>41</v>
          </cell>
        </row>
        <row r="54">
          <cell r="A54" t="str">
            <v>Вареные колбасы Молокуша Вязанка Вес п/а Вязанка  ПОКОМ</v>
          </cell>
          <cell r="C54">
            <v>73.710999999999999</v>
          </cell>
          <cell r="D54">
            <v>34.750999999999998</v>
          </cell>
        </row>
        <row r="55">
          <cell r="A55" t="str">
            <v>МХБ Сервелат Мраморный ШТ. в/к ВУ ОХЛ 330г*6 (1,98кг)  МИРАТОРГ</v>
          </cell>
          <cell r="C55">
            <v>107</v>
          </cell>
          <cell r="D55">
            <v>14</v>
          </cell>
          <cell r="E55">
            <v>28</v>
          </cell>
        </row>
        <row r="56">
          <cell r="A56" t="str">
            <v>1284-Сосиски Баварушки ТМ Баварушка в оболочке амицел в модифицированной газовой среде 0,6 кг.</v>
          </cell>
          <cell r="C56">
            <v>85</v>
          </cell>
          <cell r="D56">
            <v>28</v>
          </cell>
          <cell r="E56">
            <v>13</v>
          </cell>
        </row>
        <row r="57">
          <cell r="A57" t="str">
            <v>СК СЕРВЕЛЕТТИ ПРЕСС СРЕЗ БО ВУ ШТ 0.25КГ  ЧЕРКИЗОВО</v>
          </cell>
          <cell r="C57">
            <v>78</v>
          </cell>
          <cell r="D57">
            <v>11</v>
          </cell>
          <cell r="E57">
            <v>9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134</v>
          </cell>
          <cell r="D58">
            <v>45</v>
          </cell>
          <cell r="E58">
            <v>18</v>
          </cell>
        </row>
        <row r="59">
          <cell r="A59" t="str">
            <v>1224 В/к колбасы «Сочинка по-европейски с сочной грудинкой» Весовой фиброуз ТМ «Стародворье»  ПОКОМ</v>
          </cell>
          <cell r="C59">
            <v>64.228999999999999</v>
          </cell>
          <cell r="D59">
            <v>24.282</v>
          </cell>
          <cell r="E59">
            <v>16.366</v>
          </cell>
        </row>
        <row r="60">
          <cell r="A60" t="str">
            <v>КП Колбаса в/к Балыковая ВУ охл 300г*6  МИРАТОРГ</v>
          </cell>
          <cell r="C60">
            <v>122</v>
          </cell>
          <cell r="D60">
            <v>59</v>
          </cell>
          <cell r="E60">
            <v>32</v>
          </cell>
        </row>
        <row r="61">
          <cell r="A61" t="str">
            <v>МХБ Мясной продукт из свинины сырокопченый Бекон ШТ. ОХЛ ВУ 200г*10 (2 кг) МИРАТОРГ</v>
          </cell>
          <cell r="C61">
            <v>146</v>
          </cell>
          <cell r="D61">
            <v>31</v>
          </cell>
        </row>
        <row r="62">
          <cell r="A62" t="str">
            <v>Сервелат Коньячный в/к ВУ ОХЛ 375гр  МИРАТОРГ</v>
          </cell>
          <cell r="C62">
            <v>102</v>
          </cell>
          <cell r="D62">
            <v>14</v>
          </cell>
          <cell r="E62">
            <v>19</v>
          </cell>
        </row>
        <row r="63">
          <cell r="A63" t="str">
            <v>ВАР МОЛОЧНАЯ ПО-ЧЕ НМО ШТ 0.4КГ К2.4  ЧЕРКИЗОВО</v>
          </cell>
          <cell r="C63">
            <v>128</v>
          </cell>
          <cell r="D63">
            <v>23</v>
          </cell>
          <cell r="E63">
            <v>38</v>
          </cell>
        </row>
        <row r="64">
          <cell r="A64" t="str">
            <v>ВАР МОЛОЧНАЯ ПО-Ч НМО 1 КГ К3  ЧЕРКИЗОВО</v>
          </cell>
          <cell r="C64">
            <v>49.613</v>
          </cell>
          <cell r="D64">
            <v>15.567</v>
          </cell>
          <cell r="E64">
            <v>6.1840000000000002</v>
          </cell>
        </row>
        <row r="65">
          <cell r="A65" t="str">
            <v>1201 В/к колбасы Сервелат Мясорубский с мелкорубленным окороком Бордо Весовой фиброуз Стародворье  П</v>
          </cell>
          <cell r="C65">
            <v>53.201999999999998</v>
          </cell>
          <cell r="D65">
            <v>14.227</v>
          </cell>
          <cell r="E65">
            <v>11.542999999999999</v>
          </cell>
        </row>
        <row r="66">
          <cell r="A66" t="str">
            <v>7333 СЕРВЕЛАТ ОХОТНИЧИЙ ПМ в/к в/у 0.28кг_СНГ  ОСТАНКИНО</v>
          </cell>
          <cell r="C66">
            <v>156</v>
          </cell>
          <cell r="D66">
            <v>95</v>
          </cell>
          <cell r="E66">
            <v>61</v>
          </cell>
        </row>
        <row r="67">
          <cell r="A67" t="str">
            <v>С/к колбасы Швейцарская Бордо Фикс.вес 0,17 Фиброуз терм/п Стародворье</v>
          </cell>
          <cell r="C67">
            <v>121</v>
          </cell>
          <cell r="D67">
            <v>66</v>
          </cell>
          <cell r="E67">
            <v>19</v>
          </cell>
        </row>
        <row r="68">
          <cell r="A68" t="str">
            <v>6094 ЮБИЛЕЙНАЯ с/к в/у_UZ</v>
          </cell>
          <cell r="C68">
            <v>25.652000000000001</v>
          </cell>
          <cell r="D68">
            <v>1.8720000000000001</v>
          </cell>
        </row>
        <row r="69">
          <cell r="A69" t="str">
            <v>1372-Сосиски Сочинки с сочным окороком Бордо Фикс.вес 0,4 П/а мгс Стародворье</v>
          </cell>
          <cell r="C69">
            <v>145</v>
          </cell>
          <cell r="D69">
            <v>34</v>
          </cell>
          <cell r="E69">
            <v>37</v>
          </cell>
        </row>
        <row r="70">
          <cell r="A70" t="str">
            <v>1952-Колбаса Со шпиком ТМ Особый рецепт в оболочке полиамид 0,5 кг.  ПОКОМ</v>
          </cell>
          <cell r="C70">
            <v>126</v>
          </cell>
          <cell r="D70">
            <v>28</v>
          </cell>
          <cell r="E70">
            <v>16</v>
          </cell>
        </row>
        <row r="71">
          <cell r="A71" t="str">
            <v>6092 АРОМАТНАЯ с/к в/у 1/250 8шт_UZ</v>
          </cell>
          <cell r="C71">
            <v>93</v>
          </cell>
          <cell r="D71">
            <v>3</v>
          </cell>
          <cell r="E71">
            <v>16</v>
          </cell>
        </row>
        <row r="72">
          <cell r="A72" t="str">
            <v>СК САЛЬЧИЧОН СРЕЗ ФИБ ВУ ШТ 0,3 КГ ЧЕРКИЗОВО (ПРЕМИУМ)</v>
          </cell>
          <cell r="C72">
            <v>57</v>
          </cell>
          <cell r="D72">
            <v>16</v>
          </cell>
          <cell r="E72">
            <v>8</v>
          </cell>
        </row>
        <row r="73">
          <cell r="A73" t="str">
            <v>1231 Сосиски Сливочные Дугушки Дугушка Весовые П/а Стародворье, вес 1кг</v>
          </cell>
          <cell r="C73">
            <v>47.011000000000003</v>
          </cell>
          <cell r="D73">
            <v>10.867000000000001</v>
          </cell>
        </row>
        <row r="74">
          <cell r="A74" t="str">
            <v>У_Ветчины «Филейская» Весовые Вектор ТМ «Вязанка»  ПОКОМ</v>
          </cell>
          <cell r="C74">
            <v>41.895000000000003</v>
          </cell>
          <cell r="D74">
            <v>25.675000000000001</v>
          </cell>
          <cell r="E74">
            <v>16.22</v>
          </cell>
        </row>
        <row r="75">
          <cell r="A75" t="str">
            <v>СК САЛЯМИНИ ВУ ШТ 0.18 КГ  ЧЕРКИЗОВО</v>
          </cell>
          <cell r="C75">
            <v>106</v>
          </cell>
          <cell r="D75">
            <v>19</v>
          </cell>
          <cell r="E75">
            <v>20</v>
          </cell>
        </row>
        <row r="76">
          <cell r="A76" t="str">
            <v>6091 АРОМАТНАЯ с/к в/у_UZ</v>
          </cell>
          <cell r="C76">
            <v>21.786000000000001</v>
          </cell>
          <cell r="E76">
            <v>2.4710000000000001</v>
          </cell>
        </row>
        <row r="77">
          <cell r="A77" t="str">
            <v>7067 СОЧНЫЕ ПМ сос п/о мгс 0.41кг_СНГ_50с  ОСТАНКИНО</v>
          </cell>
          <cell r="C77">
            <v>130</v>
          </cell>
          <cell r="D77">
            <v>68</v>
          </cell>
          <cell r="E77">
            <v>53</v>
          </cell>
        </row>
        <row r="78">
          <cell r="A78" t="str">
            <v>КОПЧ БЕКОН НАР ВУ ШТ 0.18КГ К1.8  ЧЕРКИЗОВО</v>
          </cell>
          <cell r="C78">
            <v>87</v>
          </cell>
          <cell r="D78">
            <v>12</v>
          </cell>
          <cell r="E78">
            <v>5</v>
          </cell>
        </row>
        <row r="79">
          <cell r="A79" t="str">
            <v>Вареные колбасы «Филейская» Фикс.вес 0,45 Вектор ТМ «Вязанка»  ПОКОМ</v>
          </cell>
          <cell r="C79">
            <v>83</v>
          </cell>
          <cell r="D79">
            <v>2</v>
          </cell>
          <cell r="E79">
            <v>19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44.158000000000001</v>
          </cell>
          <cell r="D80">
            <v>4.04</v>
          </cell>
          <cell r="E80">
            <v>14.845000000000001</v>
          </cell>
        </row>
        <row r="81">
          <cell r="A81" t="str">
            <v>1411 Сосиски «Сочинки Сливочные» Весовые ТМ «Стародворье» 1,35 кг  ПОКОМ</v>
          </cell>
          <cell r="C81">
            <v>49.125</v>
          </cell>
          <cell r="D81">
            <v>10.657</v>
          </cell>
          <cell r="E81">
            <v>4.0599999999999996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41.517000000000003</v>
          </cell>
          <cell r="D82">
            <v>9.0950000000000006</v>
          </cell>
        </row>
        <row r="83">
          <cell r="A83" t="str">
            <v>Фарш куриный "Домашний",зам,в/у0,75кг*8(6кг)  МИРАТОРГ</v>
          </cell>
          <cell r="C83">
            <v>89</v>
          </cell>
        </row>
        <row r="84">
          <cell r="A84" t="str">
            <v>6075 МЯСНАЯ Папа может вар п/о_UZ</v>
          </cell>
          <cell r="C84">
            <v>55.408999999999999</v>
          </cell>
          <cell r="D84">
            <v>6.7460000000000004</v>
          </cell>
          <cell r="E84">
            <v>8.07</v>
          </cell>
        </row>
        <row r="85">
          <cell r="A85" t="str">
            <v>СОС ВЕНСКИЕ БО ЗА ПАК 1.25КГ K5 ЧЕРКИЗОВО</v>
          </cell>
          <cell r="C85">
            <v>31.853999999999999</v>
          </cell>
          <cell r="D85">
            <v>9.6630000000000003</v>
          </cell>
        </row>
        <row r="86">
          <cell r="A86" t="str">
            <v>ВК БАЛЫКОВАЯ ПО-ЧЕРКИЗ СРЕЗ ШТ0,3 К1,8  ЧЕРКИЗОВО</v>
          </cell>
          <cell r="C86">
            <v>62</v>
          </cell>
          <cell r="D86">
            <v>14</v>
          </cell>
          <cell r="E86">
            <v>11</v>
          </cell>
        </row>
        <row r="87">
          <cell r="A87" t="str">
            <v>У_Сардельки «Стародворские с говядиной» Весовые NDX ТМ «Стародворье»  ПОКОМ</v>
          </cell>
          <cell r="C87">
            <v>46.304000000000002</v>
          </cell>
          <cell r="D87">
            <v>28.513999999999999</v>
          </cell>
          <cell r="E87">
            <v>17.79</v>
          </cell>
        </row>
        <row r="88">
          <cell r="A88" t="str">
            <v>СК БОРОДИНСКАЯ СРЕЗ ФИБ ВУ 0.3КГ ШТ К3.6  ЧЕРКИЗОВО</v>
          </cell>
          <cell r="C88">
            <v>54</v>
          </cell>
          <cell r="D88">
            <v>4</v>
          </cell>
          <cell r="E88">
            <v>13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  <cell r="D89">
            <v>68</v>
          </cell>
          <cell r="E89">
            <v>7</v>
          </cell>
        </row>
        <row r="90">
          <cell r="A90" t="str">
            <v>2027 Ветчина Нежная п/а ТМ Особый рецепт шт. 0,4кг</v>
          </cell>
          <cell r="C90">
            <v>75</v>
          </cell>
          <cell r="D90">
            <v>9</v>
          </cell>
          <cell r="E90">
            <v>16</v>
          </cell>
        </row>
        <row r="91">
          <cell r="A91" t="str">
            <v>7077 МЯСНЫЕ С ГОВЯД.ПМ сос п/о мгс 0.4кг_50с ОСТАНКИНО</v>
          </cell>
          <cell r="C91">
            <v>112</v>
          </cell>
          <cell r="D91">
            <v>71</v>
          </cell>
          <cell r="E91">
            <v>40</v>
          </cell>
        </row>
        <row r="92">
          <cell r="A92" t="str">
            <v>СОС КОПЧ ПО-Ч ЛОТ ПМО ЗА ШТ 0.4КГ K1.6  ЧЕРКИЗОВО</v>
          </cell>
          <cell r="C92">
            <v>80</v>
          </cell>
          <cell r="D92">
            <v>11</v>
          </cell>
          <cell r="E92">
            <v>20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100</v>
          </cell>
          <cell r="D93">
            <v>25</v>
          </cell>
          <cell r="E93">
            <v>35</v>
          </cell>
        </row>
        <row r="94">
          <cell r="A94" t="str">
            <v>6078 ФИЛЕЙНАЯ Папа может вар п/о_UZ</v>
          </cell>
          <cell r="C94">
            <v>45.375999999999998</v>
          </cell>
          <cell r="D94">
            <v>1.3680000000000001</v>
          </cell>
          <cell r="E94">
            <v>1.3560000000000001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99</v>
          </cell>
          <cell r="D95">
            <v>33</v>
          </cell>
          <cell r="E95">
            <v>16</v>
          </cell>
        </row>
        <row r="96">
          <cell r="A96" t="str">
            <v>ВЕТЧ МРАМОРНАЯ ПО-ЧЕРКИЗОВСКИ ШТ 0,4 КГ  ЧЕРКИЗОВО</v>
          </cell>
          <cell r="C96">
            <v>53</v>
          </cell>
          <cell r="D96">
            <v>10</v>
          </cell>
          <cell r="E96">
            <v>12</v>
          </cell>
        </row>
        <row r="97">
          <cell r="A97" t="str">
            <v>У_В/к колбасы Столичный Вязанка Весовые Фиброуз в/у Вязанка  ПОКОМ</v>
          </cell>
          <cell r="C97">
            <v>25.286000000000001</v>
          </cell>
          <cell r="D97">
            <v>25.286000000000001</v>
          </cell>
        </row>
        <row r="98">
          <cell r="A98" t="str">
            <v>7059 ШПИКАЧКИ СОЧНЫЕ С БЕК. п/о мгс 0.3кг_60с  ОСТАНКИНО</v>
          </cell>
          <cell r="C98">
            <v>111</v>
          </cell>
          <cell r="D98">
            <v>70</v>
          </cell>
          <cell r="E98">
            <v>38</v>
          </cell>
        </row>
        <row r="99">
          <cell r="A99" t="str">
            <v>У_Вареные колбасы «Стародворская Традиционная со шпиком» Весовой п/а ТМ «Стародворье»  ПОКОМ</v>
          </cell>
          <cell r="C99">
            <v>38.091000000000001</v>
          </cell>
          <cell r="D99">
            <v>17.850000000000001</v>
          </cell>
          <cell r="E99">
            <v>20.241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70</v>
          </cell>
          <cell r="D100">
            <v>12</v>
          </cell>
          <cell r="E100">
            <v>31</v>
          </cell>
        </row>
        <row r="101">
          <cell r="A101" t="str">
            <v>ВАР КЛАССИЧЕСКАЯ ПО-Ч ЦО ЗА 1.6КГ K3.2 ЧЕРКИЗОВО</v>
          </cell>
          <cell r="C101">
            <v>21.523</v>
          </cell>
          <cell r="D101">
            <v>5.3650000000000002</v>
          </cell>
          <cell r="E101">
            <v>3.2370000000000001</v>
          </cell>
        </row>
        <row r="102">
          <cell r="A102" t="str">
            <v>МХБ Ветчина для завтрака ШТ. ОХЛ п/а 400г*6 (2,4кг) МИРАТОРГ</v>
          </cell>
          <cell r="C102">
            <v>48</v>
          </cell>
          <cell r="D102">
            <v>26</v>
          </cell>
        </row>
        <row r="103">
          <cell r="A103" t="str">
            <v>СОС МОЛОЧНЫЕ ПО-Ч ПМО ЗА ЛОТ ШТ 0.45КГ K1.8 ЧЕРКИЗОВО</v>
          </cell>
          <cell r="C103">
            <v>49</v>
          </cell>
          <cell r="D103">
            <v>14</v>
          </cell>
          <cell r="E103">
            <v>8</v>
          </cell>
        </row>
        <row r="104">
          <cell r="A104" t="str">
            <v>У_Сардельки «Сочные» Весовой п/а ТМ «Особый рецепт»  ПОКОМ</v>
          </cell>
          <cell r="C104">
            <v>37.228999999999999</v>
          </cell>
          <cell r="D104">
            <v>37.228999999999999</v>
          </cell>
        </row>
        <row r="105">
          <cell r="A105" t="str">
            <v>6837 ФИЛЕЙНЫЕ Папа Может сос ц/о мгс 0.4кг  ОСТАНКИНО</v>
          </cell>
          <cell r="C105">
            <v>74</v>
          </cell>
          <cell r="D105">
            <v>54</v>
          </cell>
          <cell r="E105">
            <v>20</v>
          </cell>
        </row>
        <row r="106">
          <cell r="A106" t="str">
            <v>Наггетсы куриные хрустящие 300г*12 (3,6кг) Мираторг Россия</v>
          </cell>
          <cell r="C106">
            <v>60</v>
          </cell>
          <cell r="D106">
            <v>15</v>
          </cell>
          <cell r="E106">
            <v>17</v>
          </cell>
        </row>
        <row r="107">
          <cell r="A107" t="str">
            <v>1461 Сосиски «Баварские» Фикс.вес 0,35 П/а ТМ «Стародворье»  ПОКОМ</v>
          </cell>
          <cell r="C107">
            <v>74.045000000000002</v>
          </cell>
          <cell r="D107">
            <v>5</v>
          </cell>
          <cell r="E107">
            <v>12</v>
          </cell>
        </row>
        <row r="108">
          <cell r="A108" t="str">
            <v>МХБ Колбаса вареная Докторская ШТ. п/а ОХЛ 470г*6 (2,82 кг) МИРАТОРГ</v>
          </cell>
          <cell r="C108">
            <v>37</v>
          </cell>
          <cell r="D108">
            <v>12</v>
          </cell>
          <cell r="E108">
            <v>12</v>
          </cell>
        </row>
        <row r="109">
          <cell r="A109" t="str">
            <v>СВ ФУЭТ ЭКСТРА 0.15КГ К0.9  ЧЕРКИЗОВО</v>
          </cell>
          <cell r="C109">
            <v>28</v>
          </cell>
          <cell r="D109">
            <v>12</v>
          </cell>
        </row>
        <row r="110">
          <cell r="A110" t="str">
            <v>Наггетсы куриные Классические 300г*12 (3,6кг) Мираторг Россия</v>
          </cell>
          <cell r="C110">
            <v>57</v>
          </cell>
          <cell r="D110">
            <v>12</v>
          </cell>
          <cell r="E110">
            <v>17</v>
          </cell>
        </row>
        <row r="111">
          <cell r="A111" t="str">
            <v>Стейк из мраморной говядины б/к с/м TF ~1кг BLACK ANGUS Мираторг (Брянск) Россия  МИРАТОРГ</v>
          </cell>
          <cell r="C111">
            <v>7.8979999999999997</v>
          </cell>
          <cell r="D111">
            <v>5</v>
          </cell>
          <cell r="E111">
            <v>0.89800000000000002</v>
          </cell>
        </row>
        <row r="112">
          <cell r="A112" t="str">
            <v>У_Вареные колбасы «Сочинка» Весовой п/а ТМ «Стародворье»  ПОКОМ</v>
          </cell>
          <cell r="C112">
            <v>26.867000000000001</v>
          </cell>
          <cell r="D112">
            <v>13.435</v>
          </cell>
          <cell r="E112">
            <v>13.432</v>
          </cell>
        </row>
        <row r="113">
          <cell r="A113" t="str">
            <v>Итальянская смесь с/м 400г*10 (4кг) Vитамин  МИРАТОРГ</v>
          </cell>
          <cell r="C113">
            <v>53</v>
          </cell>
          <cell r="D113">
            <v>50</v>
          </cell>
          <cell r="E113">
            <v>3</v>
          </cell>
        </row>
        <row r="114">
          <cell r="A114" t="str">
            <v>МХБ Колбаса вареная Молочная ШТ. п/а ОХЛ 470*6 (2,82 кг) МИРАТОРГ</v>
          </cell>
          <cell r="C114">
            <v>32</v>
          </cell>
          <cell r="D114">
            <v>21</v>
          </cell>
        </row>
        <row r="115">
          <cell r="A115" t="str">
            <v>Мексиканская смесь с/м 400г*10 (4кг) Мираторг Россия</v>
          </cell>
          <cell r="C115">
            <v>53</v>
          </cell>
          <cell r="D115">
            <v>50</v>
          </cell>
          <cell r="E115">
            <v>3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33</v>
          </cell>
          <cell r="D116">
            <v>6</v>
          </cell>
        </row>
        <row r="117">
          <cell r="A117" t="str">
            <v>У_Вареные колбасы «Филедворская по-стародворски» Весовой п/а ТМ «Стародворье»  ПОКОМ</v>
          </cell>
          <cell r="C117">
            <v>24.08</v>
          </cell>
          <cell r="D117">
            <v>17.43</v>
          </cell>
          <cell r="E117">
            <v>6.65</v>
          </cell>
        </row>
        <row r="118">
          <cell r="A118" t="str">
            <v>Фасоль стручковая рез. с/м 30-40мм 400г*10 (4кг) Мираторг Россия</v>
          </cell>
          <cell r="C118">
            <v>52</v>
          </cell>
          <cell r="D118">
            <v>49</v>
          </cell>
          <cell r="E118">
            <v>3</v>
          </cell>
        </row>
        <row r="119">
          <cell r="A119" t="str">
            <v>СК ОНЕЖСКАЯ СРЕЗ ФИБ ВУ ШТ 0.3КГ K1.8 ЧЕРКИЗОВО</v>
          </cell>
          <cell r="C119">
            <v>20</v>
          </cell>
          <cell r="D119">
            <v>-1</v>
          </cell>
          <cell r="E119">
            <v>9</v>
          </cell>
        </row>
        <row r="120">
          <cell r="A120" t="str">
            <v>Карибская смесь с/м 400г*10 (4кг) Мираторг Россия</v>
          </cell>
          <cell r="C120">
            <v>40</v>
          </cell>
          <cell r="D120">
            <v>40</v>
          </cell>
        </row>
        <row r="121">
          <cell r="A121" t="str">
            <v>СК БРАУНШВЕЙГСКАЯ ГОСТ БО СРЕЗ ШТ 0,2КГ  ЧЕРКИЗОВО</v>
          </cell>
          <cell r="C121">
            <v>24</v>
          </cell>
          <cell r="D121">
            <v>-2</v>
          </cell>
          <cell r="E121">
            <v>4</v>
          </cell>
        </row>
        <row r="122">
          <cell r="A122" t="str">
            <v>Пельмени «Сочные» ГВ зам пакет 700г*8  МИРАТОРГ</v>
          </cell>
          <cell r="C122">
            <v>36</v>
          </cell>
          <cell r="D122">
            <v>5</v>
          </cell>
          <cell r="E122">
            <v>10</v>
          </cell>
        </row>
        <row r="123">
          <cell r="A123" t="str">
            <v>Вишня б/косточки с/м 300г*20 (6кг) Мираторг Россия</v>
          </cell>
          <cell r="C123">
            <v>23</v>
          </cell>
          <cell r="D123">
            <v>20</v>
          </cell>
        </row>
        <row r="124">
          <cell r="A124" t="str">
            <v>МХБ Колбаса вареная Классическая ШТ. ОХЛ п/а 470г*6 (2,82кг) МИРАТОРГ</v>
          </cell>
          <cell r="C124">
            <v>26</v>
          </cell>
          <cell r="D124">
            <v>16</v>
          </cell>
          <cell r="E124">
            <v>9</v>
          </cell>
        </row>
        <row r="125">
          <cell r="A125" t="str">
            <v>Сырники классические ЗАМ 280гр*4 (1,12кг) Мираторг Трио Россия</v>
          </cell>
          <cell r="C125">
            <v>28</v>
          </cell>
          <cell r="D125">
            <v>19</v>
          </cell>
          <cell r="E125">
            <v>2</v>
          </cell>
        </row>
        <row r="126">
          <cell r="A126" t="str">
            <v>СК САЛЬЧИЧОН С РОЗОВЫМ ПЕРЦ. СРЕЗ ШТ 0,3  ЧЕРКИЗОВО</v>
          </cell>
          <cell r="C126">
            <v>13</v>
          </cell>
          <cell r="D126">
            <v>3</v>
          </cell>
          <cell r="E126">
            <v>2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23</v>
          </cell>
          <cell r="D127">
            <v>19</v>
          </cell>
          <cell r="E127">
            <v>2</v>
          </cell>
        </row>
        <row r="128">
          <cell r="A128" t="str">
            <v>Картофель фри с/м 500г*10 (5кг) МИРАТОРГ Россия</v>
          </cell>
          <cell r="C128">
            <v>17</v>
          </cell>
          <cell r="D128">
            <v>10</v>
          </cell>
          <cell r="E128">
            <v>3</v>
          </cell>
        </row>
        <row r="129">
          <cell r="A129" t="str">
            <v>Пельмени "Из мраморной говядины" с/м пленка  400г*16(6,4кг) BLACK ANGUS Мираторг (Брянск) Россия</v>
          </cell>
          <cell r="C129">
            <v>17</v>
          </cell>
          <cell r="E129">
            <v>6</v>
          </cell>
        </row>
        <row r="130">
          <cell r="A130" t="str">
            <v>Фарш говяжий зам 0,4кг ШТ  TF  МИРАТОРГ</v>
          </cell>
          <cell r="C130">
            <v>10</v>
          </cell>
        </row>
        <row r="131">
          <cell r="A131" t="str">
            <v>Стейк Стриплойн Choice с/м TF 200г*60(12 кг) Black Angus  МИРАТОРГ</v>
          </cell>
          <cell r="C131">
            <v>5</v>
          </cell>
          <cell r="D131">
            <v>3</v>
          </cell>
        </row>
        <row r="132">
          <cell r="A132" t="str">
            <v>Стейк Рибай Choice c/м TF 200г*60 (12 кг) Black Angus  МИРАТОРГ</v>
          </cell>
          <cell r="C132">
            <v>3</v>
          </cell>
          <cell r="D132">
            <v>3</v>
          </cell>
        </row>
        <row r="133">
          <cell r="A133" t="str">
            <v>Сырники с клубн.нач. 280гр ЗАМ  МИРАТОРГ</v>
          </cell>
          <cell r="C133">
            <v>12</v>
          </cell>
          <cell r="D133">
            <v>3</v>
          </cell>
          <cell r="E133">
            <v>2</v>
          </cell>
        </row>
        <row r="134">
          <cell r="A134" t="str">
            <v>МХБ Колбаса варено-копченая Сервелат Коньячный Ф/О ОХЛ В/У 300г*6 (1,8кг)  МИРАТОРГ</v>
          </cell>
          <cell r="C134">
            <v>8</v>
          </cell>
          <cell r="E134">
            <v>2</v>
          </cell>
        </row>
        <row r="135">
          <cell r="A135" t="str">
            <v>Палочки рыбные из фарша тресковых пород 270г*12 (3,24кг) ООО "Мираторг Запад" РОССИЯ  МИРАТОРГ</v>
          </cell>
          <cell r="C135">
            <v>11</v>
          </cell>
          <cell r="D135">
            <v>11</v>
          </cell>
        </row>
        <row r="136">
          <cell r="A136" t="str">
            <v>6807 СЕРВЕЛАТ ЕВРОПЕЙСКИЙ в/к в/у 0.33кг 8шт.  ОСТАНКИНО</v>
          </cell>
          <cell r="C136">
            <v>3</v>
          </cell>
          <cell r="E136">
            <v>3</v>
          </cell>
        </row>
        <row r="137">
          <cell r="A137" t="str">
            <v>Микс полезных овощей 400 зам  МИРАТОРГ</v>
          </cell>
          <cell r="C137">
            <v>3</v>
          </cell>
          <cell r="E137">
            <v>3</v>
          </cell>
        </row>
        <row r="138">
          <cell r="A138" t="str">
            <v>Сотэ с прованскими травами 400г зам  МИРАТОРГ</v>
          </cell>
          <cell r="C138">
            <v>3</v>
          </cell>
          <cell r="E138">
            <v>3</v>
          </cell>
        </row>
        <row r="139">
          <cell r="A139" t="str">
            <v>Гавайская смесь 400г*20 (8кг) Vитамин Мираторг РОССИЯ  МИРАТОРГ</v>
          </cell>
          <cell r="C139">
            <v>3</v>
          </cell>
          <cell r="E139">
            <v>3</v>
          </cell>
        </row>
        <row r="140">
          <cell r="A140" t="str">
            <v>Лечо по-венгерски 0,4кг ОФ зам кор  МИРАТОРГ</v>
          </cell>
          <cell r="C140">
            <v>3</v>
          </cell>
          <cell r="E140">
            <v>3</v>
          </cell>
        </row>
        <row r="141">
          <cell r="A141" t="str">
            <v>Шампиньоны рез. 400*20 зам  МИРАТОРГ</v>
          </cell>
          <cell r="C141">
            <v>2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85.876000000000005</v>
          </cell>
          <cell r="D142">
            <v>19.515000000000001</v>
          </cell>
          <cell r="E142">
            <v>15.242000000000001</v>
          </cell>
        </row>
        <row r="143">
          <cell r="A143" t="str">
            <v>БОНУС_2074-Сосиски Молочные для завтрака Особый рецепт</v>
          </cell>
          <cell r="C143">
            <v>84.307000000000002</v>
          </cell>
          <cell r="D143">
            <v>15.183999999999999</v>
          </cell>
          <cell r="E143">
            <v>16.683</v>
          </cell>
        </row>
        <row r="144">
          <cell r="A144" t="str">
            <v>БОНУС_1205 Копченые колбасы Салями Мясорубская с рубленым шпиком срез Бордо ф/в 0,35 фиброуз Стародворье</v>
          </cell>
          <cell r="C144">
            <v>69</v>
          </cell>
          <cell r="D144">
            <v>11</v>
          </cell>
          <cell r="E144">
            <v>23</v>
          </cell>
        </row>
        <row r="145">
          <cell r="A145" t="str">
            <v>БОНУС_1870-Колбаса Со шпиком ТМ Особый рецепт в оболочке полиамид большой батон.  ПОКОМ</v>
          </cell>
          <cell r="C145">
            <v>50.767000000000003</v>
          </cell>
          <cell r="D145">
            <v>12.69</v>
          </cell>
          <cell r="E145">
            <v>5.0549999999999997</v>
          </cell>
        </row>
        <row r="146">
          <cell r="A146" t="str">
            <v>БОНУС_1869-Колбаса Молочная ТМ Особый рецепт в оболочке полиамид большой батон.  ПОКОМ</v>
          </cell>
          <cell r="C146">
            <v>48.491</v>
          </cell>
          <cell r="D146">
            <v>17.946999999999999</v>
          </cell>
        </row>
        <row r="147">
          <cell r="A147" t="str">
            <v>БОНУС_1867-Колбаса Филейная ТМ Особый рецепт в оболочке полиамид большой батон.  ПОКОМ</v>
          </cell>
          <cell r="C147">
            <v>37.502000000000002</v>
          </cell>
          <cell r="D147">
            <v>17.463000000000001</v>
          </cell>
          <cell r="E147">
            <v>2.4849999999999999</v>
          </cell>
        </row>
        <row r="148">
          <cell r="A148" t="str">
            <v>БОНУС_КОПЧ БЕКОН НАР ВУ ШТ 0.18КГ К1.8  ЧЕРКИЗОВО</v>
          </cell>
          <cell r="C148">
            <v>36</v>
          </cell>
          <cell r="D148">
            <v>11</v>
          </cell>
          <cell r="E148">
            <v>6</v>
          </cell>
        </row>
        <row r="149">
          <cell r="A149" t="str">
            <v>БОНУС_1875-Колбаса Филейная оригинальная ТМ Особый рецепт в оболочке полиамид.  ПОКОМ</v>
          </cell>
          <cell r="C149">
            <v>29.937999999999999</v>
          </cell>
          <cell r="D149">
            <v>4.8330000000000002</v>
          </cell>
          <cell r="E149">
            <v>1.6180000000000001</v>
          </cell>
        </row>
        <row r="150">
          <cell r="A150" t="str">
            <v>БОНУС_2205-Сосиски Молочные для завтрака ТМ Особый рецепт 0,4кг</v>
          </cell>
          <cell r="C150">
            <v>25</v>
          </cell>
          <cell r="D150">
            <v>6</v>
          </cell>
          <cell r="E150">
            <v>9</v>
          </cell>
        </row>
        <row r="151">
          <cell r="A151" t="str">
            <v>БОНУС_1204 Копченые колбасы Салями Мясорубская с рубленым шпиком Бордо Весовой фиброуз Стародворье  ПОКОМ</v>
          </cell>
          <cell r="C151">
            <v>24.706</v>
          </cell>
          <cell r="D151">
            <v>6.5780000000000003</v>
          </cell>
          <cell r="E151">
            <v>2.1800000000000002</v>
          </cell>
        </row>
        <row r="152">
          <cell r="A152" t="str">
            <v>БОНУС_1411 Сосиски «Сочинки Сливочные» Весовые ТМ «Стародворье» 1,35 кг  ПОКОМ</v>
          </cell>
          <cell r="C152">
            <v>19.989999999999998</v>
          </cell>
          <cell r="D152">
            <v>6.7080000000000002</v>
          </cell>
        </row>
        <row r="153">
          <cell r="A153" t="str">
            <v>БОНУС_СК БОРОДИНСКАЯ СРЕЗ ФИБ ВУ 0.3КГ ШТ К3.6  ЧЕРКИЗОВО</v>
          </cell>
          <cell r="C153">
            <v>20</v>
          </cell>
          <cell r="D153">
            <v>7</v>
          </cell>
          <cell r="E153">
            <v>4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18</v>
          </cell>
          <cell r="D154">
            <v>3</v>
          </cell>
          <cell r="E154">
            <v>8</v>
          </cell>
        </row>
        <row r="155">
          <cell r="A155" t="str">
            <v>БОНУС_ВАР МОЛОЧНАЯ ПО-Ч НМО 1 КГ К3  ЧЕРКИЗОВО</v>
          </cell>
          <cell r="C155">
            <v>17.5</v>
          </cell>
          <cell r="D155">
            <v>7.21</v>
          </cell>
          <cell r="E155">
            <v>2.0539999999999998</v>
          </cell>
        </row>
        <row r="156">
          <cell r="A156" t="str">
            <v>БОНУС_СОС КОПЧ ПО-Ч ЛОТ ПМО ЗА ШТ 0.4КГ K1.6  ЧЕРКИЗОВО</v>
          </cell>
          <cell r="C156">
            <v>16</v>
          </cell>
          <cell r="D156">
            <v>1</v>
          </cell>
          <cell r="E156">
            <v>2</v>
          </cell>
        </row>
        <row r="157">
          <cell r="A157" t="str">
            <v>БОНУС_1370-Сосиски Сочинки Бордо Весовой п/а Стародворье</v>
          </cell>
          <cell r="C157">
            <v>11.984</v>
          </cell>
          <cell r="E157">
            <v>3.036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11</v>
          </cell>
          <cell r="D158">
            <v>2</v>
          </cell>
          <cell r="E158">
            <v>3</v>
          </cell>
        </row>
        <row r="159">
          <cell r="A159" t="str">
            <v>БОНУС_СК БОГОРОДСКАЯ ПРЕСС ФИБ ВУ ШТ0.3КГ К3.6  ЧЕРКИЗОВО</v>
          </cell>
          <cell r="C159">
            <v>10</v>
          </cell>
          <cell r="D159">
            <v>2</v>
          </cell>
          <cell r="E159">
            <v>4</v>
          </cell>
        </row>
        <row r="160">
          <cell r="A160" t="str">
            <v>БОНУС_ВЕТЧ МРАМОРНАЯ ПО-ЧЕРКИЗОВСКИ ШТ 0,4 КГ  ЧЕРКИЗОВО</v>
          </cell>
          <cell r="C160">
            <v>8</v>
          </cell>
          <cell r="E160">
            <v>2</v>
          </cell>
        </row>
        <row r="161">
          <cell r="A161" t="str">
            <v>БОНУС_С/к колбасы Швейцарская Бордо Фикс.вес 0,17 Фиброуз терм/п Стародворье</v>
          </cell>
          <cell r="C161">
            <v>1</v>
          </cell>
        </row>
        <row r="162">
          <cell r="A162" t="str">
            <v>Блины с мясом ЗАМ FLOW PACK 360г*10  МИРАТОРГ</v>
          </cell>
          <cell r="C162">
            <v>-1</v>
          </cell>
        </row>
        <row r="163">
          <cell r="A163" t="str">
            <v>СК САЛЬЧИЧОН НАРЕЗ ФИБ ЗА ШТ 0.1КГ К1.2  ЧЕРКИЗОВО</v>
          </cell>
          <cell r="C163">
            <v>-1</v>
          </cell>
        </row>
        <row r="164">
          <cell r="A164" t="str">
            <v>Черная смородина с/м 300г*10 (3кг) Россия Мираторг</v>
          </cell>
          <cell r="C164">
            <v>-1</v>
          </cell>
        </row>
        <row r="165">
          <cell r="A165" t="str">
            <v>МХБ Колб полусухая «Салями» ВУ ОХЛ 280гр*6 (1,68кг)  МИРАТОРГ</v>
          </cell>
          <cell r="C165">
            <v>-1</v>
          </cell>
        </row>
        <row r="166">
          <cell r="A166" t="str">
            <v>МХБ Колбаса сыровяленая Сальчичон ШТ. ф/о ОХЛ 300г*6 (1,8 кг) МИРАТОРГ</v>
          </cell>
          <cell r="C166">
            <v>-1</v>
          </cell>
        </row>
        <row r="167">
          <cell r="A167" t="str">
            <v>Колбаса с/к Сальчичон ВУ ОХЛ 280г*6 (1,68 кг)  МИРАТОРГ</v>
          </cell>
          <cell r="C167">
            <v>-1</v>
          </cell>
          <cell r="D167">
            <v>-1</v>
          </cell>
        </row>
        <row r="168">
          <cell r="A168" t="str">
            <v>СК САЛЬЧИЧОН С РОЗОВЫМ ПЕРЦЕМ НАР ШТ 85Г  ЧЕРКИЗОВО</v>
          </cell>
          <cell r="C168">
            <v>-4</v>
          </cell>
        </row>
        <row r="169">
          <cell r="A169" t="str">
            <v>Бургер Класс из мр гов зам ШТ 1,05кг TF *6  МИРАТОРГ</v>
          </cell>
          <cell r="C169">
            <v>-2</v>
          </cell>
          <cell r="D169">
            <v>-2</v>
          </cell>
        </row>
        <row r="170">
          <cell r="A170" t="str">
            <v>1728-Сосиски сливочные по-стародворски в оболочке</v>
          </cell>
          <cell r="C170">
            <v>-6.9359999999999999</v>
          </cell>
          <cell r="D170">
            <v>-3.766</v>
          </cell>
        </row>
        <row r="171">
          <cell r="A171" t="str">
            <v>СОС СЛИВОЧНЫЕ ГОСТ ЦО ЗА ЛОТ ШТ 0.45КГ K1.8 ЧЕРКИЗОВО</v>
          </cell>
          <cell r="C171">
            <v>-12</v>
          </cell>
          <cell r="D171">
            <v>-9</v>
          </cell>
        </row>
        <row r="172">
          <cell r="A172" t="str">
            <v>Итого</v>
          </cell>
          <cell r="C172">
            <v>15506.525</v>
          </cell>
          <cell r="D172">
            <v>4692.1210000000001</v>
          </cell>
          <cell r="E172">
            <v>2834.4969999999998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F4">
            <v>45940</v>
          </cell>
          <cell r="G4">
            <v>45939</v>
          </cell>
          <cell r="P4" t="str">
            <v>06,10,</v>
          </cell>
          <cell r="Q4" t="str">
            <v>09,10,</v>
          </cell>
        </row>
        <row r="5">
          <cell r="E5">
            <v>3362.2530000000002</v>
          </cell>
          <cell r="F5">
            <v>8533.7579999999998</v>
          </cell>
          <cell r="G5">
            <v>8814.98</v>
          </cell>
          <cell r="L5">
            <v>0</v>
          </cell>
          <cell r="M5">
            <v>3362.2530000000002</v>
          </cell>
          <cell r="N5">
            <v>0</v>
          </cell>
          <cell r="O5">
            <v>0</v>
          </cell>
          <cell r="P5">
            <v>3730</v>
          </cell>
          <cell r="Q5">
            <v>672.45060000000001</v>
          </cell>
          <cell r="R5">
            <v>2716.7215999999999</v>
          </cell>
          <cell r="S5">
            <v>2430</v>
          </cell>
        </row>
        <row r="6">
          <cell r="A6" t="str">
            <v>БОНУС_ВЕТЧ МРАМОРНАЯ ПО-ЧЕРКИЗОВСКИ ШТ 0,4 КГ  ЧЕРКИЗОВО</v>
          </cell>
          <cell r="B6" t="str">
            <v>шт</v>
          </cell>
          <cell r="C6">
            <v>2</v>
          </cell>
          <cell r="H6">
            <v>0</v>
          </cell>
          <cell r="J6" t="str">
            <v>бонус</v>
          </cell>
          <cell r="K6" t="str">
            <v>ВЕТЧ МРАМОРНАЯ ПО-ЧЕРКИЗОВСКИ ШТ 0,4 КГ  ЧЕРКИЗОВО</v>
          </cell>
          <cell r="M6">
            <v>0</v>
          </cell>
          <cell r="Q6">
            <v>0</v>
          </cell>
        </row>
        <row r="7">
          <cell r="A7" t="str">
            <v>БОНУС_КОПЧ БЕКОН НАР ВУ ШТ 0.18КГ К1.8  ЧЕРКИЗОВО</v>
          </cell>
          <cell r="B7" t="str">
            <v>шт</v>
          </cell>
          <cell r="C7">
            <v>2</v>
          </cell>
          <cell r="H7">
            <v>0</v>
          </cell>
          <cell r="J7" t="str">
            <v>бонус</v>
          </cell>
          <cell r="K7" t="str">
            <v>КОПЧ БЕКОН НАР ВУ ШТ 0.18КГ К1.8  ЧЕРКИЗОВО</v>
          </cell>
          <cell r="M7">
            <v>0</v>
          </cell>
          <cell r="Q7">
            <v>0</v>
          </cell>
        </row>
        <row r="8">
          <cell r="A8" t="str">
            <v>БОНУС_СК БОГОРОДСКАЯ ПРЕСС ФИБ ВУ ШТ0.3КГ К3.6  ЧЕРКИЗОВО</v>
          </cell>
          <cell r="B8" t="str">
            <v>шт</v>
          </cell>
          <cell r="C8">
            <v>2</v>
          </cell>
          <cell r="H8">
            <v>0</v>
          </cell>
          <cell r="J8" t="str">
            <v>бонус</v>
          </cell>
          <cell r="K8" t="str">
            <v>СК БОГОРОДСКАЯ ПРЕСС ФИБ ВУ ШТ0.3КГ К3.6  ЧЕРКИЗОВО</v>
          </cell>
          <cell r="M8">
            <v>0</v>
          </cell>
          <cell r="Q8">
            <v>0</v>
          </cell>
        </row>
        <row r="9">
          <cell r="A9" t="str">
            <v>БОНУС_СОС КОПЧ ПО-Ч ЛОТ ПМО ЗА ШТ 0.4КГ K1.6  ЧЕРКИЗОВО</v>
          </cell>
          <cell r="B9" t="str">
            <v>шт</v>
          </cell>
          <cell r="C9">
            <v>1</v>
          </cell>
          <cell r="H9">
            <v>0</v>
          </cell>
          <cell r="J9" t="str">
            <v>бонус</v>
          </cell>
          <cell r="K9" t="str">
            <v>СОС КОПЧ ПО-Ч ЛОТ ПМО ЗА ШТ 0.4КГ K1.6  ЧЕРКИЗОВО</v>
          </cell>
          <cell r="M9">
            <v>0</v>
          </cell>
          <cell r="Q9">
            <v>0</v>
          </cell>
        </row>
        <row r="10">
          <cell r="A10" t="str">
            <v>ВАР АРОМАТНАЯ ПО-Ч ЦО ЗА 1.6КГ K3.2 ЧЕРКИЗОВО</v>
          </cell>
          <cell r="B10" t="str">
            <v>кг</v>
          </cell>
          <cell r="C10">
            <v>38.396999999999998</v>
          </cell>
          <cell r="D10">
            <v>162.833</v>
          </cell>
          <cell r="E10">
            <v>53.323999999999998</v>
          </cell>
          <cell r="F10">
            <v>71.471000000000004</v>
          </cell>
          <cell r="G10">
            <v>77.954999999999998</v>
          </cell>
          <cell r="H10">
            <v>1</v>
          </cell>
          <cell r="I10">
            <v>30</v>
          </cell>
          <cell r="J10">
            <v>1030112235</v>
          </cell>
          <cell r="M10">
            <v>53.323999999999998</v>
          </cell>
          <cell r="P10">
            <v>50</v>
          </cell>
          <cell r="Q10">
            <v>10.6648</v>
          </cell>
          <cell r="R10">
            <v>123.81939999999997</v>
          </cell>
          <cell r="S10">
            <v>80</v>
          </cell>
        </row>
        <row r="11">
          <cell r="A11" t="str">
            <v>ВАР КЛАССИЧЕСКАЯ ПО-Ч ЦО ЗА 1.6КГ K3.2 ЧЕРКИЗОВО</v>
          </cell>
          <cell r="B11" t="str">
            <v>кг</v>
          </cell>
          <cell r="C11">
            <v>9.7739999999999991</v>
          </cell>
          <cell r="D11">
            <v>203.393</v>
          </cell>
          <cell r="E11">
            <v>92.781000000000006</v>
          </cell>
          <cell r="F11">
            <v>80.974000000000004</v>
          </cell>
          <cell r="G11">
            <v>87.409000000000006</v>
          </cell>
          <cell r="H11">
            <v>1</v>
          </cell>
          <cell r="I11">
            <v>30</v>
          </cell>
          <cell r="J11">
            <v>1030112635</v>
          </cell>
          <cell r="M11">
            <v>92.781000000000006</v>
          </cell>
          <cell r="P11">
            <v>200</v>
          </cell>
          <cell r="Q11">
            <v>18.5562</v>
          </cell>
          <cell r="R11">
            <v>145.8186</v>
          </cell>
          <cell r="S11">
            <v>60</v>
          </cell>
        </row>
        <row r="12">
          <cell r="A12" t="str">
            <v>ВАР МОЛОЧНАЯ ПО-Ч НМО 1 КГ К3  ЧЕРКИЗОВО</v>
          </cell>
          <cell r="B12" t="str">
            <v>кг</v>
          </cell>
          <cell r="C12">
            <v>568.62800000000004</v>
          </cell>
          <cell r="D12">
            <v>30.692</v>
          </cell>
          <cell r="E12">
            <v>102.172</v>
          </cell>
          <cell r="F12">
            <v>475.53199999999998</v>
          </cell>
          <cell r="G12">
            <v>487.83199999999999</v>
          </cell>
          <cell r="H12">
            <v>1</v>
          </cell>
          <cell r="I12">
            <v>75</v>
          </cell>
          <cell r="J12">
            <v>1030115552</v>
          </cell>
          <cell r="M12">
            <v>102.172</v>
          </cell>
          <cell r="P12">
            <v>200</v>
          </cell>
          <cell r="Q12">
            <v>20.4344</v>
          </cell>
          <cell r="R12">
            <v>-205.54079999999999</v>
          </cell>
          <cell r="S12">
            <v>80</v>
          </cell>
        </row>
        <row r="13">
          <cell r="A13" t="str">
            <v>ВАР МОЛОЧНАЯ ПО-ЧЕ НМО ШТ 0.4КГ К2.4  ЧЕРКИЗОВО</v>
          </cell>
          <cell r="B13" t="str">
            <v>шт</v>
          </cell>
          <cell r="C13">
            <v>693</v>
          </cell>
          <cell r="D13">
            <v>552</v>
          </cell>
          <cell r="E13">
            <v>391</v>
          </cell>
          <cell r="F13">
            <v>800</v>
          </cell>
          <cell r="G13">
            <v>822</v>
          </cell>
          <cell r="H13">
            <v>0.4</v>
          </cell>
          <cell r="I13">
            <v>75</v>
          </cell>
          <cell r="J13">
            <v>1030115404</v>
          </cell>
          <cell r="M13">
            <v>391</v>
          </cell>
          <cell r="P13">
            <v>200</v>
          </cell>
          <cell r="Q13">
            <v>78.2</v>
          </cell>
          <cell r="R13">
            <v>798.60000000000014</v>
          </cell>
          <cell r="S13">
            <v>400</v>
          </cell>
        </row>
        <row r="14">
          <cell r="A14" t="str">
            <v>ВЕТЧ МРАМОРНАЯ ПО-ЧЕРКИЗОВСКИ ШТ 0,4 КГ  ЧЕРКИЗОВО</v>
          </cell>
          <cell r="B14" t="str">
            <v>шт</v>
          </cell>
          <cell r="C14">
            <v>182</v>
          </cell>
          <cell r="D14">
            <v>552</v>
          </cell>
          <cell r="E14">
            <v>111</v>
          </cell>
          <cell r="F14">
            <v>608</v>
          </cell>
          <cell r="G14">
            <v>614</v>
          </cell>
          <cell r="H14">
            <v>0.4</v>
          </cell>
          <cell r="I14">
            <v>75</v>
          </cell>
          <cell r="J14">
            <v>1030804004</v>
          </cell>
          <cell r="M14">
            <v>111</v>
          </cell>
          <cell r="P14">
            <v>160</v>
          </cell>
          <cell r="Q14">
            <v>22.2</v>
          </cell>
          <cell r="R14">
            <v>-257.40000000000003</v>
          </cell>
        </row>
        <row r="15">
          <cell r="A15" t="str">
            <v>ВК БАЛЫКОВАЯ ПО-ЧЕРКИЗ СРЕЗ ШТ0,3 К1,8  ЧЕРКИЗОВО</v>
          </cell>
          <cell r="B15" t="str">
            <v>шт</v>
          </cell>
          <cell r="C15">
            <v>185</v>
          </cell>
          <cell r="D15">
            <v>450</v>
          </cell>
          <cell r="E15">
            <v>73</v>
          </cell>
          <cell r="F15">
            <v>531</v>
          </cell>
          <cell r="G15">
            <v>539</v>
          </cell>
          <cell r="H15">
            <v>0.3</v>
          </cell>
          <cell r="I15">
            <v>45</v>
          </cell>
          <cell r="J15">
            <v>1030419235</v>
          </cell>
          <cell r="M15">
            <v>73</v>
          </cell>
          <cell r="Q15">
            <v>14.6</v>
          </cell>
          <cell r="R15">
            <v>-195.2</v>
          </cell>
        </row>
        <row r="16">
          <cell r="A16" t="str">
            <v>ВК СЕРВ ГОСТ СРЕЗ ФИБ ВУ ШТ 0.5КГ К2  ЧЕРКИЗОВО</v>
          </cell>
          <cell r="B16" t="str">
            <v>шт</v>
          </cell>
          <cell r="C16">
            <v>220</v>
          </cell>
          <cell r="E16">
            <v>132</v>
          </cell>
          <cell r="F16">
            <v>52</v>
          </cell>
          <cell r="G16">
            <v>62</v>
          </cell>
          <cell r="H16">
            <v>0.5</v>
          </cell>
          <cell r="I16">
            <v>45</v>
          </cell>
          <cell r="J16">
            <v>1030412236</v>
          </cell>
          <cell r="M16">
            <v>132</v>
          </cell>
          <cell r="P16">
            <v>200</v>
          </cell>
          <cell r="Q16">
            <v>26.4</v>
          </cell>
          <cell r="R16">
            <v>355.19999999999993</v>
          </cell>
          <cell r="S16">
            <v>150</v>
          </cell>
        </row>
        <row r="17">
          <cell r="A17" t="str">
            <v>КОПЧ БЕКОН НАР ВУ ШТ 0.18КГ К1.8  ЧЕРКИЗОВО</v>
          </cell>
          <cell r="B17" t="str">
            <v>шт</v>
          </cell>
          <cell r="C17">
            <v>881</v>
          </cell>
          <cell r="D17">
            <v>950</v>
          </cell>
          <cell r="E17">
            <v>204</v>
          </cell>
          <cell r="F17">
            <v>1488</v>
          </cell>
          <cell r="G17">
            <v>1597</v>
          </cell>
          <cell r="H17">
            <v>0.18</v>
          </cell>
          <cell r="I17">
            <v>90</v>
          </cell>
          <cell r="J17">
            <v>1030712385</v>
          </cell>
          <cell r="M17">
            <v>204</v>
          </cell>
          <cell r="Q17">
            <v>40.799999999999997</v>
          </cell>
          <cell r="R17">
            <v>-549.6</v>
          </cell>
        </row>
        <row r="18">
          <cell r="A18" t="str">
            <v>КОПЧ ГРУДИНКА ПО-ЧЕРК ВУ ШТ 0.3КГ К1.8  ЧЕРКИЗОВО</v>
          </cell>
          <cell r="B18" t="str">
            <v>шт</v>
          </cell>
          <cell r="H18">
            <v>0.3</v>
          </cell>
          <cell r="I18">
            <v>60</v>
          </cell>
          <cell r="J18">
            <v>1030709904</v>
          </cell>
          <cell r="M18">
            <v>0</v>
          </cell>
          <cell r="Q18">
            <v>0</v>
          </cell>
          <cell r="R18">
            <v>0</v>
          </cell>
        </row>
        <row r="19">
          <cell r="A19" t="str">
            <v>СВ ФУЭТ ЭКСТРА 0.15КГ К0.9  ЧЕРКИЗОВО</v>
          </cell>
          <cell r="B19" t="str">
            <v>шт</v>
          </cell>
          <cell r="C19">
            <v>112</v>
          </cell>
          <cell r="E19">
            <v>60</v>
          </cell>
          <cell r="F19">
            <v>34</v>
          </cell>
          <cell r="G19">
            <v>49</v>
          </cell>
          <cell r="H19">
            <v>0</v>
          </cell>
          <cell r="I19">
            <v>90</v>
          </cell>
          <cell r="J19" t="str">
            <v>НЕ ЗАКАЗЫВАТЬ / 1030633904</v>
          </cell>
          <cell r="M19">
            <v>60</v>
          </cell>
          <cell r="Q19">
            <v>12</v>
          </cell>
          <cell r="R19">
            <v>242</v>
          </cell>
        </row>
        <row r="20">
          <cell r="A20" t="str">
            <v>СК БОГОРОДСКАЯ ПРЕСС ФИБ ВУ ШТ0.3КГ К3.6  ЧЕРКИЗОВО</v>
          </cell>
          <cell r="B20" t="str">
            <v>шт</v>
          </cell>
          <cell r="C20">
            <v>585</v>
          </cell>
          <cell r="D20">
            <v>600</v>
          </cell>
          <cell r="E20">
            <v>184</v>
          </cell>
          <cell r="F20">
            <v>968</v>
          </cell>
          <cell r="G20">
            <v>971</v>
          </cell>
          <cell r="H20">
            <v>0.3</v>
          </cell>
          <cell r="I20">
            <v>150</v>
          </cell>
          <cell r="J20">
            <v>1030686740</v>
          </cell>
          <cell r="M20">
            <v>184</v>
          </cell>
          <cell r="P20">
            <v>500</v>
          </cell>
          <cell r="Q20">
            <v>36.799999999999997</v>
          </cell>
          <cell r="R20">
            <v>-621.6</v>
          </cell>
        </row>
        <row r="21">
          <cell r="A21" t="str">
            <v>СК БОРОДИНСКАЯ СРЕЗ ФИБ ВУ 0.3КГ ШТ К3.6  ЧЕРКИЗОВО</v>
          </cell>
          <cell r="B21" t="str">
            <v>шт</v>
          </cell>
          <cell r="C21">
            <v>774</v>
          </cell>
          <cell r="D21">
            <v>216</v>
          </cell>
          <cell r="E21">
            <v>215</v>
          </cell>
          <cell r="F21">
            <v>757</v>
          </cell>
          <cell r="G21">
            <v>769</v>
          </cell>
          <cell r="H21">
            <v>0.3</v>
          </cell>
          <cell r="I21">
            <v>135</v>
          </cell>
          <cell r="J21">
            <v>1030686857</v>
          </cell>
          <cell r="M21">
            <v>215</v>
          </cell>
          <cell r="P21">
            <v>200</v>
          </cell>
          <cell r="Q21">
            <v>43</v>
          </cell>
          <cell r="R21">
            <v>32</v>
          </cell>
          <cell r="S21">
            <v>300</v>
          </cell>
        </row>
        <row r="22">
          <cell r="A22" t="str">
            <v>СК БРАУНШВЕЙГСКАЯ ГОСТ БО СРЕЗ ШТ 0,2КГ  ЧЕРКИЗОВО</v>
          </cell>
          <cell r="B22" t="str">
            <v>шт</v>
          </cell>
          <cell r="C22">
            <v>588</v>
          </cell>
          <cell r="E22">
            <v>87</v>
          </cell>
          <cell r="F22">
            <v>469</v>
          </cell>
          <cell r="G22">
            <v>475</v>
          </cell>
          <cell r="H22">
            <v>0.2</v>
          </cell>
          <cell r="I22">
            <v>90</v>
          </cell>
          <cell r="J22">
            <v>1030654104</v>
          </cell>
          <cell r="M22">
            <v>87</v>
          </cell>
          <cell r="Q22">
            <v>17.399999999999999</v>
          </cell>
          <cell r="R22">
            <v>-68.800000000000011</v>
          </cell>
          <cell r="S22">
            <v>40</v>
          </cell>
        </row>
        <row r="23">
          <cell r="A23" t="str">
            <v>СК ОНЕЖСКАЯ СРЕЗ ФИБ ВУ ШТ 0.3КГ K1.8 ЧЕРКИЗОВО</v>
          </cell>
          <cell r="B23" t="str">
            <v>шт</v>
          </cell>
          <cell r="C23">
            <v>233</v>
          </cell>
          <cell r="D23">
            <v>198</v>
          </cell>
          <cell r="E23">
            <v>78</v>
          </cell>
          <cell r="F23">
            <v>351</v>
          </cell>
          <cell r="G23">
            <v>351</v>
          </cell>
          <cell r="H23">
            <v>0.3</v>
          </cell>
          <cell r="I23">
            <v>135</v>
          </cell>
          <cell r="J23">
            <v>1030686241</v>
          </cell>
          <cell r="M23">
            <v>78</v>
          </cell>
          <cell r="Q23">
            <v>15.6</v>
          </cell>
          <cell r="R23">
            <v>7.8000000000000114</v>
          </cell>
          <cell r="S23">
            <v>100</v>
          </cell>
        </row>
        <row r="24">
          <cell r="A24" t="str">
            <v>СК САЛЬЧИЧОН НАРЕЗ ФИБ ЗА ШТ 0.1КГ К1.2  ЧЕРКИЗОВО</v>
          </cell>
          <cell r="B24" t="str">
            <v>шт</v>
          </cell>
          <cell r="D24">
            <v>120</v>
          </cell>
          <cell r="E24">
            <v>116</v>
          </cell>
          <cell r="H24">
            <v>0.1</v>
          </cell>
          <cell r="I24">
            <v>90</v>
          </cell>
          <cell r="J24">
            <v>1030650028</v>
          </cell>
          <cell r="M24">
            <v>116</v>
          </cell>
          <cell r="P24">
            <v>180</v>
          </cell>
          <cell r="Q24">
            <v>23.2</v>
          </cell>
          <cell r="R24">
            <v>353.6</v>
          </cell>
          <cell r="S24">
            <v>120</v>
          </cell>
        </row>
        <row r="25">
          <cell r="A25" t="str">
            <v>СК САЛЬЧИЧОН С РОЗОВЫМ ПЕРЦ. СРЕЗ ШТ 0,3  ЧЕРКИЗОВО</v>
          </cell>
          <cell r="B25" t="str">
            <v>шт</v>
          </cell>
          <cell r="C25">
            <v>186</v>
          </cell>
          <cell r="D25">
            <v>198</v>
          </cell>
          <cell r="E25">
            <v>75</v>
          </cell>
          <cell r="F25">
            <v>288</v>
          </cell>
          <cell r="G25">
            <v>299</v>
          </cell>
          <cell r="H25">
            <v>0.3</v>
          </cell>
          <cell r="I25">
            <v>135</v>
          </cell>
          <cell r="J25">
            <v>1030657419</v>
          </cell>
          <cell r="M25">
            <v>75</v>
          </cell>
          <cell r="Q25">
            <v>15</v>
          </cell>
          <cell r="R25">
            <v>57</v>
          </cell>
          <cell r="S25">
            <v>80</v>
          </cell>
        </row>
        <row r="26">
          <cell r="A26" t="str">
            <v>СК САЛЬЧИЧОН С РОЗОВЫМ ПЕРЦЕМ НАР ШТ 85Г  ЧЕРКИЗОВО</v>
          </cell>
          <cell r="B26" t="str">
            <v>шт</v>
          </cell>
          <cell r="D26">
            <v>60</v>
          </cell>
          <cell r="E26">
            <v>43</v>
          </cell>
          <cell r="F26">
            <v>9</v>
          </cell>
          <cell r="G26">
            <v>16</v>
          </cell>
          <cell r="H26">
            <v>8.5000000000000006E-2</v>
          </cell>
          <cell r="I26">
            <v>90</v>
          </cell>
          <cell r="J26">
            <v>1030657628</v>
          </cell>
          <cell r="M26">
            <v>43</v>
          </cell>
          <cell r="P26">
            <v>120</v>
          </cell>
          <cell r="Q26">
            <v>8.6</v>
          </cell>
          <cell r="R26">
            <v>68.799999999999983</v>
          </cell>
          <cell r="S26">
            <v>80</v>
          </cell>
        </row>
        <row r="27">
          <cell r="A27" t="str">
            <v>СК САЛЬЧИЧОН СРЕЗ ФИБ ВУ ШТ 0,3 КГ ЧЕРКИЗОВО (ПРЕМИУМ)</v>
          </cell>
          <cell r="B27" t="str">
            <v>шт</v>
          </cell>
          <cell r="C27">
            <v>292</v>
          </cell>
          <cell r="D27">
            <v>198</v>
          </cell>
          <cell r="E27">
            <v>70</v>
          </cell>
          <cell r="F27">
            <v>383</v>
          </cell>
          <cell r="G27">
            <v>396</v>
          </cell>
          <cell r="H27">
            <v>0.3</v>
          </cell>
          <cell r="I27">
            <v>135</v>
          </cell>
          <cell r="J27">
            <v>1030679319</v>
          </cell>
          <cell r="M27">
            <v>70</v>
          </cell>
          <cell r="P27">
            <v>100</v>
          </cell>
          <cell r="Q27">
            <v>14</v>
          </cell>
          <cell r="R27">
            <v>-161</v>
          </cell>
        </row>
        <row r="28">
          <cell r="A28" t="str">
            <v>СК САЛЯМИНИ ВУ ШТ 0.18 КГ  ЧЕРКИЗОВО</v>
          </cell>
          <cell r="B28" t="str">
            <v>шт</v>
          </cell>
          <cell r="C28">
            <v>258</v>
          </cell>
          <cell r="E28">
            <v>218</v>
          </cell>
          <cell r="F28">
            <v>3</v>
          </cell>
          <cell r="G28">
            <v>3</v>
          </cell>
          <cell r="H28">
            <v>0.18</v>
          </cell>
          <cell r="I28">
            <v>150</v>
          </cell>
          <cell r="J28">
            <v>1030638204</v>
          </cell>
          <cell r="M28">
            <v>218</v>
          </cell>
          <cell r="Q28">
            <v>43.6</v>
          </cell>
          <cell r="R28">
            <v>999.80000000000007</v>
          </cell>
        </row>
        <row r="29">
          <cell r="A29" t="str">
            <v>СК СЕРВЕЛЕТТИ ПРЕСС СРЕЗ БО ВУ ШТ 0.25КГ  ЧЕРКИЗОВО</v>
          </cell>
          <cell r="B29" t="str">
            <v>шт</v>
          </cell>
          <cell r="C29">
            <v>289</v>
          </cell>
          <cell r="D29">
            <v>228</v>
          </cell>
          <cell r="E29">
            <v>164</v>
          </cell>
          <cell r="F29">
            <v>331</v>
          </cell>
          <cell r="G29">
            <v>337</v>
          </cell>
          <cell r="H29">
            <v>0.25</v>
          </cell>
          <cell r="I29">
            <v>120</v>
          </cell>
          <cell r="J29">
            <v>1030670844</v>
          </cell>
          <cell r="M29">
            <v>164</v>
          </cell>
          <cell r="P29">
            <v>120</v>
          </cell>
          <cell r="Q29">
            <v>32.799999999999997</v>
          </cell>
          <cell r="R29">
            <v>303.39999999999998</v>
          </cell>
          <cell r="S29">
            <v>300</v>
          </cell>
        </row>
        <row r="30">
          <cell r="A30" t="str">
            <v>СОС ВЕНСКИЕ БО ЗА ПАК 1.25КГ K5 ЧЕРКИЗОВО</v>
          </cell>
          <cell r="B30" t="str">
            <v>кг</v>
          </cell>
          <cell r="C30">
            <v>15.885999999999999</v>
          </cell>
          <cell r="D30">
            <v>147.29499999999999</v>
          </cell>
          <cell r="E30">
            <v>61.348999999999997</v>
          </cell>
          <cell r="F30">
            <v>86.781000000000006</v>
          </cell>
          <cell r="G30">
            <v>92.784000000000006</v>
          </cell>
          <cell r="H30">
            <v>1</v>
          </cell>
          <cell r="I30">
            <v>35</v>
          </cell>
          <cell r="J30">
            <v>1030228316</v>
          </cell>
          <cell r="M30">
            <v>61.348999999999997</v>
          </cell>
          <cell r="P30">
            <v>150</v>
          </cell>
          <cell r="Q30">
            <v>12.2698</v>
          </cell>
          <cell r="R30">
            <v>45.424399999999991</v>
          </cell>
          <cell r="S30">
            <v>40</v>
          </cell>
        </row>
        <row r="31">
          <cell r="A31" t="str">
            <v>СОС КОПЧ ПО-Ч ЛОТ ПМО ЗА ШТ 0.4КГ K1.6  ЧЕРКИЗОВО</v>
          </cell>
          <cell r="B31" t="str">
            <v>шт</v>
          </cell>
          <cell r="C31">
            <v>101</v>
          </cell>
          <cell r="D31">
            <v>804</v>
          </cell>
          <cell r="E31">
            <v>253</v>
          </cell>
          <cell r="F31">
            <v>584</v>
          </cell>
          <cell r="G31">
            <v>600</v>
          </cell>
          <cell r="H31">
            <v>0.4</v>
          </cell>
          <cell r="I31">
            <v>41</v>
          </cell>
          <cell r="J31">
            <v>1030234120</v>
          </cell>
          <cell r="M31">
            <v>253</v>
          </cell>
          <cell r="P31">
            <v>700</v>
          </cell>
          <cell r="Q31">
            <v>50.6</v>
          </cell>
          <cell r="R31">
            <v>-120.20000000000005</v>
          </cell>
          <cell r="S31">
            <v>100</v>
          </cell>
        </row>
        <row r="32">
          <cell r="A32" t="str">
            <v>СОС МОЛОЧНЫЕ ПО-Ч ПМО ЗА ЛОТ ШТ 0.45КГ K1.8 ЧЕРКИЗОВО</v>
          </cell>
          <cell r="B32" t="str">
            <v>шт</v>
          </cell>
          <cell r="C32">
            <v>51</v>
          </cell>
          <cell r="D32">
            <v>400</v>
          </cell>
          <cell r="E32">
            <v>212</v>
          </cell>
          <cell r="F32">
            <v>163</v>
          </cell>
          <cell r="G32">
            <v>169</v>
          </cell>
          <cell r="H32">
            <v>0.45</v>
          </cell>
          <cell r="I32">
            <v>31</v>
          </cell>
          <cell r="J32">
            <v>1030228620</v>
          </cell>
          <cell r="M32">
            <v>212</v>
          </cell>
          <cell r="P32">
            <v>300</v>
          </cell>
          <cell r="Q32">
            <v>42.4</v>
          </cell>
          <cell r="R32">
            <v>512.19999999999993</v>
          </cell>
          <cell r="S32">
            <v>200</v>
          </cell>
        </row>
        <row r="33">
          <cell r="A33" t="str">
            <v>СОС СЛИВОЧНЫЕ ГОСТ ЦО ЗА ЛОТ ШТ 0.45КГ K1.8 ЧЕРКИЗОВО</v>
          </cell>
          <cell r="B33" t="str">
            <v>шт</v>
          </cell>
          <cell r="D33">
            <v>272</v>
          </cell>
          <cell r="E33">
            <v>261</v>
          </cell>
          <cell r="H33">
            <v>0.45</v>
          </cell>
          <cell r="I33">
            <v>30</v>
          </cell>
          <cell r="J33">
            <v>1030212603</v>
          </cell>
          <cell r="M33">
            <v>261</v>
          </cell>
          <cell r="P33">
            <v>350</v>
          </cell>
          <cell r="Q33">
            <v>52.2</v>
          </cell>
          <cell r="R33">
            <v>850.60000000000014</v>
          </cell>
          <cell r="S33">
            <v>300</v>
          </cell>
        </row>
        <row r="34">
          <cell r="A34" t="str">
            <v>У_ВАР АРОМАТНАЯ ПО-Ч ЦО ЗА 1.6КГ K3.2 ЧЕРКИЗОВО</v>
          </cell>
          <cell r="B34" t="str">
            <v>кг</v>
          </cell>
          <cell r="C34">
            <v>14.542</v>
          </cell>
          <cell r="E34">
            <v>14.542</v>
          </cell>
          <cell r="H34">
            <v>0</v>
          </cell>
          <cell r="J34" t="str">
            <v>уценка</v>
          </cell>
          <cell r="M34">
            <v>14.542</v>
          </cell>
          <cell r="Q34">
            <v>2.9083999999999999</v>
          </cell>
        </row>
        <row r="35">
          <cell r="A35" t="str">
            <v>У_ВАР КЛАССИЧЕСКАЯ ПО-Ч ЦО ЗА 1.6КГ K3.2 ЧЕРКИЗОВО</v>
          </cell>
          <cell r="B35" t="str">
            <v>кг</v>
          </cell>
          <cell r="C35">
            <v>8.0850000000000009</v>
          </cell>
          <cell r="E35">
            <v>8.0850000000000009</v>
          </cell>
          <cell r="H35">
            <v>0</v>
          </cell>
          <cell r="J35" t="str">
            <v>уценка</v>
          </cell>
          <cell r="M35">
            <v>8.0850000000000009</v>
          </cell>
          <cell r="Q35">
            <v>1.6170000000000002</v>
          </cell>
        </row>
        <row r="36">
          <cell r="A36" t="str">
            <v>У_СОС КОПЧ ПО-Ч ЛОТ ПМО ЗА ШТ 0.4КГ K1.6  ЧЕРКИЗОВО</v>
          </cell>
          <cell r="B36" t="str">
            <v>шт</v>
          </cell>
          <cell r="C36">
            <v>61</v>
          </cell>
          <cell r="E36">
            <v>61</v>
          </cell>
          <cell r="H36">
            <v>0</v>
          </cell>
          <cell r="J36" t="str">
            <v>уценка</v>
          </cell>
          <cell r="M36">
            <v>61</v>
          </cell>
          <cell r="Q36">
            <v>12.2</v>
          </cell>
        </row>
        <row r="37">
          <cell r="A37" t="str">
            <v>У_СОС МОЛОЧНЫЕ ПО-Ч ПМО ЗА ЛОТ ШТ 0.45КГ K1.8 ЧЕРКИЗОВО</v>
          </cell>
          <cell r="B37" t="str">
            <v>шт</v>
          </cell>
          <cell r="C37">
            <v>22</v>
          </cell>
          <cell r="E37">
            <v>22</v>
          </cell>
          <cell r="H37">
            <v>0</v>
          </cell>
          <cell r="J37" t="str">
            <v>уценка</v>
          </cell>
          <cell r="M37">
            <v>22</v>
          </cell>
          <cell r="Q37">
            <v>4.4000000000000004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O4" t="str">
            <v>22,09,</v>
          </cell>
          <cell r="P4" t="str">
            <v>25,09,</v>
          </cell>
          <cell r="Q4" t="str">
            <v>06,10,</v>
          </cell>
          <cell r="X4" t="str">
            <v>11,09,</v>
          </cell>
          <cell r="Y4" t="str">
            <v>04,09,</v>
          </cell>
          <cell r="Z4" t="str">
            <v>28,08,</v>
          </cell>
          <cell r="AA4" t="str">
            <v>21,08,</v>
          </cell>
          <cell r="AB4" t="str">
            <v>14,08,</v>
          </cell>
          <cell r="AC4" t="str">
            <v>07,08,</v>
          </cell>
          <cell r="AD4" t="str">
            <v>31,07,</v>
          </cell>
          <cell r="AE4" t="str">
            <v>24,07,</v>
          </cell>
          <cell r="AF4" t="str">
            <v>16,07,</v>
          </cell>
        </row>
        <row r="5">
          <cell r="K5">
            <v>0</v>
          </cell>
          <cell r="L5">
            <v>3397.8410000000003</v>
          </cell>
          <cell r="M5">
            <v>0</v>
          </cell>
          <cell r="N5">
            <v>0</v>
          </cell>
          <cell r="O5">
            <v>6740</v>
          </cell>
          <cell r="P5">
            <v>679.56819999999993</v>
          </cell>
          <cell r="Q5">
            <v>3730</v>
          </cell>
          <cell r="R5">
            <v>3745.8</v>
          </cell>
          <cell r="S5">
            <v>3020.3055999999997</v>
          </cell>
          <cell r="W5">
            <v>331.08439999999996</v>
          </cell>
          <cell r="X5">
            <v>943.68299999999999</v>
          </cell>
          <cell r="Y5">
            <v>213.54199999999994</v>
          </cell>
          <cell r="Z5">
            <v>877.25779999999986</v>
          </cell>
          <cell r="AA5">
            <v>178.20339999999999</v>
          </cell>
          <cell r="AB5">
            <v>318.98480000000001</v>
          </cell>
          <cell r="AC5">
            <v>519.44500000000005</v>
          </cell>
          <cell r="AD5">
            <v>581.46000000000015</v>
          </cell>
          <cell r="AE5">
            <v>519.44500000000005</v>
          </cell>
          <cell r="AF5">
            <v>167.815</v>
          </cell>
          <cell r="AH5">
            <v>1714.7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38.896000000000001</v>
          </cell>
          <cell r="P6">
            <v>7.7792000000000003</v>
          </cell>
          <cell r="U6">
            <v>-7.1187268613739203</v>
          </cell>
          <cell r="V6">
            <v>-7.1187268613739203</v>
          </cell>
          <cell r="W6">
            <v>4.9631999999999996</v>
          </cell>
          <cell r="X6">
            <v>5.1840000000000002</v>
          </cell>
          <cell r="Y6">
            <v>0.62640000000000007</v>
          </cell>
          <cell r="Z6">
            <v>4.1246</v>
          </cell>
          <cell r="AA6">
            <v>0.82599999999999996</v>
          </cell>
          <cell r="AB6">
            <v>1.4263999999999999</v>
          </cell>
          <cell r="AC6">
            <v>1.8371999999999999</v>
          </cell>
          <cell r="AD6">
            <v>1.8492</v>
          </cell>
          <cell r="AE6">
            <v>1.8371999999999999</v>
          </cell>
          <cell r="AF6">
            <v>2.6482000000000001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11</v>
          </cell>
          <cell r="P7">
            <v>2.2000000000000002</v>
          </cell>
          <cell r="U7">
            <v>-5</v>
          </cell>
          <cell r="V7">
            <v>-5</v>
          </cell>
          <cell r="W7">
            <v>1</v>
          </cell>
          <cell r="X7">
            <v>4.4000000000000004</v>
          </cell>
          <cell r="Y7">
            <v>0.8</v>
          </cell>
          <cell r="Z7">
            <v>2.4</v>
          </cell>
          <cell r="AA7">
            <v>0</v>
          </cell>
          <cell r="AB7">
            <v>1.2</v>
          </cell>
          <cell r="AC7">
            <v>0.8</v>
          </cell>
          <cell r="AD7">
            <v>0.8</v>
          </cell>
          <cell r="AE7">
            <v>0.8</v>
          </cell>
          <cell r="AF7">
            <v>2.4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45</v>
          </cell>
          <cell r="P8">
            <v>9</v>
          </cell>
          <cell r="U8">
            <v>-6.2222222222222223</v>
          </cell>
          <cell r="V8">
            <v>-6.2222222222222223</v>
          </cell>
          <cell r="W8">
            <v>4.2</v>
          </cell>
          <cell r="X8">
            <v>15.2</v>
          </cell>
          <cell r="Y8">
            <v>0.4</v>
          </cell>
          <cell r="Z8">
            <v>13.6</v>
          </cell>
          <cell r="AA8">
            <v>2</v>
          </cell>
          <cell r="AB8">
            <v>0</v>
          </cell>
          <cell r="AC8">
            <v>1.4</v>
          </cell>
          <cell r="AD8">
            <v>1.4</v>
          </cell>
          <cell r="AE8">
            <v>1.4</v>
          </cell>
          <cell r="AF8">
            <v>0.8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28</v>
          </cell>
          <cell r="P9">
            <v>5.6</v>
          </cell>
          <cell r="U9">
            <v>-5</v>
          </cell>
          <cell r="V9">
            <v>-5</v>
          </cell>
          <cell r="W9">
            <v>0.6</v>
          </cell>
          <cell r="X9">
            <v>7.6</v>
          </cell>
          <cell r="Y9">
            <v>1.4</v>
          </cell>
          <cell r="Z9">
            <v>7.6</v>
          </cell>
          <cell r="AA9">
            <v>2.6</v>
          </cell>
          <cell r="AB9">
            <v>4.8</v>
          </cell>
          <cell r="AC9">
            <v>4.4000000000000004</v>
          </cell>
          <cell r="AD9">
            <v>3.6</v>
          </cell>
          <cell r="AE9">
            <v>4.4000000000000004</v>
          </cell>
          <cell r="AF9">
            <v>5.8</v>
          </cell>
        </row>
        <row r="10">
          <cell r="I10" t="str">
            <v>бонус</v>
          </cell>
          <cell r="J10" t="str">
            <v>СК БОРОДИНСКАЯ СРЕЗ ФИБ ВУ 0.3КГ ШТ К3.6  ЧЕРКИЗОВО</v>
          </cell>
          <cell r="L10">
            <v>35</v>
          </cell>
          <cell r="P10">
            <v>7</v>
          </cell>
          <cell r="U10">
            <v>-6.2857142857142856</v>
          </cell>
          <cell r="V10">
            <v>-6.2857142857142856</v>
          </cell>
          <cell r="W10">
            <v>3</v>
          </cell>
          <cell r="X10">
            <v>5.8</v>
          </cell>
          <cell r="Y10">
            <v>1.6</v>
          </cell>
          <cell r="Z10">
            <v>5.2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I11" t="str">
            <v>бонус</v>
          </cell>
          <cell r="J11" t="str">
            <v>СОС КОПЧ ПО-Ч ЛОТ ПМО ЗА ШТ 0.4КГ K1.6  ЧЕРКИЗОВО</v>
          </cell>
          <cell r="L11">
            <v>85</v>
          </cell>
          <cell r="P11">
            <v>17</v>
          </cell>
          <cell r="U11">
            <v>-5</v>
          </cell>
          <cell r="V11">
            <v>-5</v>
          </cell>
          <cell r="W11">
            <v>6.6</v>
          </cell>
          <cell r="X11">
            <v>29.4</v>
          </cell>
          <cell r="Y11">
            <v>0</v>
          </cell>
          <cell r="Z11">
            <v>18.8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I12">
            <v>1030112235</v>
          </cell>
          <cell r="L12">
            <v>45.497</v>
          </cell>
          <cell r="O12">
            <v>160</v>
          </cell>
          <cell r="P12">
            <v>9.0993999999999993</v>
          </cell>
          <cell r="Q12">
            <v>50</v>
          </cell>
          <cell r="R12">
            <v>51.2</v>
          </cell>
          <cell r="T12">
            <v>50</v>
          </cell>
          <cell r="U12">
            <v>33.493307251027545</v>
          </cell>
          <cell r="V12">
            <v>27.998439457546656</v>
          </cell>
          <cell r="W12">
            <v>9.3970000000000002</v>
          </cell>
          <cell r="X12">
            <v>26.653199999999998</v>
          </cell>
          <cell r="Y12">
            <v>2.097</v>
          </cell>
          <cell r="Z12">
            <v>22.7834</v>
          </cell>
          <cell r="AA12">
            <v>-1.1961999999999999</v>
          </cell>
          <cell r="AB12">
            <v>2.7307999999999999</v>
          </cell>
          <cell r="AC12">
            <v>23.62</v>
          </cell>
          <cell r="AD12">
            <v>15.651</v>
          </cell>
          <cell r="AE12">
            <v>23.62</v>
          </cell>
          <cell r="AF12">
            <v>-6.3200000000000006E-2</v>
          </cell>
          <cell r="AG12" t="str">
            <v>03,06,25 в уценку 119кг</v>
          </cell>
          <cell r="AH12">
            <v>50</v>
          </cell>
          <cell r="AI12">
            <v>1.6</v>
          </cell>
          <cell r="AJ12">
            <v>3.2</v>
          </cell>
        </row>
        <row r="13">
          <cell r="I13">
            <v>1030112635</v>
          </cell>
          <cell r="L13">
            <v>158.81700000000001</v>
          </cell>
          <cell r="O13">
            <v>200</v>
          </cell>
          <cell r="P13">
            <v>31.763400000000001</v>
          </cell>
          <cell r="Q13">
            <v>200</v>
          </cell>
          <cell r="R13">
            <v>201.60000000000002</v>
          </cell>
          <cell r="S13">
            <v>427.18739999999997</v>
          </cell>
          <cell r="T13">
            <v>200</v>
          </cell>
          <cell r="U13">
            <v>13.847510027264084</v>
          </cell>
          <cell r="V13">
            <v>7.5509548725892062</v>
          </cell>
          <cell r="W13">
            <v>10.0764</v>
          </cell>
          <cell r="X13">
            <v>28.996600000000001</v>
          </cell>
          <cell r="Y13">
            <v>-0.433</v>
          </cell>
          <cell r="Z13">
            <v>29.310600000000001</v>
          </cell>
          <cell r="AA13">
            <v>-1.9334</v>
          </cell>
          <cell r="AB13">
            <v>8.1058000000000003</v>
          </cell>
          <cell r="AC13">
            <v>25.2514</v>
          </cell>
          <cell r="AD13">
            <v>17.149999999999999</v>
          </cell>
          <cell r="AE13">
            <v>25.2514</v>
          </cell>
          <cell r="AF13">
            <v>-6.6000000000000003E-2</v>
          </cell>
          <cell r="AG13" t="str">
            <v>03,06,25 в уценку 75кг</v>
          </cell>
          <cell r="AH13">
            <v>200</v>
          </cell>
          <cell r="AI13">
            <v>1.6</v>
          </cell>
          <cell r="AJ13">
            <v>3.2</v>
          </cell>
        </row>
        <row r="14">
          <cell r="I14">
            <v>1030115552</v>
          </cell>
          <cell r="L14">
            <v>107.479</v>
          </cell>
          <cell r="O14">
            <v>30</v>
          </cell>
          <cell r="P14">
            <v>21.495799999999999</v>
          </cell>
          <cell r="Q14">
            <v>200</v>
          </cell>
          <cell r="R14">
            <v>201</v>
          </cell>
          <cell r="T14">
            <v>200</v>
          </cell>
          <cell r="U14">
            <v>37.743559206914838</v>
          </cell>
          <cell r="V14">
            <v>28.439416071976851</v>
          </cell>
          <cell r="W14">
            <v>19.095400000000001</v>
          </cell>
          <cell r="X14">
            <v>21.397600000000001</v>
          </cell>
          <cell r="Y14">
            <v>14.695399999999999</v>
          </cell>
          <cell r="Z14">
            <v>17.125</v>
          </cell>
          <cell r="AA14">
            <v>15.233000000000001</v>
          </cell>
          <cell r="AB14">
            <v>24.976800000000001</v>
          </cell>
          <cell r="AC14">
            <v>25.123799999999999</v>
          </cell>
          <cell r="AD14">
            <v>24.251799999999999</v>
          </cell>
          <cell r="AE14">
            <v>25.123799999999999</v>
          </cell>
          <cell r="AF14">
            <v>17.417000000000002</v>
          </cell>
          <cell r="AG14" t="str">
            <v>нужно увеличить продажи</v>
          </cell>
          <cell r="AH14">
            <v>200</v>
          </cell>
          <cell r="AI14">
            <v>1</v>
          </cell>
          <cell r="AJ14">
            <v>3</v>
          </cell>
        </row>
        <row r="15">
          <cell r="I15">
            <v>1030115404</v>
          </cell>
          <cell r="L15">
            <v>273</v>
          </cell>
          <cell r="O15">
            <v>550</v>
          </cell>
          <cell r="P15">
            <v>54.6</v>
          </cell>
          <cell r="Q15">
            <v>200</v>
          </cell>
          <cell r="R15">
            <v>198</v>
          </cell>
          <cell r="T15">
            <v>150</v>
          </cell>
          <cell r="U15">
            <v>28.205128205128204</v>
          </cell>
          <cell r="V15">
            <v>24.54212454212454</v>
          </cell>
          <cell r="W15">
            <v>44</v>
          </cell>
          <cell r="X15">
            <v>54.2</v>
          </cell>
          <cell r="Y15">
            <v>38</v>
          </cell>
          <cell r="Z15">
            <v>73.2</v>
          </cell>
          <cell r="AA15">
            <v>46.2</v>
          </cell>
          <cell r="AB15">
            <v>44.6</v>
          </cell>
          <cell r="AC15">
            <v>58.8</v>
          </cell>
          <cell r="AD15">
            <v>77.599999999999994</v>
          </cell>
          <cell r="AE15">
            <v>58.8</v>
          </cell>
          <cell r="AF15">
            <v>9.8000000000000007</v>
          </cell>
          <cell r="AH15">
            <v>80</v>
          </cell>
          <cell r="AI15">
            <v>0.4</v>
          </cell>
          <cell r="AJ15">
            <v>2.4</v>
          </cell>
        </row>
        <row r="16">
          <cell r="I16">
            <v>1030804004</v>
          </cell>
          <cell r="L16">
            <v>148</v>
          </cell>
          <cell r="O16">
            <v>550</v>
          </cell>
          <cell r="P16">
            <v>29.6</v>
          </cell>
          <cell r="Q16">
            <v>160</v>
          </cell>
          <cell r="R16">
            <v>161.99999999999997</v>
          </cell>
          <cell r="T16">
            <v>120</v>
          </cell>
          <cell r="U16">
            <v>31.95945945945946</v>
          </cell>
          <cell r="V16">
            <v>26.554054054054053</v>
          </cell>
          <cell r="W16">
            <v>6</v>
          </cell>
          <cell r="X16">
            <v>35.200000000000003</v>
          </cell>
          <cell r="Y16">
            <v>21.4</v>
          </cell>
          <cell r="Z16">
            <v>35.4</v>
          </cell>
          <cell r="AA16">
            <v>-1.2</v>
          </cell>
          <cell r="AB16">
            <v>17</v>
          </cell>
          <cell r="AC16">
            <v>16</v>
          </cell>
          <cell r="AD16">
            <v>19.8</v>
          </cell>
          <cell r="AE16">
            <v>16</v>
          </cell>
          <cell r="AF16">
            <v>13.8</v>
          </cell>
          <cell r="AH16">
            <v>64</v>
          </cell>
          <cell r="AI16">
            <v>0.4</v>
          </cell>
          <cell r="AJ16">
            <v>2.4</v>
          </cell>
        </row>
        <row r="17">
          <cell r="I17">
            <v>1030419235</v>
          </cell>
          <cell r="L17">
            <v>70</v>
          </cell>
          <cell r="O17">
            <v>450</v>
          </cell>
          <cell r="P17">
            <v>14</v>
          </cell>
          <cell r="R17">
            <v>0</v>
          </cell>
          <cell r="U17">
            <v>49</v>
          </cell>
          <cell r="V17">
            <v>49</v>
          </cell>
          <cell r="W17">
            <v>11.4</v>
          </cell>
          <cell r="X17">
            <v>50.4</v>
          </cell>
          <cell r="Y17">
            <v>0</v>
          </cell>
          <cell r="Z17">
            <v>-0.4</v>
          </cell>
          <cell r="AA17">
            <v>0</v>
          </cell>
          <cell r="AB17">
            <v>-0.4</v>
          </cell>
          <cell r="AC17">
            <v>-6.2</v>
          </cell>
          <cell r="AD17">
            <v>-2.6</v>
          </cell>
          <cell r="AE17">
            <v>-6.2</v>
          </cell>
          <cell r="AF17">
            <v>0.8</v>
          </cell>
          <cell r="AG17" t="str">
            <v>нужно увеличить продажи!!! / 11,08,25 завод не отгрузил / 28,07,25 завод не отгрузил</v>
          </cell>
          <cell r="AH17">
            <v>0</v>
          </cell>
          <cell r="AI17">
            <v>0.3</v>
          </cell>
          <cell r="AJ17">
            <v>1.8</v>
          </cell>
        </row>
        <row r="18">
          <cell r="I18">
            <v>1030412236</v>
          </cell>
          <cell r="L18">
            <v>101</v>
          </cell>
          <cell r="P18">
            <v>20.2</v>
          </cell>
          <cell r="Q18">
            <v>200</v>
          </cell>
          <cell r="R18">
            <v>200</v>
          </cell>
          <cell r="S18">
            <v>123.59999999999997</v>
          </cell>
          <cell r="T18">
            <v>160</v>
          </cell>
          <cell r="U18">
            <v>26.782178217821784</v>
          </cell>
          <cell r="V18">
            <v>16.881188118811881</v>
          </cell>
          <cell r="W18">
            <v>19</v>
          </cell>
          <cell r="X18">
            <v>1</v>
          </cell>
          <cell r="Y18">
            <v>17.600000000000001</v>
          </cell>
          <cell r="Z18">
            <v>40</v>
          </cell>
          <cell r="AA18">
            <v>-0.4</v>
          </cell>
          <cell r="AB18">
            <v>20.6</v>
          </cell>
          <cell r="AC18">
            <v>9.1999999999999993</v>
          </cell>
          <cell r="AD18">
            <v>26.4</v>
          </cell>
          <cell r="AE18">
            <v>9.1999999999999993</v>
          </cell>
          <cell r="AF18">
            <v>0.2</v>
          </cell>
          <cell r="AG18" t="str">
            <v>нужно увеличить продажи</v>
          </cell>
          <cell r="AH18">
            <v>100</v>
          </cell>
          <cell r="AI18">
            <v>0.5</v>
          </cell>
          <cell r="AJ18">
            <v>2</v>
          </cell>
        </row>
        <row r="19">
          <cell r="I19">
            <v>1030712385</v>
          </cell>
          <cell r="L19">
            <v>243</v>
          </cell>
          <cell r="O19">
            <v>950</v>
          </cell>
          <cell r="P19">
            <v>48.6</v>
          </cell>
          <cell r="R19">
            <v>0</v>
          </cell>
          <cell r="U19">
            <v>38.909465020576128</v>
          </cell>
          <cell r="V19">
            <v>38.909465020576128</v>
          </cell>
          <cell r="W19">
            <v>28</v>
          </cell>
          <cell r="X19">
            <v>104.6</v>
          </cell>
          <cell r="Y19">
            <v>6.8</v>
          </cell>
          <cell r="Z19">
            <v>91.8</v>
          </cell>
          <cell r="AA19">
            <v>31.8</v>
          </cell>
          <cell r="AB19">
            <v>36.200000000000003</v>
          </cell>
          <cell r="AC19">
            <v>20.6</v>
          </cell>
          <cell r="AD19">
            <v>53.6</v>
          </cell>
          <cell r="AE19">
            <v>20.6</v>
          </cell>
          <cell r="AF19">
            <v>18.8</v>
          </cell>
          <cell r="AG19" t="str">
            <v>нужно увеличить продажи!!!</v>
          </cell>
          <cell r="AH19">
            <v>0</v>
          </cell>
          <cell r="AI19">
            <v>0.18</v>
          </cell>
          <cell r="AJ19">
            <v>1.8</v>
          </cell>
        </row>
        <row r="20">
          <cell r="I20">
            <v>1030709904</v>
          </cell>
          <cell r="L20">
            <v>0</v>
          </cell>
          <cell r="P20">
            <v>0</v>
          </cell>
          <cell r="R20">
            <v>0</v>
          </cell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-0.2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22,05,25 в уценку 234шт.</v>
          </cell>
          <cell r="AH20">
            <v>0</v>
          </cell>
          <cell r="AI20">
            <v>0.3</v>
          </cell>
          <cell r="AJ20">
            <v>1.8</v>
          </cell>
        </row>
        <row r="21">
          <cell r="I21" t="str">
            <v>НЕ ЗАКАЗЫВАТЬ / 1030633904</v>
          </cell>
          <cell r="L21">
            <v>64</v>
          </cell>
          <cell r="P21">
            <v>12.8</v>
          </cell>
          <cell r="U21">
            <v>11.015625</v>
          </cell>
          <cell r="V21">
            <v>11.015625</v>
          </cell>
          <cell r="W21">
            <v>12.6</v>
          </cell>
          <cell r="X21">
            <v>16.399999999999999</v>
          </cell>
          <cell r="Y21">
            <v>0</v>
          </cell>
          <cell r="Z21">
            <v>39.6</v>
          </cell>
          <cell r="AA21">
            <v>-0.4</v>
          </cell>
          <cell r="AB21">
            <v>-0.4</v>
          </cell>
          <cell r="AC21">
            <v>0.8</v>
          </cell>
          <cell r="AD21">
            <v>19</v>
          </cell>
          <cell r="AE21">
            <v>0.8</v>
          </cell>
          <cell r="AF21">
            <v>-2.8</v>
          </cell>
          <cell r="AG21" t="str">
            <v>НЕ ЗАКАЗЫВАТЬ (новая площадка не аттестована)</v>
          </cell>
        </row>
        <row r="22">
          <cell r="I22">
            <v>1030686740</v>
          </cell>
          <cell r="L22">
            <v>292</v>
          </cell>
          <cell r="O22">
            <v>600</v>
          </cell>
          <cell r="P22">
            <v>58.4</v>
          </cell>
          <cell r="Q22">
            <v>500</v>
          </cell>
          <cell r="R22">
            <v>504.00000000000006</v>
          </cell>
          <cell r="S22">
            <v>52.200000000000045</v>
          </cell>
          <cell r="T22">
            <v>500</v>
          </cell>
          <cell r="U22">
            <v>30.667808219178085</v>
          </cell>
          <cell r="V22">
            <v>22.106164383561644</v>
          </cell>
          <cell r="W22">
            <v>8.4</v>
          </cell>
          <cell r="X22">
            <v>81.400000000000006</v>
          </cell>
          <cell r="Y22">
            <v>26</v>
          </cell>
          <cell r="Z22">
            <v>76.8</v>
          </cell>
          <cell r="AA22">
            <v>34.4</v>
          </cell>
          <cell r="AB22">
            <v>39.4</v>
          </cell>
          <cell r="AC22">
            <v>39.4</v>
          </cell>
          <cell r="AD22">
            <v>34.799999999999997</v>
          </cell>
          <cell r="AE22">
            <v>39.4</v>
          </cell>
          <cell r="AF22">
            <v>34.6</v>
          </cell>
          <cell r="AH22">
            <v>150</v>
          </cell>
          <cell r="AI22">
            <v>0.3</v>
          </cell>
          <cell r="AJ22">
            <v>3.6</v>
          </cell>
        </row>
        <row r="23">
          <cell r="I23">
            <v>1030686857</v>
          </cell>
          <cell r="L23">
            <v>171</v>
          </cell>
          <cell r="O23">
            <v>220</v>
          </cell>
          <cell r="P23">
            <v>34.200000000000003</v>
          </cell>
          <cell r="Q23">
            <v>200</v>
          </cell>
          <cell r="R23">
            <v>204.00000000000003</v>
          </cell>
          <cell r="T23">
            <v>200</v>
          </cell>
          <cell r="U23">
            <v>36.959064327485379</v>
          </cell>
          <cell r="V23">
            <v>31.111111111111107</v>
          </cell>
          <cell r="W23">
            <v>23.6</v>
          </cell>
          <cell r="X23">
            <v>53.6</v>
          </cell>
          <cell r="Y23">
            <v>28.6</v>
          </cell>
          <cell r="Z23">
            <v>65</v>
          </cell>
          <cell r="AA23">
            <v>-0.2</v>
          </cell>
          <cell r="AB23">
            <v>13.2</v>
          </cell>
          <cell r="AC23">
            <v>37.6</v>
          </cell>
          <cell r="AD23">
            <v>36.200000000000003</v>
          </cell>
          <cell r="AE23">
            <v>37.6</v>
          </cell>
          <cell r="AF23">
            <v>19.2</v>
          </cell>
          <cell r="AG23" t="str">
            <v>нужно увеличить продажи!!!</v>
          </cell>
          <cell r="AH23">
            <v>60</v>
          </cell>
          <cell r="AI23">
            <v>0.3</v>
          </cell>
          <cell r="AJ23">
            <v>3.6</v>
          </cell>
        </row>
        <row r="24">
          <cell r="I24">
            <v>1030654104</v>
          </cell>
          <cell r="L24">
            <v>69</v>
          </cell>
          <cell r="P24">
            <v>13.8</v>
          </cell>
          <cell r="R24">
            <v>0</v>
          </cell>
          <cell r="U24">
            <v>43.043478260869563</v>
          </cell>
          <cell r="V24">
            <v>43.043478260869563</v>
          </cell>
          <cell r="W24">
            <v>16.2</v>
          </cell>
          <cell r="X24">
            <v>23</v>
          </cell>
          <cell r="Y24">
            <v>8.6</v>
          </cell>
          <cell r="Z24">
            <v>27.8</v>
          </cell>
          <cell r="AA24">
            <v>-0.2</v>
          </cell>
          <cell r="AB24">
            <v>7.6</v>
          </cell>
          <cell r="AC24">
            <v>15.6</v>
          </cell>
          <cell r="AD24">
            <v>30.2</v>
          </cell>
          <cell r="AE24">
            <v>15.6</v>
          </cell>
          <cell r="AF24">
            <v>1.4</v>
          </cell>
          <cell r="AG24" t="str">
            <v>нужно увеличить продажи!!!</v>
          </cell>
          <cell r="AH24">
            <v>0</v>
          </cell>
          <cell r="AI24">
            <v>0.2</v>
          </cell>
          <cell r="AJ24">
            <v>1.2</v>
          </cell>
        </row>
        <row r="25">
          <cell r="I25">
            <v>1030686241</v>
          </cell>
          <cell r="L25">
            <v>20</v>
          </cell>
          <cell r="O25">
            <v>200</v>
          </cell>
          <cell r="P25">
            <v>4</v>
          </cell>
          <cell r="R25">
            <v>0</v>
          </cell>
          <cell r="U25">
            <v>113.5</v>
          </cell>
          <cell r="V25">
            <v>113.5</v>
          </cell>
          <cell r="W25">
            <v>9.8000000000000007</v>
          </cell>
          <cell r="X25">
            <v>10.6</v>
          </cell>
          <cell r="Y25">
            <v>10.199999999999999</v>
          </cell>
          <cell r="Z25">
            <v>11.8</v>
          </cell>
          <cell r="AA25">
            <v>6.8</v>
          </cell>
          <cell r="AB25">
            <v>7.2</v>
          </cell>
          <cell r="AC25">
            <v>7</v>
          </cell>
          <cell r="AD25">
            <v>8.8000000000000007</v>
          </cell>
          <cell r="AE25">
            <v>7</v>
          </cell>
          <cell r="AF25">
            <v>2.8</v>
          </cell>
          <cell r="AG25" t="str">
            <v>нужно увеличить продажи!!!</v>
          </cell>
          <cell r="AH25">
            <v>0</v>
          </cell>
          <cell r="AI25">
            <v>0.3</v>
          </cell>
          <cell r="AJ25">
            <v>1.8</v>
          </cell>
        </row>
        <row r="26">
          <cell r="I26">
            <v>1030650028</v>
          </cell>
          <cell r="L26">
            <v>96</v>
          </cell>
          <cell r="O26">
            <v>120</v>
          </cell>
          <cell r="P26">
            <v>19.2</v>
          </cell>
          <cell r="Q26">
            <v>180</v>
          </cell>
          <cell r="R26">
            <v>180.00000000000003</v>
          </cell>
          <cell r="S26">
            <v>244.8</v>
          </cell>
          <cell r="T26">
            <v>100</v>
          </cell>
          <cell r="U26">
            <v>15.625</v>
          </cell>
          <cell r="V26">
            <v>6.25</v>
          </cell>
          <cell r="W26">
            <v>0</v>
          </cell>
          <cell r="X26">
            <v>10.4</v>
          </cell>
          <cell r="Y26">
            <v>0</v>
          </cell>
          <cell r="Z26">
            <v>-0.4</v>
          </cell>
          <cell r="AA26">
            <v>0</v>
          </cell>
          <cell r="AB26">
            <v>0</v>
          </cell>
          <cell r="AC26">
            <v>-1.8</v>
          </cell>
          <cell r="AD26">
            <v>-1</v>
          </cell>
          <cell r="AE26">
            <v>-1.8</v>
          </cell>
          <cell r="AF26">
            <v>-0.6</v>
          </cell>
          <cell r="AG26" t="str">
            <v>03,06,25 в уценку 98 шт.</v>
          </cell>
          <cell r="AH26">
            <v>18</v>
          </cell>
          <cell r="AI26">
            <v>0.1</v>
          </cell>
          <cell r="AJ26">
            <v>1.2000000000000002</v>
          </cell>
        </row>
        <row r="27">
          <cell r="I27">
            <v>1030657419</v>
          </cell>
          <cell r="L27">
            <v>42</v>
          </cell>
          <cell r="O27">
            <v>200</v>
          </cell>
          <cell r="P27">
            <v>8.4</v>
          </cell>
          <cell r="R27">
            <v>0</v>
          </cell>
          <cell r="U27">
            <v>46.547619047619044</v>
          </cell>
          <cell r="V27">
            <v>46.547619047619044</v>
          </cell>
          <cell r="W27">
            <v>11.2</v>
          </cell>
          <cell r="X27">
            <v>14</v>
          </cell>
          <cell r="Y27">
            <v>4.5999999999999996</v>
          </cell>
          <cell r="Z27">
            <v>10.4</v>
          </cell>
          <cell r="AA27">
            <v>-1.6</v>
          </cell>
          <cell r="AB27">
            <v>3.8</v>
          </cell>
          <cell r="AC27">
            <v>3.8</v>
          </cell>
          <cell r="AD27">
            <v>12.6</v>
          </cell>
          <cell r="AE27">
            <v>3.8</v>
          </cell>
          <cell r="AF27">
            <v>0.4</v>
          </cell>
          <cell r="AG27" t="str">
            <v>нужно увеличить продажи!!!</v>
          </cell>
          <cell r="AH27">
            <v>0</v>
          </cell>
          <cell r="AI27">
            <v>0.3</v>
          </cell>
          <cell r="AJ27">
            <v>1.8</v>
          </cell>
        </row>
        <row r="28">
          <cell r="I28">
            <v>1030657628</v>
          </cell>
          <cell r="L28">
            <v>60</v>
          </cell>
          <cell r="O28">
            <v>60</v>
          </cell>
          <cell r="P28">
            <v>12</v>
          </cell>
          <cell r="Q28">
            <v>120</v>
          </cell>
          <cell r="R28">
            <v>119.99999999999999</v>
          </cell>
          <cell r="S28">
            <v>156</v>
          </cell>
          <cell r="T28">
            <v>60</v>
          </cell>
          <cell r="U28">
            <v>15</v>
          </cell>
          <cell r="V28">
            <v>5</v>
          </cell>
          <cell r="W28">
            <v>0</v>
          </cell>
          <cell r="X28">
            <v>-1.6</v>
          </cell>
          <cell r="Y28">
            <v>0</v>
          </cell>
          <cell r="Z28">
            <v>-0.4</v>
          </cell>
          <cell r="AA28">
            <v>0</v>
          </cell>
          <cell r="AB28">
            <v>0</v>
          </cell>
          <cell r="AC28">
            <v>-25.2</v>
          </cell>
          <cell r="AD28">
            <v>0</v>
          </cell>
          <cell r="AE28">
            <v>-25.2</v>
          </cell>
          <cell r="AF28">
            <v>-0.2</v>
          </cell>
          <cell r="AG28" t="str">
            <v>03,06,25 в уценку 240 шт.</v>
          </cell>
          <cell r="AH28">
            <v>10.200000000000001</v>
          </cell>
          <cell r="AI28">
            <v>8.5000000000000006E-2</v>
          </cell>
          <cell r="AJ28">
            <v>1.02</v>
          </cell>
        </row>
        <row r="29">
          <cell r="I29">
            <v>1030679319</v>
          </cell>
          <cell r="L29">
            <v>74</v>
          </cell>
          <cell r="O29">
            <v>200</v>
          </cell>
          <cell r="P29">
            <v>14.8</v>
          </cell>
          <cell r="Q29">
            <v>100</v>
          </cell>
          <cell r="R29">
            <v>102.00000000000001</v>
          </cell>
          <cell r="T29">
            <v>100</v>
          </cell>
          <cell r="U29">
            <v>42.837837837837839</v>
          </cell>
          <cell r="V29">
            <v>36.081081081081081</v>
          </cell>
          <cell r="W29">
            <v>14.8</v>
          </cell>
          <cell r="X29">
            <v>15.2</v>
          </cell>
          <cell r="Y29">
            <v>11.2</v>
          </cell>
          <cell r="Z29">
            <v>17.8</v>
          </cell>
          <cell r="AA29">
            <v>13.4</v>
          </cell>
          <cell r="AB29">
            <v>16.8</v>
          </cell>
          <cell r="AC29">
            <v>14</v>
          </cell>
          <cell r="AD29">
            <v>20.399999999999999</v>
          </cell>
          <cell r="AE29">
            <v>14</v>
          </cell>
          <cell r="AF29">
            <v>8.8000000000000007</v>
          </cell>
          <cell r="AG29" t="str">
            <v>нужно увеличить продажи!!!</v>
          </cell>
          <cell r="AH29">
            <v>30</v>
          </cell>
          <cell r="AI29">
            <v>0.3</v>
          </cell>
          <cell r="AJ29">
            <v>1.8</v>
          </cell>
        </row>
        <row r="30">
          <cell r="I30">
            <v>1030638204</v>
          </cell>
          <cell r="L30">
            <v>127</v>
          </cell>
          <cell r="O30">
            <v>400</v>
          </cell>
          <cell r="P30">
            <v>25.4</v>
          </cell>
          <cell r="R30">
            <v>0</v>
          </cell>
          <cell r="T30">
            <v>300</v>
          </cell>
          <cell r="U30">
            <v>28.937007874015748</v>
          </cell>
          <cell r="V30">
            <v>28.937007874015748</v>
          </cell>
          <cell r="W30">
            <v>33.799999999999997</v>
          </cell>
          <cell r="X30">
            <v>44.4</v>
          </cell>
          <cell r="Y30">
            <v>18.600000000000001</v>
          </cell>
          <cell r="Z30">
            <v>40.799999999999997</v>
          </cell>
          <cell r="AA30">
            <v>28</v>
          </cell>
          <cell r="AB30">
            <v>22.8</v>
          </cell>
          <cell r="AC30">
            <v>37.799999999999997</v>
          </cell>
          <cell r="AD30">
            <v>31.6</v>
          </cell>
          <cell r="AE30">
            <v>37.799999999999997</v>
          </cell>
          <cell r="AF30">
            <v>17.600000000000001</v>
          </cell>
          <cell r="AG30" t="str">
            <v>нужно увеличить продажи / тф</v>
          </cell>
          <cell r="AH30">
            <v>0</v>
          </cell>
          <cell r="AI30">
            <v>0.18</v>
          </cell>
          <cell r="AJ30">
            <v>1.08</v>
          </cell>
        </row>
        <row r="31">
          <cell r="I31">
            <v>1030670844</v>
          </cell>
          <cell r="L31">
            <v>85</v>
          </cell>
          <cell r="O31">
            <v>230</v>
          </cell>
          <cell r="P31">
            <v>17</v>
          </cell>
          <cell r="Q31">
            <v>120</v>
          </cell>
          <cell r="R31">
            <v>120</v>
          </cell>
          <cell r="T31">
            <v>120</v>
          </cell>
          <cell r="U31">
            <v>41.294117647058826</v>
          </cell>
          <cell r="V31">
            <v>34.235294117647058</v>
          </cell>
          <cell r="W31">
            <v>21.4</v>
          </cell>
          <cell r="X31">
            <v>29.2</v>
          </cell>
          <cell r="Y31">
            <v>0.6</v>
          </cell>
          <cell r="Z31">
            <v>21.4</v>
          </cell>
          <cell r="AA31">
            <v>10.199999999999999</v>
          </cell>
          <cell r="AB31">
            <v>19</v>
          </cell>
          <cell r="AC31">
            <v>20.2</v>
          </cell>
          <cell r="AD31">
            <v>13.8</v>
          </cell>
          <cell r="AE31">
            <v>20.2</v>
          </cell>
          <cell r="AF31">
            <v>9.6</v>
          </cell>
          <cell r="AG31" t="str">
            <v>нужно увеличить продажи!!!</v>
          </cell>
          <cell r="AH31">
            <v>30</v>
          </cell>
          <cell r="AI31">
            <v>0.25</v>
          </cell>
          <cell r="AJ31">
            <v>1.5</v>
          </cell>
        </row>
        <row r="32">
          <cell r="I32">
            <v>1030228316</v>
          </cell>
          <cell r="L32">
            <v>93.152000000000001</v>
          </cell>
          <cell r="O32">
            <v>150</v>
          </cell>
          <cell r="P32">
            <v>18.630400000000002</v>
          </cell>
          <cell r="Q32">
            <v>150</v>
          </cell>
          <cell r="R32">
            <v>150</v>
          </cell>
          <cell r="S32">
            <v>230.71820000000002</v>
          </cell>
          <cell r="T32">
            <v>100</v>
          </cell>
          <cell r="U32">
            <v>18.667393077980073</v>
          </cell>
          <cell r="V32">
            <v>10.616036155960151</v>
          </cell>
          <cell r="W32">
            <v>-0.24759999999999999</v>
          </cell>
          <cell r="X32">
            <v>23.451599999999999</v>
          </cell>
          <cell r="Y32">
            <v>0.95619999999999994</v>
          </cell>
          <cell r="Z32">
            <v>17.914200000000001</v>
          </cell>
          <cell r="AA32">
            <v>-0.126</v>
          </cell>
          <cell r="AB32">
            <v>7.9450000000000003</v>
          </cell>
          <cell r="AC32">
            <v>13.412599999999999</v>
          </cell>
          <cell r="AD32">
            <v>6.3579999999999997</v>
          </cell>
          <cell r="AE32">
            <v>13.412599999999999</v>
          </cell>
          <cell r="AF32">
            <v>-0.121</v>
          </cell>
          <cell r="AH32">
            <v>150</v>
          </cell>
          <cell r="AI32">
            <v>1.25</v>
          </cell>
          <cell r="AJ32">
            <v>5</v>
          </cell>
        </row>
        <row r="33">
          <cell r="I33">
            <v>1030234120</v>
          </cell>
          <cell r="L33">
            <v>335</v>
          </cell>
          <cell r="O33">
            <v>800</v>
          </cell>
          <cell r="P33">
            <v>67</v>
          </cell>
          <cell r="Q33">
            <v>700</v>
          </cell>
          <cell r="R33">
            <v>700</v>
          </cell>
          <cell r="S33">
            <v>556</v>
          </cell>
          <cell r="T33">
            <v>600</v>
          </cell>
          <cell r="U33">
            <v>25.149253731343283</v>
          </cell>
          <cell r="V33">
            <v>14.701492537313433</v>
          </cell>
          <cell r="W33">
            <v>13.4</v>
          </cell>
          <cell r="X33">
            <v>103.4</v>
          </cell>
          <cell r="Y33">
            <v>0</v>
          </cell>
          <cell r="Z33">
            <v>84.2</v>
          </cell>
          <cell r="AA33">
            <v>-1.6</v>
          </cell>
          <cell r="AB33">
            <v>20.8</v>
          </cell>
          <cell r="AC33">
            <v>73</v>
          </cell>
          <cell r="AD33">
            <v>54.6</v>
          </cell>
          <cell r="AE33">
            <v>73</v>
          </cell>
          <cell r="AF33">
            <v>5.6</v>
          </cell>
          <cell r="AH33">
            <v>280</v>
          </cell>
          <cell r="AI33">
            <v>0.4</v>
          </cell>
          <cell r="AJ33">
            <v>1.6</v>
          </cell>
        </row>
        <row r="34">
          <cell r="I34">
            <v>1030228620</v>
          </cell>
          <cell r="L34">
            <v>251</v>
          </cell>
          <cell r="O34">
            <v>400</v>
          </cell>
          <cell r="P34">
            <v>50.2</v>
          </cell>
          <cell r="Q34">
            <v>300</v>
          </cell>
          <cell r="R34">
            <v>300</v>
          </cell>
          <cell r="S34">
            <v>629.60000000000014</v>
          </cell>
          <cell r="T34">
            <v>300</v>
          </cell>
          <cell r="U34">
            <v>16.43426294820717</v>
          </cell>
          <cell r="V34">
            <v>10.45816733067729</v>
          </cell>
          <cell r="W34">
            <v>0</v>
          </cell>
          <cell r="X34">
            <v>58.2</v>
          </cell>
          <cell r="Y34">
            <v>0</v>
          </cell>
          <cell r="Z34">
            <v>58.8</v>
          </cell>
          <cell r="AA34">
            <v>-2.6</v>
          </cell>
          <cell r="AB34">
            <v>-2.2000000000000002</v>
          </cell>
          <cell r="AC34">
            <v>49.8</v>
          </cell>
          <cell r="AD34">
            <v>42.4</v>
          </cell>
          <cell r="AE34">
            <v>49.8</v>
          </cell>
          <cell r="AF34">
            <v>-0.6</v>
          </cell>
          <cell r="AH34">
            <v>135</v>
          </cell>
          <cell r="AI34">
            <v>0.45</v>
          </cell>
          <cell r="AJ34">
            <v>1.8</v>
          </cell>
        </row>
        <row r="35">
          <cell r="I35">
            <v>1030212603</v>
          </cell>
          <cell r="L35">
            <v>229</v>
          </cell>
          <cell r="O35">
            <v>270</v>
          </cell>
          <cell r="P35">
            <v>45.8</v>
          </cell>
          <cell r="Q35">
            <v>350</v>
          </cell>
          <cell r="R35">
            <v>352</v>
          </cell>
          <cell r="S35">
            <v>600.19999999999993</v>
          </cell>
          <cell r="T35">
            <v>250</v>
          </cell>
          <cell r="U35">
            <v>13.537117903930131</v>
          </cell>
          <cell r="V35">
            <v>5.895196506550219</v>
          </cell>
          <cell r="W35">
            <v>-1.2</v>
          </cell>
          <cell r="X35">
            <v>72</v>
          </cell>
          <cell r="Y35">
            <v>-0.6</v>
          </cell>
          <cell r="Z35">
            <v>44.8</v>
          </cell>
          <cell r="AA35">
            <v>-1.8</v>
          </cell>
          <cell r="AB35">
            <v>1.8</v>
          </cell>
          <cell r="AC35">
            <v>53.2</v>
          </cell>
          <cell r="AD35">
            <v>32.200000000000003</v>
          </cell>
          <cell r="AE35">
            <v>53.2</v>
          </cell>
          <cell r="AF35">
            <v>-0.2</v>
          </cell>
          <cell r="AH35">
            <v>157.5</v>
          </cell>
          <cell r="AI35">
            <v>0.45</v>
          </cell>
          <cell r="AJ35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7" style="25" customWidth="1"/>
    <col min="19" max="19" width="22.7109375" style="29" bestFit="1" customWidth="1"/>
    <col min="20" max="20" width="7" customWidth="1"/>
    <col min="21" max="21" width="13.140625" customWidth="1"/>
    <col min="22" max="23" width="5" customWidth="1"/>
    <col min="24" max="33" width="6" customWidth="1"/>
    <col min="34" max="34" width="15.28515625" customWidth="1"/>
    <col min="35" max="35" width="7" customWidth="1"/>
    <col min="36" max="36" width="9.7109375" style="28" customWidth="1"/>
    <col min="37" max="37" width="7.7109375" style="28" customWidth="1"/>
    <col min="38" max="38" width="17.5703125" style="29" customWidth="1"/>
    <col min="39" max="53" width="1" customWidth="1"/>
  </cols>
  <sheetData>
    <row r="1" spans="1:53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0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84</v>
      </c>
      <c r="S3" s="30" t="s">
        <v>88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26" t="s">
        <v>85</v>
      </c>
      <c r="AK3" s="26" t="s">
        <v>86</v>
      </c>
      <c r="AL3" s="27" t="s">
        <v>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89</v>
      </c>
      <c r="S4" s="1"/>
      <c r="T4" s="1"/>
      <c r="U4" s="1"/>
      <c r="V4" s="1"/>
      <c r="W4" s="1"/>
      <c r="X4" s="12" t="s">
        <v>81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3362.2530000000002</v>
      </c>
      <c r="F5" s="4">
        <f>SUM(F6:F498)</f>
        <v>8814.98</v>
      </c>
      <c r="G5" s="10"/>
      <c r="H5" s="1"/>
      <c r="I5" s="1"/>
      <c r="J5" s="1"/>
      <c r="K5" s="4">
        <f t="shared" ref="K5:T5" si="0">SUM(K6:K498)</f>
        <v>0</v>
      </c>
      <c r="L5" s="4">
        <f t="shared" si="0"/>
        <v>3362.2530000000002</v>
      </c>
      <c r="M5" s="4">
        <f t="shared" si="0"/>
        <v>0</v>
      </c>
      <c r="N5" s="4">
        <f t="shared" si="0"/>
        <v>0</v>
      </c>
      <c r="O5" s="4">
        <f t="shared" si="0"/>
        <v>3730</v>
      </c>
      <c r="P5" s="4">
        <f t="shared" si="0"/>
        <v>672.45060000000001</v>
      </c>
      <c r="Q5" s="4">
        <f t="shared" si="0"/>
        <v>3894.3404000000005</v>
      </c>
      <c r="R5" s="4">
        <f t="shared" si="0"/>
        <v>2430</v>
      </c>
      <c r="S5" s="4">
        <f t="shared" ref="S5" si="1">SUM(S6:S498)</f>
        <v>2441.8000000000002</v>
      </c>
      <c r="T5" s="4">
        <f t="shared" si="0"/>
        <v>0</v>
      </c>
      <c r="U5" s="1"/>
      <c r="V5" s="1"/>
      <c r="W5" s="1"/>
      <c r="X5" s="4">
        <f t="shared" ref="X5:AG5" si="2">SUM(X6:X498)</f>
        <v>262.7466</v>
      </c>
      <c r="Y5" s="4">
        <f t="shared" si="2"/>
        <v>664.78899999999999</v>
      </c>
      <c r="Z5" s="4">
        <f t="shared" si="2"/>
        <v>932.69899999999996</v>
      </c>
      <c r="AA5" s="4">
        <f t="shared" si="2"/>
        <v>211.31559999999993</v>
      </c>
      <c r="AB5" s="4">
        <f t="shared" si="2"/>
        <v>867.93319999999983</v>
      </c>
      <c r="AC5" s="4">
        <f t="shared" si="2"/>
        <v>177.37739999999999</v>
      </c>
      <c r="AD5" s="4">
        <f t="shared" si="2"/>
        <v>317.55840000000001</v>
      </c>
      <c r="AE5" s="4">
        <f t="shared" si="2"/>
        <v>517.60780000000011</v>
      </c>
      <c r="AF5" s="4">
        <f t="shared" si="2"/>
        <v>579.61080000000015</v>
      </c>
      <c r="AG5" s="4">
        <f t="shared" si="2"/>
        <v>517.60780000000011</v>
      </c>
      <c r="AH5" s="1"/>
      <c r="AI5" s="4">
        <f>SUM(AI6:AI498)</f>
        <v>1005.8</v>
      </c>
      <c r="AJ5" s="10"/>
      <c r="AK5" s="10"/>
      <c r="AL5" s="4">
        <f>SUM(AL6:AL500)</f>
        <v>1010.14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3" t="s">
        <v>35</v>
      </c>
      <c r="B6" s="13" t="s">
        <v>36</v>
      </c>
      <c r="C6" s="13">
        <v>2</v>
      </c>
      <c r="D6" s="13"/>
      <c r="E6" s="13"/>
      <c r="F6" s="13"/>
      <c r="G6" s="14">
        <v>0</v>
      </c>
      <c r="H6" s="13"/>
      <c r="I6" s="13" t="s">
        <v>37</v>
      </c>
      <c r="J6" s="13" t="s">
        <v>38</v>
      </c>
      <c r="K6" s="13"/>
      <c r="L6" s="13">
        <f t="shared" ref="L6:L37" si="3">E6-K6</f>
        <v>0</v>
      </c>
      <c r="M6" s="13"/>
      <c r="N6" s="13"/>
      <c r="O6" s="13"/>
      <c r="P6" s="13">
        <f>E6/5</f>
        <v>0</v>
      </c>
      <c r="Q6" s="15"/>
      <c r="R6" s="15"/>
      <c r="S6" s="15"/>
      <c r="T6" s="15"/>
      <c r="U6" s="13"/>
      <c r="V6" s="1" t="e">
        <f t="shared" ref="V6:V9" si="4">(F6+O6+R6)/P6</f>
        <v>#DIV/0!</v>
      </c>
      <c r="W6" s="13" t="e">
        <f>(F6+O6)/P6</f>
        <v>#DIV/0!</v>
      </c>
      <c r="X6" s="13">
        <f>IFERROR(VLOOKUP(A6,[1]TDSheet!$A:$G,3,0),0)/5</f>
        <v>1.6</v>
      </c>
      <c r="Y6" s="13">
        <v>2.2000000000000002</v>
      </c>
      <c r="Z6" s="13">
        <v>4.4000000000000004</v>
      </c>
      <c r="AA6" s="13">
        <v>0.8</v>
      </c>
      <c r="AB6" s="13">
        <v>2.4</v>
      </c>
      <c r="AC6" s="13">
        <v>0</v>
      </c>
      <c r="AD6" s="13">
        <v>1.2</v>
      </c>
      <c r="AE6" s="13">
        <v>0.8</v>
      </c>
      <c r="AF6" s="13">
        <v>0.8</v>
      </c>
      <c r="AG6" s="13">
        <v>0.8</v>
      </c>
      <c r="AH6" s="13"/>
      <c r="AI6" s="13"/>
      <c r="AJ6" s="10"/>
      <c r="AK6" s="10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3" t="s">
        <v>39</v>
      </c>
      <c r="B7" s="13" t="s">
        <v>36</v>
      </c>
      <c r="C7" s="13">
        <v>2</v>
      </c>
      <c r="D7" s="13"/>
      <c r="E7" s="13"/>
      <c r="F7" s="13"/>
      <c r="G7" s="14">
        <v>0</v>
      </c>
      <c r="H7" s="13"/>
      <c r="I7" s="13" t="s">
        <v>37</v>
      </c>
      <c r="J7" s="13" t="s">
        <v>40</v>
      </c>
      <c r="K7" s="13"/>
      <c r="L7" s="13">
        <f t="shared" si="3"/>
        <v>0</v>
      </c>
      <c r="M7" s="13"/>
      <c r="N7" s="13"/>
      <c r="O7" s="13"/>
      <c r="P7" s="13">
        <f t="shared" ref="P7:P37" si="5">E7/5</f>
        <v>0</v>
      </c>
      <c r="Q7" s="15"/>
      <c r="R7" s="15"/>
      <c r="S7" s="15"/>
      <c r="T7" s="15"/>
      <c r="U7" s="13"/>
      <c r="V7" s="1" t="e">
        <f t="shared" si="4"/>
        <v>#DIV/0!</v>
      </c>
      <c r="W7" s="13" t="e">
        <f t="shared" ref="W7:W37" si="6">(F7+O7)/P7</f>
        <v>#DIV/0!</v>
      </c>
      <c r="X7" s="13">
        <f>IFERROR(VLOOKUP(A7,[1]TDSheet!$A:$G,3,0),0)/5</f>
        <v>7.2</v>
      </c>
      <c r="Y7" s="13">
        <v>9</v>
      </c>
      <c r="Z7" s="13">
        <v>15.2</v>
      </c>
      <c r="AA7" s="13">
        <v>0.4</v>
      </c>
      <c r="AB7" s="13">
        <v>13.6</v>
      </c>
      <c r="AC7" s="13">
        <v>2</v>
      </c>
      <c r="AD7" s="13">
        <v>0</v>
      </c>
      <c r="AE7" s="13">
        <v>1.4</v>
      </c>
      <c r="AF7" s="13">
        <v>1.4</v>
      </c>
      <c r="AG7" s="13">
        <v>1.4</v>
      </c>
      <c r="AH7" s="13"/>
      <c r="AI7" s="13"/>
      <c r="AJ7" s="10"/>
      <c r="AK7" s="10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3" t="s">
        <v>41</v>
      </c>
      <c r="B8" s="13" t="s">
        <v>36</v>
      </c>
      <c r="C8" s="13">
        <v>2</v>
      </c>
      <c r="D8" s="13"/>
      <c r="E8" s="13"/>
      <c r="F8" s="13"/>
      <c r="G8" s="14">
        <v>0</v>
      </c>
      <c r="H8" s="13"/>
      <c r="I8" s="13" t="s">
        <v>37</v>
      </c>
      <c r="J8" s="13" t="s">
        <v>42</v>
      </c>
      <c r="K8" s="13"/>
      <c r="L8" s="13">
        <f t="shared" si="3"/>
        <v>0</v>
      </c>
      <c r="M8" s="13"/>
      <c r="N8" s="13"/>
      <c r="O8" s="13"/>
      <c r="P8" s="13">
        <f t="shared" si="5"/>
        <v>0</v>
      </c>
      <c r="Q8" s="15"/>
      <c r="R8" s="15"/>
      <c r="S8" s="15"/>
      <c r="T8" s="15"/>
      <c r="U8" s="13"/>
      <c r="V8" s="1" t="e">
        <f t="shared" si="4"/>
        <v>#DIV/0!</v>
      </c>
      <c r="W8" s="13" t="e">
        <f t="shared" si="6"/>
        <v>#DIV/0!</v>
      </c>
      <c r="X8" s="13">
        <f>IFERROR(VLOOKUP(A8,[1]TDSheet!$A:$G,3,0),0)/5</f>
        <v>2</v>
      </c>
      <c r="Y8" s="13">
        <v>5.6</v>
      </c>
      <c r="Z8" s="13">
        <v>7.6</v>
      </c>
      <c r="AA8" s="13">
        <v>1.4</v>
      </c>
      <c r="AB8" s="13">
        <v>7.6</v>
      </c>
      <c r="AC8" s="13">
        <v>2.6</v>
      </c>
      <c r="AD8" s="13">
        <v>4.8</v>
      </c>
      <c r="AE8" s="13">
        <v>4.4000000000000004</v>
      </c>
      <c r="AF8" s="13">
        <v>3.6</v>
      </c>
      <c r="AG8" s="13">
        <v>4.4000000000000004</v>
      </c>
      <c r="AH8" s="13"/>
      <c r="AI8" s="13"/>
      <c r="AJ8" s="10"/>
      <c r="AK8" s="10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3" t="s">
        <v>43</v>
      </c>
      <c r="B9" s="22" t="s">
        <v>36</v>
      </c>
      <c r="C9" s="13">
        <v>1</v>
      </c>
      <c r="D9" s="13"/>
      <c r="E9" s="13"/>
      <c r="F9" s="13"/>
      <c r="G9" s="14">
        <v>0</v>
      </c>
      <c r="H9" s="13"/>
      <c r="I9" s="13" t="s">
        <v>37</v>
      </c>
      <c r="J9" s="13" t="s">
        <v>44</v>
      </c>
      <c r="K9" s="13"/>
      <c r="L9" s="13">
        <f t="shared" si="3"/>
        <v>0</v>
      </c>
      <c r="M9" s="13"/>
      <c r="N9" s="13"/>
      <c r="O9" s="13"/>
      <c r="P9" s="13">
        <f t="shared" si="5"/>
        <v>0</v>
      </c>
      <c r="Q9" s="15"/>
      <c r="R9" s="15"/>
      <c r="S9" s="15"/>
      <c r="T9" s="15"/>
      <c r="U9" s="13"/>
      <c r="V9" s="1" t="e">
        <f t="shared" si="4"/>
        <v>#DIV/0!</v>
      </c>
      <c r="W9" s="13" t="e">
        <f t="shared" si="6"/>
        <v>#DIV/0!</v>
      </c>
      <c r="X9" s="13">
        <f>IFERROR(VLOOKUP(A9,[1]TDSheet!$A:$G,3,0),0)/5</f>
        <v>3.2</v>
      </c>
      <c r="Y9" s="13">
        <v>17</v>
      </c>
      <c r="Z9" s="13">
        <v>29.4</v>
      </c>
      <c r="AA9" s="13">
        <v>0</v>
      </c>
      <c r="AB9" s="13">
        <v>18.8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/>
      <c r="AI9" s="13"/>
      <c r="AJ9" s="10"/>
      <c r="AK9" s="10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46</v>
      </c>
      <c r="C10" s="1">
        <v>38.396999999999998</v>
      </c>
      <c r="D10" s="1">
        <v>162.833</v>
      </c>
      <c r="E10" s="1">
        <v>53.323999999999998</v>
      </c>
      <c r="F10" s="1">
        <v>77.954999999999998</v>
      </c>
      <c r="G10" s="10">
        <v>1</v>
      </c>
      <c r="H10" s="1">
        <v>30</v>
      </c>
      <c r="I10" s="1">
        <v>1030112235</v>
      </c>
      <c r="J10" s="1"/>
      <c r="K10" s="1"/>
      <c r="L10" s="1">
        <f t="shared" si="3"/>
        <v>53.323999999999998</v>
      </c>
      <c r="M10" s="1"/>
      <c r="N10" s="1"/>
      <c r="O10" s="1">
        <v>50</v>
      </c>
      <c r="P10" s="1">
        <f t="shared" si="5"/>
        <v>10.6648</v>
      </c>
      <c r="Q10" s="5">
        <f>23*P10-O10-F10</f>
        <v>117.33539999999998</v>
      </c>
      <c r="R10" s="5">
        <f>VLOOKUP(A10,[2]Sheet!$A:$S,19,0)</f>
        <v>80</v>
      </c>
      <c r="S10" s="5">
        <f t="shared" ref="S10:S11" si="7">IF(G10&lt;1,MROUND(R10*G10,AK10)/AJ10,MROUND(R10,AK10))</f>
        <v>80</v>
      </c>
      <c r="T10" s="5"/>
      <c r="U10" s="1"/>
      <c r="V10" s="1">
        <f>(F10+O10+R10)/P10</f>
        <v>19.499193608881555</v>
      </c>
      <c r="W10" s="1">
        <f t="shared" si="6"/>
        <v>11.997880879153852</v>
      </c>
      <c r="X10" s="1">
        <f>IFERROR(VLOOKUP(A10,[1]TDSheet!$A:$G,3,0),0)/5</f>
        <v>12.1486</v>
      </c>
      <c r="Y10" s="1">
        <v>9.0993999999999993</v>
      </c>
      <c r="Z10" s="1">
        <v>26.653199999999998</v>
      </c>
      <c r="AA10" s="1">
        <v>2.097</v>
      </c>
      <c r="AB10" s="1">
        <v>22.7834</v>
      </c>
      <c r="AC10" s="1">
        <v>-1.1961999999999999</v>
      </c>
      <c r="AD10" s="1">
        <v>2.7307999999999999</v>
      </c>
      <c r="AE10" s="1">
        <v>23.62</v>
      </c>
      <c r="AF10" s="1">
        <v>15.651</v>
      </c>
      <c r="AG10" s="1">
        <v>23.62</v>
      </c>
      <c r="AH10" s="1" t="s">
        <v>47</v>
      </c>
      <c r="AI10" s="1">
        <f>G10*R10</f>
        <v>80</v>
      </c>
      <c r="AJ10" s="10">
        <f>VLOOKUP(I10,[3]Sheet!$I:$AJ,27,0)</f>
        <v>1.6</v>
      </c>
      <c r="AK10" s="10">
        <f>VLOOKUP(I10,[3]Sheet!$I:$AJ,28,0)</f>
        <v>3.2</v>
      </c>
      <c r="AL10" s="1">
        <f>IF(G10&lt;1,AJ10*S10,S10)</f>
        <v>80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48</v>
      </c>
      <c r="B11" s="1" t="s">
        <v>46</v>
      </c>
      <c r="C11" s="1">
        <v>9.7739999999999991</v>
      </c>
      <c r="D11" s="1">
        <v>203.393</v>
      </c>
      <c r="E11" s="1">
        <v>92.781000000000006</v>
      </c>
      <c r="F11" s="1">
        <v>87.409000000000006</v>
      </c>
      <c r="G11" s="10">
        <v>1</v>
      </c>
      <c r="H11" s="1">
        <v>30</v>
      </c>
      <c r="I11" s="1">
        <v>1030112635</v>
      </c>
      <c r="J11" s="1"/>
      <c r="K11" s="1"/>
      <c r="L11" s="1">
        <f t="shared" si="3"/>
        <v>92.781000000000006</v>
      </c>
      <c r="M11" s="1"/>
      <c r="N11" s="1"/>
      <c r="O11" s="1">
        <v>200</v>
      </c>
      <c r="P11" s="1">
        <f t="shared" si="5"/>
        <v>18.5562</v>
      </c>
      <c r="Q11" s="5">
        <f t="shared" ref="Q11:Q16" si="8">23*P11-O11-F11</f>
        <v>139.3836</v>
      </c>
      <c r="R11" s="5">
        <f>VLOOKUP(A11,[2]Sheet!$A:$S,19,0)</f>
        <v>60</v>
      </c>
      <c r="S11" s="5">
        <f t="shared" si="7"/>
        <v>60.800000000000004</v>
      </c>
      <c r="T11" s="5"/>
      <c r="U11" s="1"/>
      <c r="V11" s="1">
        <f t="shared" ref="V11:V37" si="9">(F11+O11+R11)/P11</f>
        <v>18.721990493743331</v>
      </c>
      <c r="W11" s="1">
        <f t="shared" si="6"/>
        <v>15.488569858052832</v>
      </c>
      <c r="X11" s="1">
        <f>IFERROR(VLOOKUP(A11,[1]TDSheet!$A:$G,3,0),0)/5</f>
        <v>4.3045999999999998</v>
      </c>
      <c r="Y11" s="1">
        <v>31.763400000000001</v>
      </c>
      <c r="Z11" s="1">
        <v>28.996600000000001</v>
      </c>
      <c r="AA11" s="1">
        <v>-0.433</v>
      </c>
      <c r="AB11" s="1">
        <v>29.310600000000001</v>
      </c>
      <c r="AC11" s="1">
        <v>-1.9334</v>
      </c>
      <c r="AD11" s="1">
        <v>8.1058000000000003</v>
      </c>
      <c r="AE11" s="1">
        <v>25.2514</v>
      </c>
      <c r="AF11" s="1">
        <v>17.149999999999999</v>
      </c>
      <c r="AG11" s="1">
        <v>25.2514</v>
      </c>
      <c r="AH11" s="1" t="s">
        <v>49</v>
      </c>
      <c r="AI11" s="1">
        <f t="shared" ref="AI11:AI33" si="10">G11*R11</f>
        <v>60</v>
      </c>
      <c r="AJ11" s="10">
        <f>VLOOKUP(I11,[3]Sheet!$I:$AJ,27,0)</f>
        <v>1.6</v>
      </c>
      <c r="AK11" s="10">
        <f>VLOOKUP(I11,[3]Sheet!$I:$AJ,28,0)</f>
        <v>3.2</v>
      </c>
      <c r="AL11" s="1">
        <f t="shared" ref="AL11:AL33" si="11">IF(G11&lt;1,AJ11*S11,S11)</f>
        <v>60.800000000000004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50</v>
      </c>
      <c r="B12" s="1" t="s">
        <v>46</v>
      </c>
      <c r="C12" s="1">
        <v>568.62800000000004</v>
      </c>
      <c r="D12" s="1">
        <v>30.692</v>
      </c>
      <c r="E12" s="1">
        <v>102.172</v>
      </c>
      <c r="F12" s="1">
        <v>487.83199999999999</v>
      </c>
      <c r="G12" s="10">
        <v>1</v>
      </c>
      <c r="H12" s="1">
        <v>75</v>
      </c>
      <c r="I12" s="1">
        <v>1030115552</v>
      </c>
      <c r="J12" s="1"/>
      <c r="K12" s="1"/>
      <c r="L12" s="1">
        <f t="shared" si="3"/>
        <v>102.172</v>
      </c>
      <c r="M12" s="1"/>
      <c r="N12" s="1"/>
      <c r="O12" s="1">
        <v>200</v>
      </c>
      <c r="P12" s="1">
        <f t="shared" si="5"/>
        <v>20.4344</v>
      </c>
      <c r="Q12" s="5"/>
      <c r="R12" s="5">
        <f>VLOOKUP(A12,[2]Sheet!$A:$S,19,0)</f>
        <v>80</v>
      </c>
      <c r="S12" s="5">
        <f>IF(G12&lt;1,MROUND(R12*G12,AK12)/AJ12,MROUND(R12,AK12))</f>
        <v>81</v>
      </c>
      <c r="T12" s="5"/>
      <c r="U12" s="1"/>
      <c r="V12" s="1">
        <f t="shared" si="9"/>
        <v>37.575460987354653</v>
      </c>
      <c r="W12" s="1">
        <f t="shared" si="6"/>
        <v>33.660494068825116</v>
      </c>
      <c r="X12" s="1">
        <f>IFERROR(VLOOKUP(A12,[1]TDSheet!$A:$G,3,0),0)/5</f>
        <v>9.9225999999999992</v>
      </c>
      <c r="Y12" s="1">
        <v>21.495799999999999</v>
      </c>
      <c r="Z12" s="1">
        <v>21.397600000000001</v>
      </c>
      <c r="AA12" s="1">
        <v>14.695399999999999</v>
      </c>
      <c r="AB12" s="1">
        <v>17.125</v>
      </c>
      <c r="AC12" s="1">
        <v>15.233000000000001</v>
      </c>
      <c r="AD12" s="1">
        <v>24.976800000000001</v>
      </c>
      <c r="AE12" s="1">
        <v>25.123799999999999</v>
      </c>
      <c r="AF12" s="1">
        <v>24.251799999999999</v>
      </c>
      <c r="AG12" s="1">
        <v>25.123799999999999</v>
      </c>
      <c r="AH12" s="23" t="s">
        <v>55</v>
      </c>
      <c r="AI12" s="1">
        <f t="shared" si="10"/>
        <v>80</v>
      </c>
      <c r="AJ12" s="10">
        <f>VLOOKUP(I12,[3]Sheet!$I:$AJ,27,0)</f>
        <v>1</v>
      </c>
      <c r="AK12" s="10">
        <f>VLOOKUP(I12,[3]Sheet!$I:$AJ,28,0)</f>
        <v>3</v>
      </c>
      <c r="AL12" s="1">
        <f t="shared" si="11"/>
        <v>81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52</v>
      </c>
      <c r="B13" s="1" t="s">
        <v>36</v>
      </c>
      <c r="C13" s="1">
        <v>693</v>
      </c>
      <c r="D13" s="1">
        <v>552</v>
      </c>
      <c r="E13" s="1">
        <v>391</v>
      </c>
      <c r="F13" s="1">
        <v>822</v>
      </c>
      <c r="G13" s="10">
        <v>0.4</v>
      </c>
      <c r="H13" s="1">
        <v>75</v>
      </c>
      <c r="I13" s="1">
        <v>1030115404</v>
      </c>
      <c r="J13" s="1"/>
      <c r="K13" s="1"/>
      <c r="L13" s="1">
        <f t="shared" si="3"/>
        <v>391</v>
      </c>
      <c r="M13" s="1"/>
      <c r="N13" s="1"/>
      <c r="O13" s="1">
        <v>200</v>
      </c>
      <c r="P13" s="1">
        <f t="shared" si="5"/>
        <v>78.2</v>
      </c>
      <c r="Q13" s="5">
        <f t="shared" si="8"/>
        <v>776.60000000000014</v>
      </c>
      <c r="R13" s="5">
        <f>VLOOKUP(A13,[2]Sheet!$A:$S,19,0)</f>
        <v>400</v>
      </c>
      <c r="S13" s="5">
        <f t="shared" ref="S13:S33" si="12">IF(G13&lt;1,MROUND(R13*G13,AK13)/AJ13,MROUND(R13,AK13))</f>
        <v>401.99999999999994</v>
      </c>
      <c r="T13" s="5"/>
      <c r="U13" s="1"/>
      <c r="V13" s="1">
        <f t="shared" si="9"/>
        <v>18.184143222506393</v>
      </c>
      <c r="W13" s="1">
        <f t="shared" si="6"/>
        <v>13.069053708439897</v>
      </c>
      <c r="X13" s="1">
        <f>IFERROR(VLOOKUP(A13,[1]TDSheet!$A:$G,3,0),0)/5</f>
        <v>25.6</v>
      </c>
      <c r="Y13" s="1">
        <v>54.6</v>
      </c>
      <c r="Z13" s="1">
        <v>54.2</v>
      </c>
      <c r="AA13" s="1">
        <v>38</v>
      </c>
      <c r="AB13" s="1">
        <v>73.2</v>
      </c>
      <c r="AC13" s="1">
        <v>46.2</v>
      </c>
      <c r="AD13" s="1">
        <v>44.6</v>
      </c>
      <c r="AE13" s="1">
        <v>58.8</v>
      </c>
      <c r="AF13" s="1">
        <v>77.599999999999994</v>
      </c>
      <c r="AG13" s="1">
        <v>58.8</v>
      </c>
      <c r="AH13" s="1"/>
      <c r="AI13" s="1">
        <f t="shared" si="10"/>
        <v>160</v>
      </c>
      <c r="AJ13" s="10">
        <f>VLOOKUP(I13,[3]Sheet!$I:$AJ,27,0)</f>
        <v>0.4</v>
      </c>
      <c r="AK13" s="10">
        <f>VLOOKUP(I13,[3]Sheet!$I:$AJ,28,0)</f>
        <v>2.4</v>
      </c>
      <c r="AL13" s="1">
        <f t="shared" si="11"/>
        <v>160.79999999999998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38</v>
      </c>
      <c r="B14" s="1" t="s">
        <v>36</v>
      </c>
      <c r="C14" s="1">
        <v>182</v>
      </c>
      <c r="D14" s="1">
        <v>552</v>
      </c>
      <c r="E14" s="1">
        <v>111</v>
      </c>
      <c r="F14" s="1">
        <v>614</v>
      </c>
      <c r="G14" s="10">
        <v>0.4</v>
      </c>
      <c r="H14" s="1">
        <v>75</v>
      </c>
      <c r="I14" s="1">
        <v>1030804004</v>
      </c>
      <c r="J14" s="1"/>
      <c r="K14" s="1"/>
      <c r="L14" s="1">
        <f t="shared" si="3"/>
        <v>111</v>
      </c>
      <c r="M14" s="1"/>
      <c r="N14" s="1"/>
      <c r="O14" s="1">
        <v>160</v>
      </c>
      <c r="P14" s="1">
        <f t="shared" si="5"/>
        <v>22.2</v>
      </c>
      <c r="Q14" s="5"/>
      <c r="R14" s="5">
        <f>VLOOKUP(A14,[2]Sheet!$A:$S,19,0)</f>
        <v>0</v>
      </c>
      <c r="S14" s="5">
        <f t="shared" si="12"/>
        <v>0</v>
      </c>
      <c r="T14" s="5"/>
      <c r="U14" s="1"/>
      <c r="V14" s="1">
        <f t="shared" si="9"/>
        <v>34.864864864864863</v>
      </c>
      <c r="W14" s="1">
        <f t="shared" si="6"/>
        <v>34.864864864864863</v>
      </c>
      <c r="X14" s="1">
        <f>IFERROR(VLOOKUP(A14,[1]TDSheet!$A:$G,3,0),0)/5</f>
        <v>10.6</v>
      </c>
      <c r="Y14" s="1">
        <v>29.6</v>
      </c>
      <c r="Z14" s="1">
        <v>35.200000000000003</v>
      </c>
      <c r="AA14" s="1">
        <v>21.4</v>
      </c>
      <c r="AB14" s="1">
        <v>35.4</v>
      </c>
      <c r="AC14" s="1">
        <v>-1.2</v>
      </c>
      <c r="AD14" s="1">
        <v>17</v>
      </c>
      <c r="AE14" s="1">
        <v>16</v>
      </c>
      <c r="AF14" s="1">
        <v>19.8</v>
      </c>
      <c r="AG14" s="1">
        <v>16</v>
      </c>
      <c r="AH14" s="23" t="s">
        <v>55</v>
      </c>
      <c r="AI14" s="1">
        <f t="shared" si="10"/>
        <v>0</v>
      </c>
      <c r="AJ14" s="10">
        <f>VLOOKUP(I14,[3]Sheet!$I:$AJ,27,0)</f>
        <v>0.4</v>
      </c>
      <c r="AK14" s="10">
        <f>VLOOKUP(I14,[3]Sheet!$I:$AJ,28,0)</f>
        <v>2.4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53</v>
      </c>
      <c r="B15" s="1" t="s">
        <v>36</v>
      </c>
      <c r="C15" s="1">
        <v>185</v>
      </c>
      <c r="D15" s="1">
        <v>450</v>
      </c>
      <c r="E15" s="1">
        <v>73</v>
      </c>
      <c r="F15" s="1">
        <v>539</v>
      </c>
      <c r="G15" s="10">
        <v>0.3</v>
      </c>
      <c r="H15" s="1">
        <v>45</v>
      </c>
      <c r="I15" s="1">
        <v>1030419235</v>
      </c>
      <c r="J15" s="1"/>
      <c r="K15" s="1"/>
      <c r="L15" s="1">
        <f t="shared" si="3"/>
        <v>73</v>
      </c>
      <c r="M15" s="1"/>
      <c r="N15" s="1"/>
      <c r="O15" s="1"/>
      <c r="P15" s="1">
        <f t="shared" si="5"/>
        <v>14.6</v>
      </c>
      <c r="Q15" s="5"/>
      <c r="R15" s="5">
        <f>VLOOKUP(A15,[2]Sheet!$A:$S,19,0)</f>
        <v>0</v>
      </c>
      <c r="S15" s="5">
        <f t="shared" si="12"/>
        <v>0</v>
      </c>
      <c r="T15" s="5"/>
      <c r="U15" s="1"/>
      <c r="V15" s="1">
        <f t="shared" si="9"/>
        <v>36.917808219178085</v>
      </c>
      <c r="W15" s="1">
        <f t="shared" si="6"/>
        <v>36.917808219178085</v>
      </c>
      <c r="X15" s="1">
        <f>IFERROR(VLOOKUP(A15,[1]TDSheet!$A:$G,3,0),0)/5</f>
        <v>12.4</v>
      </c>
      <c r="Y15" s="1">
        <v>14</v>
      </c>
      <c r="Z15" s="1">
        <v>50.4</v>
      </c>
      <c r="AA15" s="1">
        <v>0</v>
      </c>
      <c r="AB15" s="1">
        <v>-0.4</v>
      </c>
      <c r="AC15" s="1">
        <v>0</v>
      </c>
      <c r="AD15" s="1">
        <v>-0.4</v>
      </c>
      <c r="AE15" s="1">
        <v>-6.2</v>
      </c>
      <c r="AF15" s="1">
        <v>-2.6</v>
      </c>
      <c r="AG15" s="1">
        <v>-6.2</v>
      </c>
      <c r="AH15" s="24" t="s">
        <v>82</v>
      </c>
      <c r="AI15" s="1">
        <f t="shared" si="10"/>
        <v>0</v>
      </c>
      <c r="AJ15" s="10">
        <f>VLOOKUP(I15,[3]Sheet!$I:$AJ,27,0)</f>
        <v>0.3</v>
      </c>
      <c r="AK15" s="10">
        <f>VLOOKUP(I15,[3]Sheet!$I:$AJ,28,0)</f>
        <v>1.8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54</v>
      </c>
      <c r="B16" s="1" t="s">
        <v>36</v>
      </c>
      <c r="C16" s="1">
        <v>220</v>
      </c>
      <c r="D16" s="1"/>
      <c r="E16" s="1">
        <v>132</v>
      </c>
      <c r="F16" s="1">
        <v>62</v>
      </c>
      <c r="G16" s="10">
        <v>0.5</v>
      </c>
      <c r="H16" s="1">
        <v>45</v>
      </c>
      <c r="I16" s="1">
        <v>1030412236</v>
      </c>
      <c r="J16" s="1"/>
      <c r="K16" s="1"/>
      <c r="L16" s="1">
        <f t="shared" si="3"/>
        <v>132</v>
      </c>
      <c r="M16" s="1"/>
      <c r="N16" s="1"/>
      <c r="O16" s="1">
        <v>200</v>
      </c>
      <c r="P16" s="1">
        <f t="shared" si="5"/>
        <v>26.4</v>
      </c>
      <c r="Q16" s="5">
        <f t="shared" si="8"/>
        <v>345.19999999999993</v>
      </c>
      <c r="R16" s="5">
        <f>VLOOKUP(A16,[2]Sheet!$A:$S,19,0)</f>
        <v>150</v>
      </c>
      <c r="S16" s="5">
        <f t="shared" si="12"/>
        <v>152</v>
      </c>
      <c r="T16" s="5"/>
      <c r="U16" s="1"/>
      <c r="V16" s="1">
        <f t="shared" si="9"/>
        <v>15.606060606060607</v>
      </c>
      <c r="W16" s="1">
        <f t="shared" si="6"/>
        <v>9.9242424242424256</v>
      </c>
      <c r="X16" s="1">
        <f>IFERROR(VLOOKUP(A16,[1]TDSheet!$A:$G,3,0),0)/5</f>
        <v>26.4</v>
      </c>
      <c r="Y16" s="1">
        <v>20.2</v>
      </c>
      <c r="Z16" s="1">
        <v>1</v>
      </c>
      <c r="AA16" s="1">
        <v>17.600000000000001</v>
      </c>
      <c r="AB16" s="1">
        <v>40</v>
      </c>
      <c r="AC16" s="1">
        <v>-0.4</v>
      </c>
      <c r="AD16" s="1">
        <v>20.6</v>
      </c>
      <c r="AE16" s="1">
        <v>9.1999999999999993</v>
      </c>
      <c r="AF16" s="1">
        <v>26.4</v>
      </c>
      <c r="AG16" s="1">
        <v>9.1999999999999993</v>
      </c>
      <c r="AH16" s="1"/>
      <c r="AI16" s="1">
        <f t="shared" si="10"/>
        <v>75</v>
      </c>
      <c r="AJ16" s="10">
        <f>VLOOKUP(I16,[3]Sheet!$I:$AJ,27,0)</f>
        <v>0.5</v>
      </c>
      <c r="AK16" s="10">
        <f>VLOOKUP(I16,[3]Sheet!$I:$AJ,28,0)</f>
        <v>2</v>
      </c>
      <c r="AL16" s="1">
        <f t="shared" si="11"/>
        <v>76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40</v>
      </c>
      <c r="B17" s="1" t="s">
        <v>36</v>
      </c>
      <c r="C17" s="1">
        <v>881</v>
      </c>
      <c r="D17" s="1">
        <v>950</v>
      </c>
      <c r="E17" s="1">
        <v>204</v>
      </c>
      <c r="F17" s="1">
        <v>1597</v>
      </c>
      <c r="G17" s="10">
        <v>0.18</v>
      </c>
      <c r="H17" s="1">
        <v>90</v>
      </c>
      <c r="I17" s="1">
        <v>1030712385</v>
      </c>
      <c r="J17" s="1"/>
      <c r="K17" s="1"/>
      <c r="L17" s="1">
        <f t="shared" si="3"/>
        <v>204</v>
      </c>
      <c r="M17" s="1"/>
      <c r="N17" s="1"/>
      <c r="O17" s="1"/>
      <c r="P17" s="1">
        <f t="shared" si="5"/>
        <v>40.799999999999997</v>
      </c>
      <c r="Q17" s="5"/>
      <c r="R17" s="5">
        <f>VLOOKUP(A17,[2]Sheet!$A:$S,19,0)</f>
        <v>0</v>
      </c>
      <c r="S17" s="5">
        <f t="shared" si="12"/>
        <v>0</v>
      </c>
      <c r="T17" s="5"/>
      <c r="U17" s="1"/>
      <c r="V17" s="1">
        <f t="shared" si="9"/>
        <v>39.142156862745104</v>
      </c>
      <c r="W17" s="1">
        <f t="shared" si="6"/>
        <v>39.142156862745104</v>
      </c>
      <c r="X17" s="1">
        <f>IFERROR(VLOOKUP(A17,[1]TDSheet!$A:$G,3,0),0)/5</f>
        <v>17.399999999999999</v>
      </c>
      <c r="Y17" s="1">
        <v>48.6</v>
      </c>
      <c r="Z17" s="1">
        <v>104.6</v>
      </c>
      <c r="AA17" s="1">
        <v>6.8</v>
      </c>
      <c r="AB17" s="1">
        <v>91.8</v>
      </c>
      <c r="AC17" s="1">
        <v>31.8</v>
      </c>
      <c r="AD17" s="1">
        <v>36.200000000000003</v>
      </c>
      <c r="AE17" s="1">
        <v>20.6</v>
      </c>
      <c r="AF17" s="1">
        <v>53.6</v>
      </c>
      <c r="AG17" s="1">
        <v>20.6</v>
      </c>
      <c r="AH17" s="23" t="s">
        <v>55</v>
      </c>
      <c r="AI17" s="1">
        <f t="shared" si="10"/>
        <v>0</v>
      </c>
      <c r="AJ17" s="10">
        <f>VLOOKUP(I17,[3]Sheet!$I:$AJ,27,0)</f>
        <v>0.18</v>
      </c>
      <c r="AK17" s="10">
        <f>VLOOKUP(I17,[3]Sheet!$I:$AJ,28,0)</f>
        <v>1.8</v>
      </c>
      <c r="AL17" s="1">
        <f t="shared" si="11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8" t="s">
        <v>56</v>
      </c>
      <c r="B18" s="1" t="s">
        <v>36</v>
      </c>
      <c r="C18" s="1"/>
      <c r="D18" s="1"/>
      <c r="E18" s="1"/>
      <c r="F18" s="1"/>
      <c r="G18" s="10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>
        <f t="shared" si="5"/>
        <v>0</v>
      </c>
      <c r="Q18" s="5"/>
      <c r="R18" s="5">
        <f>VLOOKUP(A18,[2]Sheet!$A:$S,19,0)</f>
        <v>0</v>
      </c>
      <c r="S18" s="5">
        <f t="shared" si="12"/>
        <v>0</v>
      </c>
      <c r="T18" s="5"/>
      <c r="U18" s="1"/>
      <c r="V18" s="1" t="e">
        <f t="shared" si="9"/>
        <v>#DIV/0!</v>
      </c>
      <c r="W18" s="1" t="e">
        <f t="shared" si="6"/>
        <v>#DIV/0!</v>
      </c>
      <c r="X18" s="1">
        <f>IFERROR(VLOOKUP(A18,[1]TDSheet!$A:$G,3,0),0)/5</f>
        <v>0</v>
      </c>
      <c r="Y18" s="1">
        <v>0</v>
      </c>
      <c r="Z18" s="1">
        <v>0</v>
      </c>
      <c r="AA18" s="1">
        <v>-0.2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57</v>
      </c>
      <c r="AI18" s="1">
        <f t="shared" si="10"/>
        <v>0</v>
      </c>
      <c r="AJ18" s="10">
        <f>VLOOKUP(I18,[3]Sheet!$I:$AJ,27,0)</f>
        <v>0.3</v>
      </c>
      <c r="AK18" s="10">
        <f>VLOOKUP(I18,[3]Sheet!$I:$AJ,28,0)</f>
        <v>1.8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9" t="s">
        <v>58</v>
      </c>
      <c r="B19" s="9" t="s">
        <v>36</v>
      </c>
      <c r="C19" s="9">
        <v>112</v>
      </c>
      <c r="D19" s="9"/>
      <c r="E19" s="9">
        <v>60</v>
      </c>
      <c r="F19" s="9">
        <v>49</v>
      </c>
      <c r="G19" s="16">
        <v>0</v>
      </c>
      <c r="H19" s="9">
        <v>90</v>
      </c>
      <c r="I19" s="9" t="s">
        <v>59</v>
      </c>
      <c r="J19" s="9"/>
      <c r="K19" s="9"/>
      <c r="L19" s="9">
        <f t="shared" si="3"/>
        <v>60</v>
      </c>
      <c r="M19" s="9"/>
      <c r="N19" s="9"/>
      <c r="O19" s="9"/>
      <c r="P19" s="9">
        <f t="shared" si="5"/>
        <v>12</v>
      </c>
      <c r="Q19" s="17"/>
      <c r="R19" s="5">
        <f>VLOOKUP(A19,[2]Sheet!$A:$S,19,0)</f>
        <v>0</v>
      </c>
      <c r="S19" s="5"/>
      <c r="T19" s="17"/>
      <c r="U19" s="9"/>
      <c r="V19" s="1">
        <f t="shared" si="9"/>
        <v>4.083333333333333</v>
      </c>
      <c r="W19" s="9">
        <f t="shared" si="6"/>
        <v>4.083333333333333</v>
      </c>
      <c r="X19" s="9">
        <f>IFERROR(VLOOKUP(A19,[1]TDSheet!$A:$G,3,0),0)/5</f>
        <v>5.6</v>
      </c>
      <c r="Y19" s="9">
        <v>12.8</v>
      </c>
      <c r="Z19" s="9">
        <v>16.399999999999999</v>
      </c>
      <c r="AA19" s="9">
        <v>0</v>
      </c>
      <c r="AB19" s="9">
        <v>39.6</v>
      </c>
      <c r="AC19" s="9">
        <v>-0.4</v>
      </c>
      <c r="AD19" s="9">
        <v>-0.4</v>
      </c>
      <c r="AE19" s="9">
        <v>0.8</v>
      </c>
      <c r="AF19" s="9">
        <v>19</v>
      </c>
      <c r="AG19" s="9">
        <v>0.8</v>
      </c>
      <c r="AH19" s="9" t="s">
        <v>60</v>
      </c>
      <c r="AI19" s="1"/>
      <c r="AJ19" s="10"/>
      <c r="AK19" s="10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8" t="s">
        <v>42</v>
      </c>
      <c r="B20" s="1" t="s">
        <v>36</v>
      </c>
      <c r="C20" s="1">
        <v>585</v>
      </c>
      <c r="D20" s="1">
        <v>600</v>
      </c>
      <c r="E20" s="1">
        <v>184</v>
      </c>
      <c r="F20" s="1">
        <v>971</v>
      </c>
      <c r="G20" s="10">
        <v>0.3</v>
      </c>
      <c r="H20" s="1">
        <v>150</v>
      </c>
      <c r="I20" s="1">
        <v>1030686740</v>
      </c>
      <c r="J20" s="1"/>
      <c r="K20" s="1"/>
      <c r="L20" s="1">
        <f t="shared" si="3"/>
        <v>184</v>
      </c>
      <c r="M20" s="1"/>
      <c r="N20" s="1"/>
      <c r="O20" s="1">
        <v>500</v>
      </c>
      <c r="P20" s="1">
        <f t="shared" si="5"/>
        <v>36.799999999999997</v>
      </c>
      <c r="Q20" s="5"/>
      <c r="R20" s="5">
        <f>VLOOKUP(A20,[2]Sheet!$A:$S,19,0)</f>
        <v>0</v>
      </c>
      <c r="S20" s="5">
        <f t="shared" si="12"/>
        <v>0</v>
      </c>
      <c r="T20" s="5"/>
      <c r="U20" s="1"/>
      <c r="V20" s="1">
        <f t="shared" si="9"/>
        <v>39.972826086956523</v>
      </c>
      <c r="W20" s="1">
        <f t="shared" si="6"/>
        <v>39.972826086956523</v>
      </c>
      <c r="X20" s="1">
        <f>IFERROR(VLOOKUP(A20,[1]TDSheet!$A:$G,3,0),0)/5</f>
        <v>25.2</v>
      </c>
      <c r="Y20" s="1">
        <v>58.4</v>
      </c>
      <c r="Z20" s="1">
        <v>81.400000000000006</v>
      </c>
      <c r="AA20" s="1">
        <v>26</v>
      </c>
      <c r="AB20" s="1">
        <v>76.8</v>
      </c>
      <c r="AC20" s="1">
        <v>34.4</v>
      </c>
      <c r="AD20" s="1">
        <v>39.4</v>
      </c>
      <c r="AE20" s="1">
        <v>39.4</v>
      </c>
      <c r="AF20" s="1">
        <v>34.799999999999997</v>
      </c>
      <c r="AG20" s="1">
        <v>39.4</v>
      </c>
      <c r="AH20" s="23" t="s">
        <v>55</v>
      </c>
      <c r="AI20" s="1">
        <f t="shared" si="10"/>
        <v>0</v>
      </c>
      <c r="AJ20" s="10">
        <f>VLOOKUP(I20,[3]Sheet!$I:$AJ,27,0)</f>
        <v>0.3</v>
      </c>
      <c r="AK20" s="10">
        <f>VLOOKUP(I20,[3]Sheet!$I:$AJ,28,0)</f>
        <v>3.6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8" t="s">
        <v>61</v>
      </c>
      <c r="B21" s="1" t="s">
        <v>36</v>
      </c>
      <c r="C21" s="1">
        <v>774</v>
      </c>
      <c r="D21" s="1">
        <v>216</v>
      </c>
      <c r="E21" s="1">
        <v>215</v>
      </c>
      <c r="F21" s="1">
        <v>769</v>
      </c>
      <c r="G21" s="10">
        <v>0.3</v>
      </c>
      <c r="H21" s="1">
        <v>135</v>
      </c>
      <c r="I21" s="1">
        <v>1030686857</v>
      </c>
      <c r="J21" s="1"/>
      <c r="K21" s="1"/>
      <c r="L21" s="1">
        <f t="shared" si="3"/>
        <v>215</v>
      </c>
      <c r="M21" s="1"/>
      <c r="N21" s="1"/>
      <c r="O21" s="1">
        <v>200</v>
      </c>
      <c r="P21" s="1">
        <f t="shared" si="5"/>
        <v>43</v>
      </c>
      <c r="Q21" s="5"/>
      <c r="R21" s="5">
        <f>VLOOKUP(A21,[2]Sheet!$A:$S,19,0)</f>
        <v>300</v>
      </c>
      <c r="S21" s="5">
        <f t="shared" si="12"/>
        <v>300</v>
      </c>
      <c r="T21" s="5"/>
      <c r="U21" s="1"/>
      <c r="V21" s="1">
        <f t="shared" si="9"/>
        <v>29.511627906976745</v>
      </c>
      <c r="W21" s="1">
        <f t="shared" si="6"/>
        <v>22.534883720930232</v>
      </c>
      <c r="X21" s="1">
        <f>IFERROR(VLOOKUP(A21,[1]TDSheet!$A:$G,3,0),0)/5</f>
        <v>10.8</v>
      </c>
      <c r="Y21" s="1">
        <v>34.200000000000003</v>
      </c>
      <c r="Z21" s="1">
        <v>53.6</v>
      </c>
      <c r="AA21" s="1">
        <v>28.6</v>
      </c>
      <c r="AB21" s="1">
        <v>65</v>
      </c>
      <c r="AC21" s="1">
        <v>-0.2</v>
      </c>
      <c r="AD21" s="1">
        <v>13.2</v>
      </c>
      <c r="AE21" s="1">
        <v>37.6</v>
      </c>
      <c r="AF21" s="1">
        <v>36.200000000000003</v>
      </c>
      <c r="AG21" s="1">
        <v>37.6</v>
      </c>
      <c r="AH21" s="24" t="s">
        <v>51</v>
      </c>
      <c r="AI21" s="1">
        <f t="shared" si="10"/>
        <v>90</v>
      </c>
      <c r="AJ21" s="10">
        <f>VLOOKUP(I21,[3]Sheet!$I:$AJ,27,0)</f>
        <v>0.3</v>
      </c>
      <c r="AK21" s="10">
        <f>VLOOKUP(I21,[3]Sheet!$I:$AJ,28,0)</f>
        <v>3.6</v>
      </c>
      <c r="AL21" s="1">
        <f t="shared" si="11"/>
        <v>90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8" t="s">
        <v>62</v>
      </c>
      <c r="B22" s="1" t="s">
        <v>36</v>
      </c>
      <c r="C22" s="1">
        <v>588</v>
      </c>
      <c r="D22" s="1"/>
      <c r="E22" s="1">
        <v>87</v>
      </c>
      <c r="F22" s="1">
        <v>475</v>
      </c>
      <c r="G22" s="10">
        <v>0.2</v>
      </c>
      <c r="H22" s="1">
        <v>90</v>
      </c>
      <c r="I22" s="1">
        <v>1030654104</v>
      </c>
      <c r="J22" s="1"/>
      <c r="K22" s="1"/>
      <c r="L22" s="1">
        <f t="shared" si="3"/>
        <v>87</v>
      </c>
      <c r="M22" s="1"/>
      <c r="N22" s="1"/>
      <c r="O22" s="1"/>
      <c r="P22" s="1">
        <f t="shared" si="5"/>
        <v>17.399999999999999</v>
      </c>
      <c r="Q22" s="5"/>
      <c r="R22" s="5">
        <f>VLOOKUP(A22,[2]Sheet!$A:$S,19,0)</f>
        <v>40</v>
      </c>
      <c r="S22" s="5">
        <f t="shared" si="12"/>
        <v>42</v>
      </c>
      <c r="T22" s="5"/>
      <c r="U22" s="1"/>
      <c r="V22" s="1">
        <f t="shared" si="9"/>
        <v>29.597701149425291</v>
      </c>
      <c r="W22" s="1">
        <f t="shared" si="6"/>
        <v>27.298850574712645</v>
      </c>
      <c r="X22" s="1">
        <f>IFERROR(VLOOKUP(A22,[1]TDSheet!$A:$G,3,0),0)/5</f>
        <v>4.8</v>
      </c>
      <c r="Y22" s="1">
        <v>13.8</v>
      </c>
      <c r="Z22" s="1">
        <v>23</v>
      </c>
      <c r="AA22" s="1">
        <v>8.6</v>
      </c>
      <c r="AB22" s="1">
        <v>27.8</v>
      </c>
      <c r="AC22" s="1">
        <v>-0.2</v>
      </c>
      <c r="AD22" s="1">
        <v>7.6</v>
      </c>
      <c r="AE22" s="1">
        <v>15.6</v>
      </c>
      <c r="AF22" s="1">
        <v>30.2</v>
      </c>
      <c r="AG22" s="1">
        <v>15.6</v>
      </c>
      <c r="AH22" s="23" t="s">
        <v>55</v>
      </c>
      <c r="AI22" s="1">
        <f t="shared" si="10"/>
        <v>8</v>
      </c>
      <c r="AJ22" s="10">
        <f>VLOOKUP(I22,[3]Sheet!$I:$AJ,27,0)</f>
        <v>0.2</v>
      </c>
      <c r="AK22" s="10">
        <f>VLOOKUP(I22,[3]Sheet!$I:$AJ,28,0)</f>
        <v>1.2</v>
      </c>
      <c r="AL22" s="1">
        <f t="shared" si="11"/>
        <v>8.4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8" t="s">
        <v>63</v>
      </c>
      <c r="B23" s="1" t="s">
        <v>36</v>
      </c>
      <c r="C23" s="1">
        <v>233</v>
      </c>
      <c r="D23" s="1">
        <v>198</v>
      </c>
      <c r="E23" s="1">
        <v>78</v>
      </c>
      <c r="F23" s="1">
        <v>351</v>
      </c>
      <c r="G23" s="10">
        <v>0.3</v>
      </c>
      <c r="H23" s="1">
        <v>135</v>
      </c>
      <c r="I23" s="1">
        <v>1030686241</v>
      </c>
      <c r="J23" s="1"/>
      <c r="K23" s="1"/>
      <c r="L23" s="1">
        <f t="shared" si="3"/>
        <v>78</v>
      </c>
      <c r="M23" s="1"/>
      <c r="N23" s="1"/>
      <c r="O23" s="1"/>
      <c r="P23" s="1">
        <f t="shared" si="5"/>
        <v>15.6</v>
      </c>
      <c r="Q23" s="5"/>
      <c r="R23" s="5">
        <f>VLOOKUP(A23,[2]Sheet!$A:$S,19,0)</f>
        <v>100</v>
      </c>
      <c r="S23" s="5">
        <f t="shared" si="12"/>
        <v>102.00000000000001</v>
      </c>
      <c r="T23" s="5"/>
      <c r="U23" s="1"/>
      <c r="V23" s="1">
        <f t="shared" si="9"/>
        <v>28.910256410256412</v>
      </c>
      <c r="W23" s="1">
        <f t="shared" si="6"/>
        <v>22.5</v>
      </c>
      <c r="X23" s="1">
        <f>IFERROR(VLOOKUP(A23,[1]TDSheet!$A:$G,3,0),0)/5</f>
        <v>4</v>
      </c>
      <c r="Y23" s="1">
        <v>4</v>
      </c>
      <c r="Z23" s="1">
        <v>10.6</v>
      </c>
      <c r="AA23" s="1">
        <v>10.199999999999999</v>
      </c>
      <c r="AB23" s="1">
        <v>11.8</v>
      </c>
      <c r="AC23" s="1">
        <v>6.8</v>
      </c>
      <c r="AD23" s="1">
        <v>7.2</v>
      </c>
      <c r="AE23" s="1">
        <v>7</v>
      </c>
      <c r="AF23" s="1">
        <v>8.8000000000000007</v>
      </c>
      <c r="AG23" s="1">
        <v>7</v>
      </c>
      <c r="AH23" s="24" t="s">
        <v>51</v>
      </c>
      <c r="AI23" s="1">
        <f t="shared" si="10"/>
        <v>30</v>
      </c>
      <c r="AJ23" s="10">
        <f>VLOOKUP(I23,[3]Sheet!$I:$AJ,27,0)</f>
        <v>0.3</v>
      </c>
      <c r="AK23" s="10">
        <f>VLOOKUP(I23,[3]Sheet!$I:$AJ,28,0)</f>
        <v>1.8</v>
      </c>
      <c r="AL23" s="1">
        <f t="shared" si="11"/>
        <v>30.6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8" t="s">
        <v>64</v>
      </c>
      <c r="B24" s="1" t="s">
        <v>36</v>
      </c>
      <c r="C24" s="1"/>
      <c r="D24" s="1">
        <v>120</v>
      </c>
      <c r="E24" s="1">
        <v>116</v>
      </c>
      <c r="F24" s="1"/>
      <c r="G24" s="10">
        <v>0.1</v>
      </c>
      <c r="H24" s="1">
        <v>90</v>
      </c>
      <c r="I24" s="1">
        <v>1030650028</v>
      </c>
      <c r="J24" s="1"/>
      <c r="K24" s="1"/>
      <c r="L24" s="1">
        <f t="shared" si="3"/>
        <v>116</v>
      </c>
      <c r="M24" s="1"/>
      <c r="N24" s="1"/>
      <c r="O24" s="1">
        <v>180</v>
      </c>
      <c r="P24" s="1">
        <f t="shared" si="5"/>
        <v>23.2</v>
      </c>
      <c r="Q24" s="5">
        <f>21*P24-O24-F24</f>
        <v>307.2</v>
      </c>
      <c r="R24" s="5">
        <f>VLOOKUP(A24,[2]Sheet!$A:$S,19,0)</f>
        <v>120</v>
      </c>
      <c r="S24" s="5">
        <f t="shared" si="12"/>
        <v>120.00000000000001</v>
      </c>
      <c r="T24" s="5"/>
      <c r="U24" s="1"/>
      <c r="V24" s="1">
        <f t="shared" si="9"/>
        <v>12.931034482758621</v>
      </c>
      <c r="W24" s="1">
        <f t="shared" si="6"/>
        <v>7.7586206896551726</v>
      </c>
      <c r="X24" s="1">
        <f>IFERROR(VLOOKUP(A24,[1]TDSheet!$A:$G,3,0),0)/5</f>
        <v>-0.2</v>
      </c>
      <c r="Y24" s="1">
        <v>19.2</v>
      </c>
      <c r="Z24" s="1">
        <v>10.4</v>
      </c>
      <c r="AA24" s="1">
        <v>0</v>
      </c>
      <c r="AB24" s="1">
        <v>-0.4</v>
      </c>
      <c r="AC24" s="1">
        <v>0</v>
      </c>
      <c r="AD24" s="1">
        <v>0</v>
      </c>
      <c r="AE24" s="1">
        <v>-1.8</v>
      </c>
      <c r="AF24" s="1">
        <v>-1</v>
      </c>
      <c r="AG24" s="1">
        <v>-1.8</v>
      </c>
      <c r="AH24" s="1" t="s">
        <v>65</v>
      </c>
      <c r="AI24" s="1">
        <f t="shared" si="10"/>
        <v>12</v>
      </c>
      <c r="AJ24" s="10">
        <f>VLOOKUP(I24,[3]Sheet!$I:$AJ,27,0)</f>
        <v>0.1</v>
      </c>
      <c r="AK24" s="10">
        <f>VLOOKUP(I24,[3]Sheet!$I:$AJ,28,0)</f>
        <v>1.2000000000000002</v>
      </c>
      <c r="AL24" s="1">
        <f t="shared" si="11"/>
        <v>12.000000000000002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8" t="s">
        <v>66</v>
      </c>
      <c r="B25" s="1" t="s">
        <v>36</v>
      </c>
      <c r="C25" s="1">
        <v>186</v>
      </c>
      <c r="D25" s="1">
        <v>198</v>
      </c>
      <c r="E25" s="1">
        <v>75</v>
      </c>
      <c r="F25" s="1">
        <v>299</v>
      </c>
      <c r="G25" s="10">
        <v>0.3</v>
      </c>
      <c r="H25" s="1">
        <v>135</v>
      </c>
      <c r="I25" s="1">
        <v>1030657419</v>
      </c>
      <c r="J25" s="1"/>
      <c r="K25" s="1"/>
      <c r="L25" s="1">
        <f t="shared" si="3"/>
        <v>75</v>
      </c>
      <c r="M25" s="1"/>
      <c r="N25" s="1"/>
      <c r="O25" s="1"/>
      <c r="P25" s="1">
        <f t="shared" si="5"/>
        <v>15</v>
      </c>
      <c r="Q25" s="5">
        <f t="shared" ref="Q25:Q32" si="13">23*P25-O25-F25</f>
        <v>46</v>
      </c>
      <c r="R25" s="5">
        <f>VLOOKUP(A25,[2]Sheet!$A:$S,19,0)</f>
        <v>80</v>
      </c>
      <c r="S25" s="5">
        <f t="shared" si="12"/>
        <v>78.000000000000014</v>
      </c>
      <c r="T25" s="5"/>
      <c r="U25" s="1"/>
      <c r="V25" s="1">
        <f t="shared" si="9"/>
        <v>25.266666666666666</v>
      </c>
      <c r="W25" s="1">
        <f t="shared" si="6"/>
        <v>19.933333333333334</v>
      </c>
      <c r="X25" s="1">
        <f>IFERROR(VLOOKUP(A25,[1]TDSheet!$A:$G,3,0),0)/5</f>
        <v>2.6</v>
      </c>
      <c r="Y25" s="1">
        <v>8.4</v>
      </c>
      <c r="Z25" s="1">
        <v>14</v>
      </c>
      <c r="AA25" s="1">
        <v>4.5999999999999996</v>
      </c>
      <c r="AB25" s="1">
        <v>10.4</v>
      </c>
      <c r="AC25" s="1">
        <v>-1.6</v>
      </c>
      <c r="AD25" s="1">
        <v>3.8</v>
      </c>
      <c r="AE25" s="1">
        <v>3.8</v>
      </c>
      <c r="AF25" s="1">
        <v>12.6</v>
      </c>
      <c r="AG25" s="1">
        <v>3.8</v>
      </c>
      <c r="AH25" s="24" t="s">
        <v>51</v>
      </c>
      <c r="AI25" s="1">
        <f t="shared" si="10"/>
        <v>24</v>
      </c>
      <c r="AJ25" s="10">
        <f>VLOOKUP(I25,[3]Sheet!$I:$AJ,27,0)</f>
        <v>0.3</v>
      </c>
      <c r="AK25" s="10">
        <f>VLOOKUP(I25,[3]Sheet!$I:$AJ,28,0)</f>
        <v>1.8</v>
      </c>
      <c r="AL25" s="1">
        <f t="shared" si="11"/>
        <v>23.400000000000002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8" t="s">
        <v>67</v>
      </c>
      <c r="B26" s="1" t="s">
        <v>36</v>
      </c>
      <c r="C26" s="1"/>
      <c r="D26" s="1">
        <v>60</v>
      </c>
      <c r="E26" s="1">
        <v>43</v>
      </c>
      <c r="F26" s="1">
        <v>16</v>
      </c>
      <c r="G26" s="10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43</v>
      </c>
      <c r="M26" s="1"/>
      <c r="N26" s="1"/>
      <c r="O26" s="1">
        <v>120</v>
      </c>
      <c r="P26" s="1">
        <f t="shared" si="5"/>
        <v>8.6</v>
      </c>
      <c r="Q26" s="5">
        <f t="shared" si="13"/>
        <v>61.799999999999983</v>
      </c>
      <c r="R26" s="5">
        <f>VLOOKUP(A26,[2]Sheet!$A:$S,19,0)</f>
        <v>80</v>
      </c>
      <c r="S26" s="5">
        <f t="shared" si="12"/>
        <v>84</v>
      </c>
      <c r="T26" s="5"/>
      <c r="U26" s="1"/>
      <c r="V26" s="1">
        <f t="shared" si="9"/>
        <v>25.116279069767444</v>
      </c>
      <c r="W26" s="1">
        <f t="shared" si="6"/>
        <v>15.813953488372094</v>
      </c>
      <c r="X26" s="1">
        <f>IFERROR(VLOOKUP(A26,[1]TDSheet!$A:$G,3,0),0)/5</f>
        <v>-0.8</v>
      </c>
      <c r="Y26" s="1">
        <v>12</v>
      </c>
      <c r="Z26" s="1">
        <v>-1.6</v>
      </c>
      <c r="AA26" s="1">
        <v>0</v>
      </c>
      <c r="AB26" s="1">
        <v>-0.4</v>
      </c>
      <c r="AC26" s="1">
        <v>0</v>
      </c>
      <c r="AD26" s="1">
        <v>0</v>
      </c>
      <c r="AE26" s="1">
        <v>-25.2</v>
      </c>
      <c r="AF26" s="1">
        <v>0</v>
      </c>
      <c r="AG26" s="1">
        <v>-25.2</v>
      </c>
      <c r="AH26" s="1" t="s">
        <v>68</v>
      </c>
      <c r="AI26" s="1">
        <f t="shared" si="10"/>
        <v>6.8000000000000007</v>
      </c>
      <c r="AJ26" s="10">
        <f>VLOOKUP(I26,[3]Sheet!$I:$AJ,27,0)</f>
        <v>8.5000000000000006E-2</v>
      </c>
      <c r="AK26" s="10">
        <f>VLOOKUP(I26,[3]Sheet!$I:$AJ,28,0)</f>
        <v>1.02</v>
      </c>
      <c r="AL26" s="1">
        <f t="shared" si="11"/>
        <v>7.1400000000000006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8" t="s">
        <v>69</v>
      </c>
      <c r="B27" s="1" t="s">
        <v>36</v>
      </c>
      <c r="C27" s="1">
        <v>292</v>
      </c>
      <c r="D27" s="1">
        <v>198</v>
      </c>
      <c r="E27" s="1">
        <v>70</v>
      </c>
      <c r="F27" s="1">
        <v>396</v>
      </c>
      <c r="G27" s="10">
        <v>0.3</v>
      </c>
      <c r="H27" s="1">
        <v>135</v>
      </c>
      <c r="I27" s="1">
        <v>1030679319</v>
      </c>
      <c r="J27" s="1"/>
      <c r="K27" s="1"/>
      <c r="L27" s="1">
        <f t="shared" si="3"/>
        <v>70</v>
      </c>
      <c r="M27" s="1"/>
      <c r="N27" s="1"/>
      <c r="O27" s="1">
        <v>100</v>
      </c>
      <c r="P27" s="1">
        <f t="shared" si="5"/>
        <v>14</v>
      </c>
      <c r="Q27" s="5"/>
      <c r="R27" s="5">
        <f>VLOOKUP(A27,[2]Sheet!$A:$S,19,0)</f>
        <v>0</v>
      </c>
      <c r="S27" s="5">
        <f t="shared" si="12"/>
        <v>0</v>
      </c>
      <c r="T27" s="5"/>
      <c r="U27" s="1"/>
      <c r="V27" s="1">
        <f t="shared" si="9"/>
        <v>35.428571428571431</v>
      </c>
      <c r="W27" s="1">
        <f t="shared" si="6"/>
        <v>35.428571428571431</v>
      </c>
      <c r="X27" s="1">
        <f>IFERROR(VLOOKUP(A27,[1]TDSheet!$A:$G,3,0),0)/5</f>
        <v>11.4</v>
      </c>
      <c r="Y27" s="1">
        <v>14.8</v>
      </c>
      <c r="Z27" s="1">
        <v>15.2</v>
      </c>
      <c r="AA27" s="1">
        <v>11.2</v>
      </c>
      <c r="AB27" s="1">
        <v>17.8</v>
      </c>
      <c r="AC27" s="1">
        <v>13.4</v>
      </c>
      <c r="AD27" s="1">
        <v>16.8</v>
      </c>
      <c r="AE27" s="1">
        <v>14</v>
      </c>
      <c r="AF27" s="1">
        <v>20.399999999999999</v>
      </c>
      <c r="AG27" s="1">
        <v>14</v>
      </c>
      <c r="AH27" s="23" t="s">
        <v>55</v>
      </c>
      <c r="AI27" s="1">
        <f t="shared" si="10"/>
        <v>0</v>
      </c>
      <c r="AJ27" s="10">
        <f>VLOOKUP(I27,[3]Sheet!$I:$AJ,27,0)</f>
        <v>0.3</v>
      </c>
      <c r="AK27" s="10">
        <f>VLOOKUP(I27,[3]Sheet!$I:$AJ,28,0)</f>
        <v>1.8</v>
      </c>
      <c r="AL27" s="1">
        <f t="shared" si="11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8" t="s">
        <v>70</v>
      </c>
      <c r="B28" s="1" t="s">
        <v>36</v>
      </c>
      <c r="C28" s="1">
        <v>258</v>
      </c>
      <c r="D28" s="1"/>
      <c r="E28" s="1">
        <v>218</v>
      </c>
      <c r="F28" s="1">
        <v>3</v>
      </c>
      <c r="G28" s="10">
        <v>0</v>
      </c>
      <c r="H28" s="1">
        <v>150</v>
      </c>
      <c r="I28" s="1" t="s">
        <v>83</v>
      </c>
      <c r="J28" s="1"/>
      <c r="K28" s="1"/>
      <c r="L28" s="1">
        <f t="shared" si="3"/>
        <v>218</v>
      </c>
      <c r="M28" s="1"/>
      <c r="N28" s="1"/>
      <c r="O28" s="1"/>
      <c r="P28" s="1">
        <f t="shared" si="5"/>
        <v>43.6</v>
      </c>
      <c r="Q28" s="5">
        <f>13*P28-O28-F28</f>
        <v>563.80000000000007</v>
      </c>
      <c r="R28" s="5">
        <f>VLOOKUP(A28,[2]Sheet!$A:$S,19,0)</f>
        <v>0</v>
      </c>
      <c r="S28" s="5"/>
      <c r="T28" s="5"/>
      <c r="U28" s="1"/>
      <c r="V28" s="1">
        <f t="shared" si="9"/>
        <v>6.8807339449541288E-2</v>
      </c>
      <c r="W28" s="1">
        <f t="shared" si="6"/>
        <v>6.8807339449541288E-2</v>
      </c>
      <c r="X28" s="1">
        <f>IFERROR(VLOOKUP(A28,[1]TDSheet!$A:$G,3,0),0)/5</f>
        <v>21.2</v>
      </c>
      <c r="Y28" s="1">
        <v>25.4</v>
      </c>
      <c r="Z28" s="1">
        <v>44.4</v>
      </c>
      <c r="AA28" s="1">
        <v>18.600000000000001</v>
      </c>
      <c r="AB28" s="1">
        <v>40.799999999999997</v>
      </c>
      <c r="AC28" s="1">
        <v>28</v>
      </c>
      <c r="AD28" s="1">
        <v>22.8</v>
      </c>
      <c r="AE28" s="1">
        <v>37.799999999999997</v>
      </c>
      <c r="AF28" s="1">
        <v>31.6</v>
      </c>
      <c r="AG28" s="1">
        <v>37.799999999999997</v>
      </c>
      <c r="AH28" s="9" t="s">
        <v>80</v>
      </c>
      <c r="AI28" s="1"/>
      <c r="AJ28" s="10"/>
      <c r="AK28" s="10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8" t="s">
        <v>71</v>
      </c>
      <c r="B29" s="1" t="s">
        <v>36</v>
      </c>
      <c r="C29" s="1">
        <v>289</v>
      </c>
      <c r="D29" s="1">
        <v>228</v>
      </c>
      <c r="E29" s="1">
        <v>164</v>
      </c>
      <c r="F29" s="1">
        <v>337</v>
      </c>
      <c r="G29" s="10">
        <v>0.25</v>
      </c>
      <c r="H29" s="1">
        <v>120</v>
      </c>
      <c r="I29" s="1">
        <v>1030670844</v>
      </c>
      <c r="J29" s="1"/>
      <c r="K29" s="1"/>
      <c r="L29" s="1">
        <f t="shared" si="3"/>
        <v>164</v>
      </c>
      <c r="M29" s="1"/>
      <c r="N29" s="1"/>
      <c r="O29" s="1">
        <v>120</v>
      </c>
      <c r="P29" s="1">
        <f t="shared" si="5"/>
        <v>32.799999999999997</v>
      </c>
      <c r="Q29" s="5">
        <f t="shared" si="13"/>
        <v>297.39999999999998</v>
      </c>
      <c r="R29" s="5">
        <f>VLOOKUP(A29,[2]Sheet!$A:$S,19,0)</f>
        <v>300</v>
      </c>
      <c r="S29" s="5">
        <f t="shared" si="12"/>
        <v>300</v>
      </c>
      <c r="T29" s="5"/>
      <c r="U29" s="1"/>
      <c r="V29" s="1">
        <f t="shared" si="9"/>
        <v>23.079268292682929</v>
      </c>
      <c r="W29" s="1">
        <f t="shared" si="6"/>
        <v>13.932926829268293</v>
      </c>
      <c r="X29" s="1">
        <f>IFERROR(VLOOKUP(A29,[1]TDSheet!$A:$G,3,0),0)/5</f>
        <v>15.6</v>
      </c>
      <c r="Y29" s="1">
        <v>17</v>
      </c>
      <c r="Z29" s="1">
        <v>29.2</v>
      </c>
      <c r="AA29" s="1">
        <v>0.6</v>
      </c>
      <c r="AB29" s="1">
        <v>21.4</v>
      </c>
      <c r="AC29" s="1">
        <v>10.199999999999999</v>
      </c>
      <c r="AD29" s="1">
        <v>19</v>
      </c>
      <c r="AE29" s="1">
        <v>20.2</v>
      </c>
      <c r="AF29" s="1">
        <v>13.8</v>
      </c>
      <c r="AG29" s="1">
        <v>20.2</v>
      </c>
      <c r="AH29" s="1"/>
      <c r="AI29" s="1">
        <f t="shared" si="10"/>
        <v>75</v>
      </c>
      <c r="AJ29" s="10">
        <f>VLOOKUP(I29,[3]Sheet!$I:$AJ,27,0)</f>
        <v>0.25</v>
      </c>
      <c r="AK29" s="10">
        <f>VLOOKUP(I29,[3]Sheet!$I:$AJ,28,0)</f>
        <v>1.5</v>
      </c>
      <c r="AL29" s="1">
        <f t="shared" si="11"/>
        <v>75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8" t="s">
        <v>72</v>
      </c>
      <c r="B30" s="1" t="s">
        <v>46</v>
      </c>
      <c r="C30" s="1">
        <v>15.885999999999999</v>
      </c>
      <c r="D30" s="1">
        <v>147.29499999999999</v>
      </c>
      <c r="E30" s="1">
        <v>61.348999999999997</v>
      </c>
      <c r="F30" s="1">
        <v>92.784000000000006</v>
      </c>
      <c r="G30" s="10">
        <v>1</v>
      </c>
      <c r="H30" s="1">
        <v>35</v>
      </c>
      <c r="I30" s="1">
        <v>1030228316</v>
      </c>
      <c r="J30" s="1"/>
      <c r="K30" s="1"/>
      <c r="L30" s="1">
        <f t="shared" si="3"/>
        <v>61.348999999999997</v>
      </c>
      <c r="M30" s="1"/>
      <c r="N30" s="1"/>
      <c r="O30" s="1">
        <v>150</v>
      </c>
      <c r="P30" s="1">
        <f t="shared" si="5"/>
        <v>12.2698</v>
      </c>
      <c r="Q30" s="5">
        <f t="shared" si="13"/>
        <v>39.421399999999991</v>
      </c>
      <c r="R30" s="5">
        <f>VLOOKUP(A30,[2]Sheet!$A:$S,19,0)</f>
        <v>40</v>
      </c>
      <c r="S30" s="5">
        <f t="shared" si="12"/>
        <v>40</v>
      </c>
      <c r="T30" s="5"/>
      <c r="U30" s="1"/>
      <c r="V30" s="1">
        <f t="shared" si="9"/>
        <v>23.047156432867691</v>
      </c>
      <c r="W30" s="1">
        <f t="shared" si="6"/>
        <v>19.787119594451415</v>
      </c>
      <c r="X30" s="1">
        <f>IFERROR(VLOOKUP(A30,[1]TDSheet!$A:$G,3,0),0)/5</f>
        <v>6.3708</v>
      </c>
      <c r="Y30" s="1">
        <v>18.630400000000002</v>
      </c>
      <c r="Z30" s="1">
        <v>23.451599999999999</v>
      </c>
      <c r="AA30" s="1">
        <v>0.95619999999999994</v>
      </c>
      <c r="AB30" s="1">
        <v>17.914200000000001</v>
      </c>
      <c r="AC30" s="1">
        <v>-0.126</v>
      </c>
      <c r="AD30" s="1">
        <v>7.9450000000000003</v>
      </c>
      <c r="AE30" s="1">
        <v>13.412599999999999</v>
      </c>
      <c r="AF30" s="1">
        <v>6.3579999999999997</v>
      </c>
      <c r="AG30" s="1">
        <v>13.412599999999999</v>
      </c>
      <c r="AH30" s="1"/>
      <c r="AI30" s="1">
        <f t="shared" si="10"/>
        <v>40</v>
      </c>
      <c r="AJ30" s="10">
        <f>VLOOKUP(I30,[3]Sheet!$I:$AJ,27,0)</f>
        <v>1.25</v>
      </c>
      <c r="AK30" s="10">
        <f>VLOOKUP(I30,[3]Sheet!$I:$AJ,28,0)</f>
        <v>5</v>
      </c>
      <c r="AL30" s="1">
        <f t="shared" si="11"/>
        <v>40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8" t="s">
        <v>44</v>
      </c>
      <c r="B31" s="1" t="s">
        <v>36</v>
      </c>
      <c r="C31" s="1">
        <v>101</v>
      </c>
      <c r="D31" s="1">
        <v>804</v>
      </c>
      <c r="E31" s="1">
        <v>253</v>
      </c>
      <c r="F31" s="1">
        <v>600</v>
      </c>
      <c r="G31" s="10">
        <v>0.4</v>
      </c>
      <c r="H31" s="1">
        <v>41</v>
      </c>
      <c r="I31" s="1">
        <v>1030234120</v>
      </c>
      <c r="J31" s="1"/>
      <c r="K31" s="1"/>
      <c r="L31" s="1">
        <f t="shared" si="3"/>
        <v>253</v>
      </c>
      <c r="M31" s="1"/>
      <c r="N31" s="1"/>
      <c r="O31" s="1">
        <v>700</v>
      </c>
      <c r="P31" s="1">
        <f t="shared" si="5"/>
        <v>50.6</v>
      </c>
      <c r="Q31" s="5"/>
      <c r="R31" s="5">
        <f>VLOOKUP(A31,[2]Sheet!$A:$S,19,0)</f>
        <v>100</v>
      </c>
      <c r="S31" s="5">
        <f t="shared" si="12"/>
        <v>100</v>
      </c>
      <c r="T31" s="5"/>
      <c r="U31" s="1"/>
      <c r="V31" s="1">
        <f t="shared" si="9"/>
        <v>27.66798418972332</v>
      </c>
      <c r="W31" s="1">
        <f t="shared" si="6"/>
        <v>25.691699604743082</v>
      </c>
      <c r="X31" s="1">
        <f>IFERROR(VLOOKUP(A31,[1]TDSheet!$A:$G,3,0),0)/5</f>
        <v>16</v>
      </c>
      <c r="Y31" s="1">
        <v>67</v>
      </c>
      <c r="Z31" s="1">
        <v>103.4</v>
      </c>
      <c r="AA31" s="1">
        <v>0</v>
      </c>
      <c r="AB31" s="1">
        <v>84.2</v>
      </c>
      <c r="AC31" s="1">
        <v>-1.6</v>
      </c>
      <c r="AD31" s="1">
        <v>20.8</v>
      </c>
      <c r="AE31" s="1">
        <v>73</v>
      </c>
      <c r="AF31" s="1">
        <v>54.6</v>
      </c>
      <c r="AG31" s="1">
        <v>73</v>
      </c>
      <c r="AH31" s="1"/>
      <c r="AI31" s="1">
        <f t="shared" si="10"/>
        <v>40</v>
      </c>
      <c r="AJ31" s="10">
        <f>VLOOKUP(I31,[3]Sheet!$I:$AJ,27,0)</f>
        <v>0.4</v>
      </c>
      <c r="AK31" s="10">
        <f>VLOOKUP(I31,[3]Sheet!$I:$AJ,28,0)</f>
        <v>1.6</v>
      </c>
      <c r="AL31" s="1">
        <f t="shared" si="11"/>
        <v>40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8" t="s">
        <v>73</v>
      </c>
      <c r="B32" s="1" t="s">
        <v>36</v>
      </c>
      <c r="C32" s="1">
        <v>51</v>
      </c>
      <c r="D32" s="1">
        <v>400</v>
      </c>
      <c r="E32" s="1">
        <v>212</v>
      </c>
      <c r="F32" s="1">
        <v>169</v>
      </c>
      <c r="G32" s="10">
        <v>0.45</v>
      </c>
      <c r="H32" s="1">
        <v>31</v>
      </c>
      <c r="I32" s="1">
        <v>1030228620</v>
      </c>
      <c r="J32" s="1"/>
      <c r="K32" s="1"/>
      <c r="L32" s="1">
        <f t="shared" si="3"/>
        <v>212</v>
      </c>
      <c r="M32" s="1"/>
      <c r="N32" s="1"/>
      <c r="O32" s="1">
        <v>300</v>
      </c>
      <c r="P32" s="1">
        <f t="shared" si="5"/>
        <v>42.4</v>
      </c>
      <c r="Q32" s="5">
        <f t="shared" si="13"/>
        <v>506.19999999999993</v>
      </c>
      <c r="R32" s="5">
        <f>VLOOKUP(A32,[2]Sheet!$A:$S,19,0)</f>
        <v>200</v>
      </c>
      <c r="S32" s="5">
        <f t="shared" si="12"/>
        <v>200</v>
      </c>
      <c r="T32" s="5"/>
      <c r="U32" s="1"/>
      <c r="V32" s="1">
        <f t="shared" si="9"/>
        <v>15.778301886792454</v>
      </c>
      <c r="W32" s="1">
        <f t="shared" si="6"/>
        <v>11.061320754716981</v>
      </c>
      <c r="X32" s="1">
        <f>IFERROR(VLOOKUP(A32,[1]TDSheet!$A:$G,3,0),0)/5</f>
        <v>9.8000000000000007</v>
      </c>
      <c r="Y32" s="1">
        <v>50.2</v>
      </c>
      <c r="Z32" s="1">
        <v>58.2</v>
      </c>
      <c r="AA32" s="1">
        <v>0</v>
      </c>
      <c r="AB32" s="1">
        <v>58.8</v>
      </c>
      <c r="AC32" s="1">
        <v>-2.6</v>
      </c>
      <c r="AD32" s="1">
        <v>-2.2000000000000002</v>
      </c>
      <c r="AE32" s="1">
        <v>49.8</v>
      </c>
      <c r="AF32" s="1">
        <v>42.4</v>
      </c>
      <c r="AG32" s="1">
        <v>49.8</v>
      </c>
      <c r="AH32" s="1"/>
      <c r="AI32" s="1">
        <f t="shared" si="10"/>
        <v>90</v>
      </c>
      <c r="AJ32" s="10">
        <f>VLOOKUP(I32,[3]Sheet!$I:$AJ,27,0)</f>
        <v>0.45</v>
      </c>
      <c r="AK32" s="10">
        <f>VLOOKUP(I32,[3]Sheet!$I:$AJ,28,0)</f>
        <v>1.8</v>
      </c>
      <c r="AL32" s="1">
        <f t="shared" si="11"/>
        <v>90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8" t="s">
        <v>74</v>
      </c>
      <c r="B33" s="1" t="s">
        <v>36</v>
      </c>
      <c r="C33" s="1"/>
      <c r="D33" s="1">
        <v>272</v>
      </c>
      <c r="E33" s="1">
        <v>261</v>
      </c>
      <c r="F33" s="1"/>
      <c r="G33" s="10">
        <v>0.45</v>
      </c>
      <c r="H33" s="1">
        <v>30</v>
      </c>
      <c r="I33" s="1">
        <v>1030212603</v>
      </c>
      <c r="J33" s="1"/>
      <c r="K33" s="1"/>
      <c r="L33" s="1">
        <f t="shared" si="3"/>
        <v>261</v>
      </c>
      <c r="M33" s="1"/>
      <c r="N33" s="1"/>
      <c r="O33" s="1">
        <v>350</v>
      </c>
      <c r="P33" s="1">
        <f t="shared" si="5"/>
        <v>52.2</v>
      </c>
      <c r="Q33" s="5">
        <f>20*P33-O33-F33</f>
        <v>694</v>
      </c>
      <c r="R33" s="5">
        <f>VLOOKUP(A33,[2]Sheet!$A:$S,19,0)</f>
        <v>300</v>
      </c>
      <c r="S33" s="5">
        <f t="shared" si="12"/>
        <v>300</v>
      </c>
      <c r="T33" s="5"/>
      <c r="U33" s="1"/>
      <c r="V33" s="1">
        <f t="shared" si="9"/>
        <v>12.452107279693486</v>
      </c>
      <c r="W33" s="1">
        <f t="shared" si="6"/>
        <v>6.7049808429118771</v>
      </c>
      <c r="X33" s="1">
        <f>IFERROR(VLOOKUP(A33,[1]TDSheet!$A:$G,3,0),0)/5</f>
        <v>-2.4</v>
      </c>
      <c r="Y33" s="1">
        <v>45.8</v>
      </c>
      <c r="Z33" s="1">
        <v>72</v>
      </c>
      <c r="AA33" s="1">
        <v>-0.6</v>
      </c>
      <c r="AB33" s="1">
        <v>44.8</v>
      </c>
      <c r="AC33" s="1">
        <v>-1.8</v>
      </c>
      <c r="AD33" s="1">
        <v>1.8</v>
      </c>
      <c r="AE33" s="1">
        <v>53.2</v>
      </c>
      <c r="AF33" s="1">
        <v>32.200000000000003</v>
      </c>
      <c r="AG33" s="1">
        <v>53.2</v>
      </c>
      <c r="AH33" s="1"/>
      <c r="AI33" s="1">
        <f t="shared" si="10"/>
        <v>135</v>
      </c>
      <c r="AJ33" s="10">
        <f>VLOOKUP(I33,[3]Sheet!$I:$AJ,27,0)</f>
        <v>0.45</v>
      </c>
      <c r="AK33" s="10">
        <f>VLOOKUP(I33,[3]Sheet!$I:$AJ,28,0)</f>
        <v>1.8</v>
      </c>
      <c r="AL33" s="1">
        <f t="shared" si="11"/>
        <v>135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8" t="s">
        <v>75</v>
      </c>
      <c r="B34" s="21" t="s">
        <v>46</v>
      </c>
      <c r="C34" s="18">
        <v>14.542</v>
      </c>
      <c r="D34" s="18"/>
      <c r="E34" s="18">
        <v>14.542</v>
      </c>
      <c r="F34" s="18"/>
      <c r="G34" s="19">
        <v>0</v>
      </c>
      <c r="H34" s="18"/>
      <c r="I34" s="18" t="s">
        <v>76</v>
      </c>
      <c r="J34" s="18"/>
      <c r="K34" s="18"/>
      <c r="L34" s="18">
        <f t="shared" si="3"/>
        <v>14.542</v>
      </c>
      <c r="M34" s="18"/>
      <c r="N34" s="18"/>
      <c r="O34" s="18"/>
      <c r="P34" s="18">
        <f t="shared" si="5"/>
        <v>2.9083999999999999</v>
      </c>
      <c r="Q34" s="20"/>
      <c r="R34" s="20"/>
      <c r="S34" s="20"/>
      <c r="T34" s="20"/>
      <c r="U34" s="18"/>
      <c r="V34" s="1">
        <f t="shared" si="9"/>
        <v>0</v>
      </c>
      <c r="W34" s="18">
        <f t="shared" si="6"/>
        <v>0</v>
      </c>
      <c r="X34" s="18">
        <f>IFERROR(VLOOKUP(A34,[1]TDSheet!$A:$G,3,0),0)/5</f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/>
      <c r="AI34" s="18"/>
      <c r="AJ34" s="10"/>
      <c r="AK34" s="10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8" t="s">
        <v>77</v>
      </c>
      <c r="B35" s="21" t="s">
        <v>46</v>
      </c>
      <c r="C35" s="18">
        <v>8.0850000000000009</v>
      </c>
      <c r="D35" s="18"/>
      <c r="E35" s="18">
        <v>8.0850000000000009</v>
      </c>
      <c r="F35" s="18"/>
      <c r="G35" s="19">
        <v>0</v>
      </c>
      <c r="H35" s="18"/>
      <c r="I35" s="18" t="s">
        <v>76</v>
      </c>
      <c r="J35" s="18"/>
      <c r="K35" s="18"/>
      <c r="L35" s="18">
        <f t="shared" si="3"/>
        <v>8.0850000000000009</v>
      </c>
      <c r="M35" s="18"/>
      <c r="N35" s="18"/>
      <c r="O35" s="18"/>
      <c r="P35" s="18">
        <f t="shared" si="5"/>
        <v>1.6170000000000002</v>
      </c>
      <c r="Q35" s="20"/>
      <c r="R35" s="20"/>
      <c r="S35" s="20"/>
      <c r="T35" s="20"/>
      <c r="U35" s="18"/>
      <c r="V35" s="1">
        <f t="shared" si="9"/>
        <v>0</v>
      </c>
      <c r="W35" s="18">
        <f t="shared" si="6"/>
        <v>0</v>
      </c>
      <c r="X35" s="18">
        <f>IFERROR(VLOOKUP(A35,[1]TDSheet!$A:$G,3,0),0)/5</f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/>
      <c r="AI35" s="18"/>
      <c r="AJ35" s="10"/>
      <c r="AK35" s="10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8" t="s">
        <v>78</v>
      </c>
      <c r="B36" s="21" t="s">
        <v>36</v>
      </c>
      <c r="C36" s="18">
        <v>61</v>
      </c>
      <c r="D36" s="18"/>
      <c r="E36" s="18">
        <v>61</v>
      </c>
      <c r="F36" s="18"/>
      <c r="G36" s="19">
        <v>0</v>
      </c>
      <c r="H36" s="18"/>
      <c r="I36" s="18" t="s">
        <v>76</v>
      </c>
      <c r="J36" s="18"/>
      <c r="K36" s="18"/>
      <c r="L36" s="18">
        <f t="shared" si="3"/>
        <v>61</v>
      </c>
      <c r="M36" s="18"/>
      <c r="N36" s="18"/>
      <c r="O36" s="18"/>
      <c r="P36" s="18">
        <f t="shared" si="5"/>
        <v>12.2</v>
      </c>
      <c r="Q36" s="20"/>
      <c r="R36" s="20"/>
      <c r="S36" s="20"/>
      <c r="T36" s="20"/>
      <c r="U36" s="18"/>
      <c r="V36" s="1">
        <f t="shared" si="9"/>
        <v>0</v>
      </c>
      <c r="W36" s="18">
        <f t="shared" si="6"/>
        <v>0</v>
      </c>
      <c r="X36" s="18">
        <f>IFERROR(VLOOKUP(A36,[1]TDSheet!$A:$G,3,0),0)/5</f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/>
      <c r="AI36" s="18"/>
      <c r="AJ36" s="10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8" t="s">
        <v>79</v>
      </c>
      <c r="B37" s="21" t="s">
        <v>36</v>
      </c>
      <c r="C37" s="18">
        <v>22</v>
      </c>
      <c r="D37" s="18"/>
      <c r="E37" s="18">
        <v>22</v>
      </c>
      <c r="F37" s="18"/>
      <c r="G37" s="19">
        <v>0</v>
      </c>
      <c r="H37" s="18"/>
      <c r="I37" s="18" t="s">
        <v>76</v>
      </c>
      <c r="J37" s="18"/>
      <c r="K37" s="18"/>
      <c r="L37" s="18">
        <f t="shared" si="3"/>
        <v>22</v>
      </c>
      <c r="M37" s="18"/>
      <c r="N37" s="18"/>
      <c r="O37" s="18"/>
      <c r="P37" s="18">
        <f t="shared" si="5"/>
        <v>4.4000000000000004</v>
      </c>
      <c r="Q37" s="20"/>
      <c r="R37" s="20"/>
      <c r="S37" s="20"/>
      <c r="T37" s="20"/>
      <c r="U37" s="18"/>
      <c r="V37" s="1">
        <f t="shared" si="9"/>
        <v>0</v>
      </c>
      <c r="W37" s="18">
        <f t="shared" si="6"/>
        <v>0</v>
      </c>
      <c r="X37" s="18">
        <f>IFERROR(VLOOKUP(A37,[1]TDSheet!$A:$G,3,0),0)/5</f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/>
      <c r="AI37" s="18"/>
      <c r="AJ37" s="10"/>
      <c r="AK37" s="10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0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0"/>
      <c r="AK39" s="10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0"/>
      <c r="AK40" s="10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0"/>
      <c r="AK41" s="10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0"/>
      <c r="AK42" s="10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0"/>
      <c r="AK43" s="10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0"/>
      <c r="AK44" s="10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0"/>
      <c r="AK45" s="10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0"/>
      <c r="AK46" s="1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0"/>
      <c r="AK47" s="10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0"/>
      <c r="AK48" s="10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0"/>
      <c r="AK49" s="10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0"/>
      <c r="AK50" s="10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0"/>
      <c r="AK51" s="10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0"/>
      <c r="AK52" s="10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0"/>
      <c r="AK53" s="10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0"/>
      <c r="AK54" s="10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0"/>
      <c r="AK55" s="10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0"/>
      <c r="AK56" s="10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0"/>
      <c r="AK57" s="10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0"/>
      <c r="AK58" s="10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0"/>
      <c r="AK59" s="10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0"/>
      <c r="AK60" s="10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0"/>
      <c r="AK61" s="10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0"/>
      <c r="AK62" s="10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0"/>
      <c r="AK63" s="10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0"/>
      <c r="AK64" s="10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0"/>
      <c r="AK65" s="10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0"/>
      <c r="AK66" s="10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0"/>
      <c r="AK67" s="10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0"/>
      <c r="AK68" s="10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0"/>
      <c r="AK69" s="10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0"/>
      <c r="AK70" s="10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0"/>
      <c r="AK71" s="10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0"/>
      <c r="AK72" s="10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0"/>
      <c r="AK73" s="10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0"/>
      <c r="AK74" s="10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0"/>
      <c r="AK75" s="10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0"/>
      <c r="AK76" s="10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0"/>
      <c r="AK77" s="10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0"/>
      <c r="AK78" s="10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0"/>
      <c r="AK79" s="10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0"/>
      <c r="AK80" s="1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0"/>
      <c r="AK81" s="10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0"/>
      <c r="AK82" s="10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0"/>
      <c r="AK83" s="10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0"/>
      <c r="AK84" s="10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0"/>
      <c r="AK85" s="10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0"/>
      <c r="AK86" s="10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0"/>
      <c r="AK87" s="10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0"/>
      <c r="AK88" s="10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0"/>
      <c r="AK89" s="10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0"/>
      <c r="AK90" s="10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0"/>
      <c r="AK91" s="10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0"/>
      <c r="AK92" s="10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0"/>
      <c r="AK93" s="10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0"/>
      <c r="AK94" s="10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0"/>
      <c r="AK95" s="10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0"/>
      <c r="AK96" s="10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0"/>
      <c r="AK97" s="10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0"/>
      <c r="AK98" s="10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0"/>
      <c r="AK99" s="10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0"/>
      <c r="AK100" s="10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0"/>
      <c r="AK101" s="10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0"/>
      <c r="AK102" s="10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0"/>
      <c r="AK103" s="10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0"/>
      <c r="AK104" s="10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0"/>
      <c r="AK105" s="10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0"/>
      <c r="AK106" s="10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0"/>
      <c r="AK107" s="10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0"/>
      <c r="AK108" s="10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0"/>
      <c r="AK109" s="10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0"/>
      <c r="AK110" s="10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0"/>
      <c r="AK111" s="10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0"/>
      <c r="AK112" s="10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0"/>
      <c r="AK113" s="10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0"/>
      <c r="AK114" s="10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0"/>
      <c r="AK115" s="10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0"/>
      <c r="AK116" s="10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0"/>
      <c r="AK117" s="10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0"/>
      <c r="AK118" s="10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0"/>
      <c r="AK119" s="10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0"/>
      <c r="AK120" s="10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/>
      <c r="AK121" s="10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0"/>
      <c r="AK122" s="10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0"/>
      <c r="AK123" s="10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0"/>
      <c r="AK124" s="10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/>
      <c r="AK125" s="10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/>
      <c r="AK126" s="10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/>
      <c r="AK127" s="10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0"/>
      <c r="AK128" s="10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/>
      <c r="AK129" s="10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/>
      <c r="AK130" s="10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/>
      <c r="AK131" s="10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0"/>
      <c r="AK132" s="10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0"/>
      <c r="AK133" s="10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0"/>
      <c r="AK134" s="10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0"/>
      <c r="AK135" s="10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0"/>
      <c r="AK136" s="10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0"/>
      <c r="AK137" s="10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0"/>
      <c r="AK138" s="10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0"/>
      <c r="AK139" s="10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0"/>
      <c r="AK140" s="10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0"/>
      <c r="AK141" s="10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0"/>
      <c r="AK142" s="10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0"/>
      <c r="AK143" s="10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0"/>
      <c r="AK144" s="10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0"/>
      <c r="AK145" s="10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0"/>
      <c r="AK146" s="10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0"/>
      <c r="AK147" s="10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0"/>
      <c r="AK148" s="10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0"/>
      <c r="AK149" s="10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0"/>
      <c r="AK150" s="10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0"/>
      <c r="AK151" s="10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0"/>
      <c r="AK152" s="10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0"/>
      <c r="AK153" s="10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0"/>
      <c r="AK154" s="10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0"/>
      <c r="AK155" s="10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0"/>
      <c r="AK156" s="10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0"/>
      <c r="AK157" s="10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0"/>
      <c r="AK158" s="10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0"/>
      <c r="AK159" s="10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0"/>
      <c r="AK160" s="10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0"/>
      <c r="AK161" s="10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0"/>
      <c r="AK162" s="10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0"/>
      <c r="AK163" s="10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0"/>
      <c r="AK164" s="10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0"/>
      <c r="AK165" s="10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0"/>
      <c r="AK166" s="10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0"/>
      <c r="AK167" s="10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0"/>
      <c r="AK168" s="10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0"/>
      <c r="AK169" s="10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0"/>
      <c r="AK170" s="10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0"/>
      <c r="AK171" s="10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0"/>
      <c r="AK172" s="10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/>
      <c r="AK173" s="10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/>
      <c r="AK174" s="10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0"/>
      <c r="AK175" s="10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/>
      <c r="AK176" s="10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/>
      <c r="AK177" s="10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0"/>
      <c r="AK178" s="10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0"/>
      <c r="AK179" s="10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0"/>
      <c r="AK180" s="10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0"/>
      <c r="AK181" s="10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0"/>
      <c r="AK182" s="10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0"/>
      <c r="AK183" s="10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0"/>
      <c r="AK184" s="10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0"/>
      <c r="AK185" s="10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0"/>
      <c r="AK186" s="10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0"/>
      <c r="AK187" s="10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0"/>
      <c r="AK188" s="10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0"/>
      <c r="AK189" s="10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0"/>
      <c r="AK190" s="10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0"/>
      <c r="AK191" s="10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0"/>
      <c r="AK192" s="10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0"/>
      <c r="AK193" s="10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0"/>
      <c r="AK194" s="10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0"/>
      <c r="AK195" s="10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0"/>
      <c r="AK196" s="10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0"/>
      <c r="AK197" s="10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0"/>
      <c r="AK198" s="10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0"/>
      <c r="AK199" s="10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0"/>
      <c r="AK200" s="10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0"/>
      <c r="AK201" s="10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0"/>
      <c r="AK202" s="10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0"/>
      <c r="AK203" s="10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0"/>
      <c r="AK204" s="10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0"/>
      <c r="AK205" s="10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0"/>
      <c r="AK206" s="10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0"/>
      <c r="AK207" s="10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0"/>
      <c r="AK208" s="10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0"/>
      <c r="AK209" s="10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0"/>
      <c r="AK210" s="10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0"/>
      <c r="AK211" s="10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0"/>
      <c r="AK212" s="10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0"/>
      <c r="AK213" s="10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0"/>
      <c r="AK214" s="10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0"/>
      <c r="AK215" s="10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0"/>
      <c r="AK216" s="10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0"/>
      <c r="AK217" s="10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0"/>
      <c r="AK218" s="10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0"/>
      <c r="AK219" s="10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0"/>
      <c r="AK220" s="10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0"/>
      <c r="AK221" s="10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0"/>
      <c r="AK222" s="10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0"/>
      <c r="AK223" s="10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0"/>
      <c r="AK224" s="10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0"/>
      <c r="AK225" s="10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0"/>
      <c r="AK226" s="10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0"/>
      <c r="AK227" s="10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0"/>
      <c r="AK228" s="10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0"/>
      <c r="AK229" s="10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0"/>
      <c r="AK230" s="10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0"/>
      <c r="AK231" s="10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0"/>
      <c r="AK232" s="10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0"/>
      <c r="AK233" s="10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0"/>
      <c r="AK234" s="10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0"/>
      <c r="AK235" s="10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0"/>
      <c r="AK236" s="10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0"/>
      <c r="AK237" s="10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0"/>
      <c r="AK238" s="10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0"/>
      <c r="AK239" s="10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0"/>
      <c r="AK240" s="10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0"/>
      <c r="AK241" s="10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0"/>
      <c r="AK242" s="10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0"/>
      <c r="AK243" s="10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0"/>
      <c r="AK244" s="10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0"/>
      <c r="AK245" s="10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0"/>
      <c r="AK246" s="10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0"/>
      <c r="AK247" s="10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0"/>
      <c r="AK248" s="10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0"/>
      <c r="AK249" s="10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0"/>
      <c r="AK250" s="10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0"/>
      <c r="AK251" s="10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0"/>
      <c r="AK252" s="10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0"/>
      <c r="AK253" s="10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0"/>
      <c r="AK254" s="10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0"/>
      <c r="AK255" s="10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0"/>
      <c r="AK256" s="10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0"/>
      <c r="AK257" s="10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0"/>
      <c r="AK258" s="10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0"/>
      <c r="AK259" s="10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0"/>
      <c r="AK260" s="10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0"/>
      <c r="AK261" s="10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0"/>
      <c r="AK262" s="10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0"/>
      <c r="AK263" s="10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0"/>
      <c r="AK264" s="10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0"/>
      <c r="AK265" s="10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0"/>
      <c r="AK266" s="10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0"/>
      <c r="AK267" s="10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0"/>
      <c r="AK268" s="10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0"/>
      <c r="AK269" s="10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0"/>
      <c r="AK270" s="10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0"/>
      <c r="AK271" s="10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0"/>
      <c r="AK272" s="10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0"/>
      <c r="AK273" s="10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0"/>
      <c r="AK274" s="10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0"/>
      <c r="AK275" s="10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0"/>
      <c r="AK276" s="10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0"/>
      <c r="AK277" s="10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0"/>
      <c r="AK278" s="10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0"/>
      <c r="AK279" s="10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0"/>
      <c r="AK280" s="10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0"/>
      <c r="AK281" s="10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0"/>
      <c r="AK282" s="10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0"/>
      <c r="AK283" s="10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0"/>
      <c r="AK284" s="10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0"/>
      <c r="AK285" s="10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0"/>
      <c r="AK286" s="10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0"/>
      <c r="AK287" s="10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0"/>
      <c r="AK288" s="10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0"/>
      <c r="AK289" s="10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0"/>
      <c r="AK290" s="10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0"/>
      <c r="AK291" s="10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0"/>
      <c r="AK292" s="10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0"/>
      <c r="AK293" s="10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0"/>
      <c r="AK294" s="10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0"/>
      <c r="AK295" s="10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0"/>
      <c r="AK296" s="10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0"/>
      <c r="AK297" s="10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0"/>
      <c r="AK298" s="10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0"/>
      <c r="AK299" s="10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0"/>
      <c r="AK300" s="10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0"/>
      <c r="AK301" s="10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0"/>
      <c r="AK302" s="10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0"/>
      <c r="AK303" s="10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0"/>
      <c r="AK304" s="10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0"/>
      <c r="AK305" s="10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0"/>
      <c r="AK306" s="10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0"/>
      <c r="AK307" s="10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0"/>
      <c r="AK308" s="10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0"/>
      <c r="AK309" s="10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0"/>
      <c r="AK310" s="10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0"/>
      <c r="AK311" s="10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0"/>
      <c r="AK312" s="10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0"/>
      <c r="AK313" s="10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0"/>
      <c r="AK314" s="10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0"/>
      <c r="AK315" s="10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0"/>
      <c r="AK316" s="10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0"/>
      <c r="AK317" s="10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0"/>
      <c r="AK318" s="10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0"/>
      <c r="AK319" s="10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0"/>
      <c r="AK320" s="10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0"/>
      <c r="AK321" s="10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0"/>
      <c r="AK322" s="10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0"/>
      <c r="AK323" s="10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0"/>
      <c r="AK324" s="10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0"/>
      <c r="AK325" s="10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0"/>
      <c r="AK326" s="10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0"/>
      <c r="AK327" s="10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0"/>
      <c r="AK328" s="10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0"/>
      <c r="AK329" s="10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0"/>
      <c r="AK330" s="10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0"/>
      <c r="AK331" s="10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0"/>
      <c r="AK332" s="10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0"/>
      <c r="AK333" s="10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0"/>
      <c r="AK334" s="10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0"/>
      <c r="AK335" s="10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0"/>
      <c r="AK336" s="10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0"/>
      <c r="AK337" s="10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0"/>
      <c r="AK338" s="10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0"/>
      <c r="AK339" s="10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0"/>
      <c r="AK340" s="10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0"/>
      <c r="AK341" s="10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0"/>
      <c r="AK342" s="10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0"/>
      <c r="AK343" s="10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0"/>
      <c r="AK344" s="10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0"/>
      <c r="AK345" s="10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0"/>
      <c r="AK346" s="10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0"/>
      <c r="AK347" s="1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0"/>
      <c r="AK348" s="10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0"/>
      <c r="AK349" s="10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0"/>
      <c r="AK350" s="10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0"/>
      <c r="AK351" s="10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0"/>
      <c r="AK352" s="10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0"/>
      <c r="AK353" s="10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0"/>
      <c r="AK354" s="10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0"/>
      <c r="AK355" s="10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0"/>
      <c r="AK356" s="10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0"/>
      <c r="AK357" s="1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0"/>
      <c r="AK358" s="10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0"/>
      <c r="AK359" s="10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0"/>
      <c r="AK360" s="1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0"/>
      <c r="AK361" s="10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0"/>
      <c r="AK362" s="10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0"/>
      <c r="AK363" s="10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0"/>
      <c r="AK364" s="10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0"/>
      <c r="AK365" s="10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0"/>
      <c r="AK366" s="10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0"/>
      <c r="AK367" s="10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0"/>
      <c r="AK368" s="10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0"/>
      <c r="AK369" s="10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0"/>
      <c r="AK370" s="10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0"/>
      <c r="AK371" s="10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0"/>
      <c r="AK372" s="10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0"/>
      <c r="AK373" s="10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0"/>
      <c r="AK374" s="10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0"/>
      <c r="AK375" s="10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0"/>
      <c r="AK376" s="1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0"/>
      <c r="AK377" s="10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0"/>
      <c r="AK378" s="10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0"/>
      <c r="AK379" s="1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0"/>
      <c r="AK380" s="1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0"/>
      <c r="AK381" s="10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0"/>
      <c r="AK382" s="10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0"/>
      <c r="AK383" s="10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0"/>
      <c r="AK384" s="10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0"/>
      <c r="AK385" s="10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0"/>
      <c r="AK386" s="10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0"/>
      <c r="AK387" s="10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0"/>
      <c r="AK388" s="10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0"/>
      <c r="AK389" s="10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0"/>
      <c r="AK390" s="10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0"/>
      <c r="AK391" s="10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0"/>
      <c r="AK392" s="10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0"/>
      <c r="AK393" s="10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0"/>
      <c r="AK394" s="10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0"/>
      <c r="AK395" s="10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0"/>
      <c r="AK396" s="10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0"/>
      <c r="AK397" s="10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0"/>
      <c r="AK398" s="10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0"/>
      <c r="AK399" s="10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0"/>
      <c r="AK400" s="10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0"/>
      <c r="AK401" s="10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0"/>
      <c r="AK402" s="10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0"/>
      <c r="AK403" s="10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0"/>
      <c r="AK404" s="10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0"/>
      <c r="AK405" s="10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0"/>
      <c r="AK406" s="10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0"/>
      <c r="AK407" s="10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0"/>
      <c r="AK408" s="10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0"/>
      <c r="AK409" s="10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0"/>
      <c r="AK410" s="10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0"/>
      <c r="AK411" s="10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0"/>
      <c r="AK412" s="10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0"/>
      <c r="AK413" s="10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0"/>
      <c r="AK414" s="10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0"/>
      <c r="AK415" s="10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0"/>
      <c r="AK416" s="10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0"/>
      <c r="AK417" s="10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0"/>
      <c r="AK418" s="10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0"/>
      <c r="AK419" s="10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0"/>
      <c r="AK420" s="10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0"/>
      <c r="AK421" s="10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0"/>
      <c r="AK422" s="10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0"/>
      <c r="AK423" s="10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0"/>
      <c r="AK424" s="10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0"/>
      <c r="AK425" s="10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0"/>
      <c r="AK426" s="10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0"/>
      <c r="AK427" s="10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0"/>
      <c r="AK428" s="10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0"/>
      <c r="AK429" s="10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0"/>
      <c r="AK430" s="10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0"/>
      <c r="AK431" s="10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0"/>
      <c r="AK432" s="10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0"/>
      <c r="AK433" s="10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0"/>
      <c r="AK434" s="10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0"/>
      <c r="AK435" s="10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0"/>
      <c r="AK436" s="10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0"/>
      <c r="AK437" s="10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0"/>
      <c r="AK438" s="10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0"/>
      <c r="AK439" s="10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0"/>
      <c r="AK440" s="10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0"/>
      <c r="AK441" s="10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0"/>
      <c r="AK442" s="10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0"/>
      <c r="AK443" s="10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0"/>
      <c r="AK444" s="10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0"/>
      <c r="AK445" s="10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0"/>
      <c r="AK446" s="10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0"/>
      <c r="AK447" s="10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0"/>
      <c r="AK448" s="10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0"/>
      <c r="AK449" s="10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0"/>
      <c r="AK450" s="10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0"/>
      <c r="AK451" s="10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0"/>
      <c r="AK452" s="10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0"/>
      <c r="AK453" s="10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0"/>
      <c r="AK454" s="10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0"/>
      <c r="AK455" s="10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0"/>
      <c r="AK456" s="10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0"/>
      <c r="AK457" s="10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0"/>
      <c r="AK458" s="10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0"/>
      <c r="AK459" s="10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0"/>
      <c r="AK460" s="10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0"/>
      <c r="AK461" s="10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0"/>
      <c r="AK462" s="10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0"/>
      <c r="AK463" s="10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0"/>
      <c r="AK464" s="10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0"/>
      <c r="AK465" s="10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0"/>
      <c r="AK466" s="10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0"/>
      <c r="AK467" s="10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0"/>
      <c r="AK468" s="10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0"/>
      <c r="AK469" s="10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0"/>
      <c r="AK470" s="10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0"/>
      <c r="AK471" s="10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0"/>
      <c r="AK472" s="10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0"/>
      <c r="AK473" s="10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0"/>
      <c r="AK474" s="10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0"/>
      <c r="AK475" s="10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0"/>
      <c r="AK476" s="10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0"/>
      <c r="AK477" s="10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0"/>
      <c r="AK478" s="10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0"/>
      <c r="AK479" s="10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0"/>
      <c r="AK480" s="10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0"/>
      <c r="AK481" s="10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0"/>
      <c r="AK482" s="10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0"/>
      <c r="AK483" s="10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0"/>
      <c r="AK484" s="10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0"/>
      <c r="AK485" s="10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0"/>
      <c r="AK486" s="10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0"/>
      <c r="AK487" s="10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0"/>
      <c r="AK488" s="10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0"/>
      <c r="AK489" s="10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0"/>
      <c r="AK490" s="10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0"/>
      <c r="AK491" s="10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0"/>
      <c r="AK492" s="10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0"/>
      <c r="AK493" s="10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0"/>
      <c r="AK494" s="10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0"/>
      <c r="AK495" s="10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0"/>
      <c r="AK496" s="10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0"/>
      <c r="AK497" s="10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0"/>
      <c r="AK498" s="10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S499" s="1"/>
      <c r="AJ499" s="10"/>
      <c r="AK499" s="10"/>
      <c r="AL499" s="1"/>
    </row>
    <row r="500" spans="1:53" x14ac:dyDescent="0.25">
      <c r="AJ500" s="10"/>
      <c r="AK500" s="10"/>
      <c r="AL500" s="1"/>
    </row>
  </sheetData>
  <autoFilter ref="A3:AL37" xr:uid="{FE21C923-A6B7-4EF1-BD33-43806DC539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2025-10-09T12:32:17Z</dcterms:created>
  <dcterms:modified xsi:type="dcterms:W3CDTF">2025-10-10T13:10:53Z</dcterms:modified>
</cp:coreProperties>
</file>