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AD7918F8-0A45-4698-BB30-58EC933B067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1" l="1"/>
  <c r="X520" i="1"/>
  <c r="BO519" i="1"/>
  <c r="BM519" i="1"/>
  <c r="Y519" i="1"/>
  <c r="AC532" i="1" s="1"/>
  <c r="X516" i="1"/>
  <c r="X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X508" i="1"/>
  <c r="BO507" i="1"/>
  <c r="BM507" i="1"/>
  <c r="Y507" i="1"/>
  <c r="BP507" i="1" s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P497" i="1" s="1"/>
  <c r="BO496" i="1"/>
  <c r="BM496" i="1"/>
  <c r="Y496" i="1"/>
  <c r="BP496" i="1" s="1"/>
  <c r="BO495" i="1"/>
  <c r="BM495" i="1"/>
  <c r="Y495" i="1"/>
  <c r="BP495" i="1" s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X483" i="1"/>
  <c r="BO482" i="1"/>
  <c r="BM482" i="1"/>
  <c r="Y482" i="1"/>
  <c r="Y484" i="1" s="1"/>
  <c r="P482" i="1"/>
  <c r="X480" i="1"/>
  <c r="X479" i="1"/>
  <c r="BO478" i="1"/>
  <c r="BM478" i="1"/>
  <c r="Y478" i="1"/>
  <c r="P478" i="1"/>
  <c r="BO477" i="1"/>
  <c r="BM477" i="1"/>
  <c r="Y477" i="1"/>
  <c r="BP477" i="1" s="1"/>
  <c r="P477" i="1"/>
  <c r="BO476" i="1"/>
  <c r="BM476" i="1"/>
  <c r="Y476" i="1"/>
  <c r="Y480" i="1" s="1"/>
  <c r="P476" i="1"/>
  <c r="X474" i="1"/>
  <c r="X473" i="1"/>
  <c r="BO472" i="1"/>
  <c r="BM472" i="1"/>
  <c r="Y472" i="1"/>
  <c r="BP472" i="1" s="1"/>
  <c r="P472" i="1"/>
  <c r="BO471" i="1"/>
  <c r="BM471" i="1"/>
  <c r="Y471" i="1"/>
  <c r="BP471" i="1" s="1"/>
  <c r="P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BP468" i="1" s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P444" i="1"/>
  <c r="X440" i="1"/>
  <c r="X439" i="1"/>
  <c r="BO438" i="1"/>
  <c r="BM438" i="1"/>
  <c r="Y438" i="1"/>
  <c r="P438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X423" i="1"/>
  <c r="X422" i="1"/>
  <c r="BO421" i="1"/>
  <c r="BM421" i="1"/>
  <c r="Y421" i="1"/>
  <c r="P421" i="1"/>
  <c r="BO420" i="1"/>
  <c r="BM420" i="1"/>
  <c r="Y420" i="1"/>
  <c r="BP420" i="1" s="1"/>
  <c r="P420" i="1"/>
  <c r="X417" i="1"/>
  <c r="X416" i="1"/>
  <c r="BO415" i="1"/>
  <c r="BM415" i="1"/>
  <c r="Y415" i="1"/>
  <c r="BP415" i="1" s="1"/>
  <c r="P415" i="1"/>
  <c r="BO414" i="1"/>
  <c r="BM414" i="1"/>
  <c r="Y414" i="1"/>
  <c r="Y416" i="1" s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BP403" i="1" s="1"/>
  <c r="P403" i="1"/>
  <c r="BO402" i="1"/>
  <c r="BM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Y392" i="1" s="1"/>
  <c r="P390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BP379" i="1" s="1"/>
  <c r="P379" i="1"/>
  <c r="X376" i="1"/>
  <c r="X375" i="1"/>
  <c r="BO374" i="1"/>
  <c r="BM374" i="1"/>
  <c r="Y374" i="1"/>
  <c r="Y376" i="1" s="1"/>
  <c r="P374" i="1"/>
  <c r="X372" i="1"/>
  <c r="X371" i="1"/>
  <c r="BO370" i="1"/>
  <c r="BM370" i="1"/>
  <c r="Y370" i="1"/>
  <c r="P370" i="1"/>
  <c r="BO369" i="1"/>
  <c r="BM369" i="1"/>
  <c r="Y369" i="1"/>
  <c r="Y371" i="1" s="1"/>
  <c r="P369" i="1"/>
  <c r="X367" i="1"/>
  <c r="X366" i="1"/>
  <c r="BO365" i="1"/>
  <c r="BM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BP346" i="1" s="1"/>
  <c r="P346" i="1"/>
  <c r="X343" i="1"/>
  <c r="X342" i="1"/>
  <c r="BO341" i="1"/>
  <c r="BM341" i="1"/>
  <c r="Y341" i="1"/>
  <c r="BP341" i="1" s="1"/>
  <c r="P341" i="1"/>
  <c r="BO340" i="1"/>
  <c r="BM340" i="1"/>
  <c r="Y340" i="1"/>
  <c r="P340" i="1"/>
  <c r="BO339" i="1"/>
  <c r="BM339" i="1"/>
  <c r="Y339" i="1"/>
  <c r="Y342" i="1" s="1"/>
  <c r="P339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BO332" i="1"/>
  <c r="BM332" i="1"/>
  <c r="Y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P274" i="1"/>
  <c r="BO273" i="1"/>
  <c r="BM273" i="1"/>
  <c r="Y273" i="1"/>
  <c r="BP273" i="1" s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X245" i="1"/>
  <c r="X244" i="1"/>
  <c r="BO243" i="1"/>
  <c r="BM243" i="1"/>
  <c r="Y243" i="1"/>
  <c r="P243" i="1"/>
  <c r="X241" i="1"/>
  <c r="X240" i="1"/>
  <c r="BO239" i="1"/>
  <c r="BM239" i="1"/>
  <c r="Y239" i="1"/>
  <c r="P239" i="1"/>
  <c r="BO238" i="1"/>
  <c r="BM238" i="1"/>
  <c r="Y238" i="1"/>
  <c r="Y240" i="1" s="1"/>
  <c r="P238" i="1"/>
  <c r="X236" i="1"/>
  <c r="X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X226" i="1"/>
  <c r="X225" i="1"/>
  <c r="BO224" i="1"/>
  <c r="BM224" i="1"/>
  <c r="Y224" i="1"/>
  <c r="P224" i="1"/>
  <c r="BO223" i="1"/>
  <c r="BM223" i="1"/>
  <c r="Y223" i="1"/>
  <c r="Y225" i="1" s="1"/>
  <c r="P223" i="1"/>
  <c r="X221" i="1"/>
  <c r="X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X209" i="1"/>
  <c r="X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X198" i="1"/>
  <c r="X197" i="1"/>
  <c r="BO196" i="1"/>
  <c r="BM196" i="1"/>
  <c r="Y196" i="1"/>
  <c r="BP196" i="1" s="1"/>
  <c r="P196" i="1"/>
  <c r="BO195" i="1"/>
  <c r="BM195" i="1"/>
  <c r="Y195" i="1"/>
  <c r="Y197" i="1" s="1"/>
  <c r="P195" i="1"/>
  <c r="X193" i="1"/>
  <c r="X192" i="1"/>
  <c r="BO191" i="1"/>
  <c r="BM191" i="1"/>
  <c r="Y191" i="1"/>
  <c r="P191" i="1"/>
  <c r="BO190" i="1"/>
  <c r="BM190" i="1"/>
  <c r="Y190" i="1"/>
  <c r="P190" i="1"/>
  <c r="X187" i="1"/>
  <c r="X186" i="1"/>
  <c r="BO185" i="1"/>
  <c r="BM185" i="1"/>
  <c r="Y185" i="1"/>
  <c r="P185" i="1"/>
  <c r="X183" i="1"/>
  <c r="X182" i="1"/>
  <c r="BO181" i="1"/>
  <c r="BM181" i="1"/>
  <c r="Y181" i="1"/>
  <c r="P181" i="1"/>
  <c r="BO180" i="1"/>
  <c r="BM180" i="1"/>
  <c r="Y180" i="1"/>
  <c r="P180" i="1"/>
  <c r="BO179" i="1"/>
  <c r="BM179" i="1"/>
  <c r="Y179" i="1"/>
  <c r="P179" i="1"/>
  <c r="X177" i="1"/>
  <c r="X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BP167" i="1" s="1"/>
  <c r="P167" i="1"/>
  <c r="X165" i="1"/>
  <c r="X164" i="1"/>
  <c r="BO163" i="1"/>
  <c r="BM163" i="1"/>
  <c r="Y163" i="1"/>
  <c r="Y164" i="1" s="1"/>
  <c r="P163" i="1"/>
  <c r="X159" i="1"/>
  <c r="X158" i="1"/>
  <c r="BO157" i="1"/>
  <c r="BM157" i="1"/>
  <c r="Y157" i="1"/>
  <c r="P157" i="1"/>
  <c r="BO156" i="1"/>
  <c r="BM156" i="1"/>
  <c r="Y156" i="1"/>
  <c r="P156" i="1"/>
  <c r="BO155" i="1"/>
  <c r="BM155" i="1"/>
  <c r="Y155" i="1"/>
  <c r="P155" i="1"/>
  <c r="X153" i="1"/>
  <c r="X152" i="1"/>
  <c r="BO151" i="1"/>
  <c r="BM151" i="1"/>
  <c r="Y151" i="1"/>
  <c r="P151" i="1"/>
  <c r="X148" i="1"/>
  <c r="X147" i="1"/>
  <c r="BO146" i="1"/>
  <c r="BM146" i="1"/>
  <c r="Y146" i="1"/>
  <c r="P146" i="1"/>
  <c r="BO145" i="1"/>
  <c r="BM145" i="1"/>
  <c r="Y145" i="1"/>
  <c r="Y147" i="1" s="1"/>
  <c r="P145" i="1"/>
  <c r="X143" i="1"/>
  <c r="X142" i="1"/>
  <c r="BO141" i="1"/>
  <c r="BM141" i="1"/>
  <c r="Y141" i="1"/>
  <c r="P141" i="1"/>
  <c r="BO140" i="1"/>
  <c r="BM140" i="1"/>
  <c r="Y140" i="1"/>
  <c r="BP140" i="1" s="1"/>
  <c r="P140" i="1"/>
  <c r="X138" i="1"/>
  <c r="X137" i="1"/>
  <c r="BO136" i="1"/>
  <c r="BM136" i="1"/>
  <c r="Y136" i="1"/>
  <c r="P136" i="1"/>
  <c r="BO135" i="1"/>
  <c r="BM135" i="1"/>
  <c r="Y135" i="1"/>
  <c r="P135" i="1"/>
  <c r="X132" i="1"/>
  <c r="X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P120" i="1"/>
  <c r="X118" i="1"/>
  <c r="X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P108" i="1"/>
  <c r="BO107" i="1"/>
  <c r="BM107" i="1"/>
  <c r="Y107" i="1"/>
  <c r="BP107" i="1" s="1"/>
  <c r="P107" i="1"/>
  <c r="X104" i="1"/>
  <c r="X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P97" i="1"/>
  <c r="BO96" i="1"/>
  <c r="BM96" i="1"/>
  <c r="Y96" i="1"/>
  <c r="BP96" i="1" s="1"/>
  <c r="X94" i="1"/>
  <c r="X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2" i="1" s="1"/>
  <c r="P26" i="1"/>
  <c r="X24" i="1"/>
  <c r="X23" i="1"/>
  <c r="BO22" i="1"/>
  <c r="BM22" i="1"/>
  <c r="Y22" i="1"/>
  <c r="B532" i="1" s="1"/>
  <c r="H10" i="1"/>
  <c r="A9" i="1"/>
  <c r="F10" i="1" s="1"/>
  <c r="D7" i="1"/>
  <c r="Q6" i="1"/>
  <c r="P2" i="1"/>
  <c r="Z218" i="1" l="1"/>
  <c r="BN218" i="1"/>
  <c r="Z341" i="1"/>
  <c r="BN341" i="1"/>
  <c r="Z346" i="1"/>
  <c r="BN346" i="1"/>
  <c r="Y349" i="1"/>
  <c r="X524" i="1"/>
  <c r="Z163" i="1"/>
  <c r="Z164" i="1" s="1"/>
  <c r="BN163" i="1"/>
  <c r="BP163" i="1"/>
  <c r="Z167" i="1"/>
  <c r="BN167" i="1"/>
  <c r="Y176" i="1"/>
  <c r="Z415" i="1"/>
  <c r="BN415" i="1"/>
  <c r="Z420" i="1"/>
  <c r="BN420" i="1"/>
  <c r="Z58" i="1"/>
  <c r="BN58" i="1"/>
  <c r="Z123" i="1"/>
  <c r="BN123" i="1"/>
  <c r="Z196" i="1"/>
  <c r="BN196" i="1"/>
  <c r="Z251" i="1"/>
  <c r="BN251" i="1"/>
  <c r="Z309" i="1"/>
  <c r="BN309" i="1"/>
  <c r="Z374" i="1"/>
  <c r="Z375" i="1" s="1"/>
  <c r="BN374" i="1"/>
  <c r="BP374" i="1"/>
  <c r="Y375" i="1"/>
  <c r="Z379" i="1"/>
  <c r="BN379" i="1"/>
  <c r="Z455" i="1"/>
  <c r="BN455" i="1"/>
  <c r="Z35" i="1"/>
  <c r="Z36" i="1" s="1"/>
  <c r="BN35" i="1"/>
  <c r="BP35" i="1"/>
  <c r="Y36" i="1"/>
  <c r="Z41" i="1"/>
  <c r="BN41" i="1"/>
  <c r="Y46" i="1"/>
  <c r="Z76" i="1"/>
  <c r="BN76" i="1"/>
  <c r="Z107" i="1"/>
  <c r="BN107" i="1"/>
  <c r="Y112" i="1"/>
  <c r="Z140" i="1"/>
  <c r="BN140" i="1"/>
  <c r="Y143" i="1"/>
  <c r="Z175" i="1"/>
  <c r="BN175" i="1"/>
  <c r="Z206" i="1"/>
  <c r="BN206" i="1"/>
  <c r="Z233" i="1"/>
  <c r="BN233" i="1"/>
  <c r="Z265" i="1"/>
  <c r="BN265" i="1"/>
  <c r="Z273" i="1"/>
  <c r="BN273" i="1"/>
  <c r="Z321" i="1"/>
  <c r="BN321" i="1"/>
  <c r="Z358" i="1"/>
  <c r="BN358" i="1"/>
  <c r="Z403" i="1"/>
  <c r="BN403" i="1"/>
  <c r="Z446" i="1"/>
  <c r="BN446" i="1"/>
  <c r="Z471" i="1"/>
  <c r="BN471" i="1"/>
  <c r="BP100" i="1"/>
  <c r="BN100" i="1"/>
  <c r="Z100" i="1"/>
  <c r="BP129" i="1"/>
  <c r="BN129" i="1"/>
  <c r="Z129" i="1"/>
  <c r="BP171" i="1"/>
  <c r="BN171" i="1"/>
  <c r="Z171" i="1"/>
  <c r="BP202" i="1"/>
  <c r="BN202" i="1"/>
  <c r="Z202" i="1"/>
  <c r="BP229" i="1"/>
  <c r="BN229" i="1"/>
  <c r="Z229" i="1"/>
  <c r="BP258" i="1"/>
  <c r="BN258" i="1"/>
  <c r="Z258" i="1"/>
  <c r="BP313" i="1"/>
  <c r="BN313" i="1"/>
  <c r="Z313" i="1"/>
  <c r="BP354" i="1"/>
  <c r="BN354" i="1"/>
  <c r="Z354" i="1"/>
  <c r="BP391" i="1"/>
  <c r="BN391" i="1"/>
  <c r="Z391" i="1"/>
  <c r="BP428" i="1"/>
  <c r="BN428" i="1"/>
  <c r="Z428" i="1"/>
  <c r="BP467" i="1"/>
  <c r="BN467" i="1"/>
  <c r="Z467" i="1"/>
  <c r="BP502" i="1"/>
  <c r="BN502" i="1"/>
  <c r="Z502" i="1"/>
  <c r="Z29" i="1"/>
  <c r="BN29" i="1"/>
  <c r="Z54" i="1"/>
  <c r="BN54" i="1"/>
  <c r="Z64" i="1"/>
  <c r="BN64" i="1"/>
  <c r="Z80" i="1"/>
  <c r="BN80" i="1"/>
  <c r="BP91" i="1"/>
  <c r="BN91" i="1"/>
  <c r="Z91" i="1"/>
  <c r="BP115" i="1"/>
  <c r="BN115" i="1"/>
  <c r="Z115" i="1"/>
  <c r="Y152" i="1"/>
  <c r="BP151" i="1"/>
  <c r="BN151" i="1"/>
  <c r="Z151" i="1"/>
  <c r="Z152" i="1" s="1"/>
  <c r="BP155" i="1"/>
  <c r="BN155" i="1"/>
  <c r="Z155" i="1"/>
  <c r="BP181" i="1"/>
  <c r="BN181" i="1"/>
  <c r="Z181" i="1"/>
  <c r="Y221" i="1"/>
  <c r="BP214" i="1"/>
  <c r="BN214" i="1"/>
  <c r="Z214" i="1"/>
  <c r="Y245" i="1"/>
  <c r="Y244" i="1"/>
  <c r="BP243" i="1"/>
  <c r="BN243" i="1"/>
  <c r="Z243" i="1"/>
  <c r="Z244" i="1" s="1"/>
  <c r="BP247" i="1"/>
  <c r="BN247" i="1"/>
  <c r="Z247" i="1"/>
  <c r="BP301" i="1"/>
  <c r="BN301" i="1"/>
  <c r="Z301" i="1"/>
  <c r="BP335" i="1"/>
  <c r="BN335" i="1"/>
  <c r="Z335" i="1"/>
  <c r="BP364" i="1"/>
  <c r="BN364" i="1"/>
  <c r="Z364" i="1"/>
  <c r="BP407" i="1"/>
  <c r="BN407" i="1"/>
  <c r="Z407" i="1"/>
  <c r="BP450" i="1"/>
  <c r="BN450" i="1"/>
  <c r="Z450" i="1"/>
  <c r="Y504" i="1"/>
  <c r="Y503" i="1"/>
  <c r="BP501" i="1"/>
  <c r="BN501" i="1"/>
  <c r="Z501" i="1"/>
  <c r="Z503" i="1" s="1"/>
  <c r="Y132" i="1"/>
  <c r="Y158" i="1"/>
  <c r="Y252" i="1"/>
  <c r="Y509" i="1"/>
  <c r="Z96" i="1"/>
  <c r="BN96" i="1"/>
  <c r="Y103" i="1"/>
  <c r="BP27" i="1"/>
  <c r="BN27" i="1"/>
  <c r="Z27" i="1"/>
  <c r="BP43" i="1"/>
  <c r="BN43" i="1"/>
  <c r="Z43" i="1"/>
  <c r="Y66" i="1"/>
  <c r="BP62" i="1"/>
  <c r="BN62" i="1"/>
  <c r="Z62" i="1"/>
  <c r="BP78" i="1"/>
  <c r="BN78" i="1"/>
  <c r="Z78" i="1"/>
  <c r="BP98" i="1"/>
  <c r="BN98" i="1"/>
  <c r="Z98" i="1"/>
  <c r="BP109" i="1"/>
  <c r="BN109" i="1"/>
  <c r="Z109" i="1"/>
  <c r="BP125" i="1"/>
  <c r="BN125" i="1"/>
  <c r="Z125" i="1"/>
  <c r="BP146" i="1"/>
  <c r="BN146" i="1"/>
  <c r="Z146" i="1"/>
  <c r="BP169" i="1"/>
  <c r="BN169" i="1"/>
  <c r="Z169" i="1"/>
  <c r="Y183" i="1"/>
  <c r="BP179" i="1"/>
  <c r="BN179" i="1"/>
  <c r="Z179" i="1"/>
  <c r="Y208" i="1"/>
  <c r="BP200" i="1"/>
  <c r="BN200" i="1"/>
  <c r="Z200" i="1"/>
  <c r="BP212" i="1"/>
  <c r="BN212" i="1"/>
  <c r="Z212" i="1"/>
  <c r="BP224" i="1"/>
  <c r="BN224" i="1"/>
  <c r="Z224" i="1"/>
  <c r="BP239" i="1"/>
  <c r="BN239" i="1"/>
  <c r="Z239" i="1"/>
  <c r="BP256" i="1"/>
  <c r="BN256" i="1"/>
  <c r="Z256" i="1"/>
  <c r="BP267" i="1"/>
  <c r="BN267" i="1"/>
  <c r="Z267" i="1"/>
  <c r="BP275" i="1"/>
  <c r="BN275" i="1"/>
  <c r="Z275" i="1"/>
  <c r="P532" i="1"/>
  <c r="Y281" i="1"/>
  <c r="BP280" i="1"/>
  <c r="BN280" i="1"/>
  <c r="Z280" i="1"/>
  <c r="Z281" i="1" s="1"/>
  <c r="Y286" i="1"/>
  <c r="Y285" i="1"/>
  <c r="BP284" i="1"/>
  <c r="BN284" i="1"/>
  <c r="Z284" i="1"/>
  <c r="Z285" i="1" s="1"/>
  <c r="Q532" i="1"/>
  <c r="Y290" i="1"/>
  <c r="BP289" i="1"/>
  <c r="BN289" i="1"/>
  <c r="Z289" i="1"/>
  <c r="Z290" i="1" s="1"/>
  <c r="R532" i="1"/>
  <c r="Y295" i="1"/>
  <c r="BP294" i="1"/>
  <c r="BN294" i="1"/>
  <c r="Z294" i="1"/>
  <c r="Z295" i="1" s="1"/>
  <c r="BP299" i="1"/>
  <c r="BN299" i="1"/>
  <c r="Z299" i="1"/>
  <c r="BP311" i="1"/>
  <c r="BN311" i="1"/>
  <c r="Z311" i="1"/>
  <c r="BP327" i="1"/>
  <c r="BN327" i="1"/>
  <c r="Z327" i="1"/>
  <c r="BP333" i="1"/>
  <c r="BN333" i="1"/>
  <c r="Z333" i="1"/>
  <c r="BP348" i="1"/>
  <c r="BN348" i="1"/>
  <c r="Z348" i="1"/>
  <c r="BP360" i="1"/>
  <c r="BN360" i="1"/>
  <c r="Z360" i="1"/>
  <c r="BP31" i="1"/>
  <c r="BN31" i="1"/>
  <c r="Z31" i="1"/>
  <c r="BP56" i="1"/>
  <c r="BN56" i="1"/>
  <c r="Z56" i="1"/>
  <c r="BP70" i="1"/>
  <c r="BN70" i="1"/>
  <c r="Z70" i="1"/>
  <c r="Y86" i="1"/>
  <c r="BP84" i="1"/>
  <c r="BN84" i="1"/>
  <c r="Z84" i="1"/>
  <c r="BP102" i="1"/>
  <c r="BN102" i="1"/>
  <c r="Z102" i="1"/>
  <c r="Y126" i="1"/>
  <c r="BP121" i="1"/>
  <c r="BN121" i="1"/>
  <c r="Z121" i="1"/>
  <c r="G532" i="1"/>
  <c r="BP136" i="1"/>
  <c r="BN136" i="1"/>
  <c r="Z136" i="1"/>
  <c r="BP157" i="1"/>
  <c r="BN157" i="1"/>
  <c r="Z157" i="1"/>
  <c r="BP173" i="1"/>
  <c r="BN173" i="1"/>
  <c r="Z173" i="1"/>
  <c r="Y187" i="1"/>
  <c r="Y186" i="1"/>
  <c r="BP185" i="1"/>
  <c r="BN185" i="1"/>
  <c r="Z185" i="1"/>
  <c r="Z186" i="1" s="1"/>
  <c r="BP190" i="1"/>
  <c r="BN190" i="1"/>
  <c r="Z190" i="1"/>
  <c r="BP204" i="1"/>
  <c r="BN204" i="1"/>
  <c r="Z204" i="1"/>
  <c r="BP216" i="1"/>
  <c r="BN216" i="1"/>
  <c r="Z216" i="1"/>
  <c r="Y236" i="1"/>
  <c r="BP231" i="1"/>
  <c r="BN231" i="1"/>
  <c r="Z231" i="1"/>
  <c r="BP249" i="1"/>
  <c r="BN249" i="1"/>
  <c r="Z249" i="1"/>
  <c r="BP260" i="1"/>
  <c r="BN260" i="1"/>
  <c r="Z260" i="1"/>
  <c r="BP268" i="1"/>
  <c r="BN268" i="1"/>
  <c r="Z268" i="1"/>
  <c r="Y276" i="1"/>
  <c r="BP303" i="1"/>
  <c r="BN303" i="1"/>
  <c r="Z303" i="1"/>
  <c r="BP319" i="1"/>
  <c r="BN319" i="1"/>
  <c r="Z319" i="1"/>
  <c r="BP332" i="1"/>
  <c r="BN332" i="1"/>
  <c r="Z332" i="1"/>
  <c r="Y343" i="1"/>
  <c r="BP339" i="1"/>
  <c r="BN339" i="1"/>
  <c r="Z339" i="1"/>
  <c r="BP381" i="1"/>
  <c r="BN381" i="1"/>
  <c r="Z381" i="1"/>
  <c r="BP405" i="1"/>
  <c r="BN405" i="1"/>
  <c r="Z405" i="1"/>
  <c r="BP426" i="1"/>
  <c r="BN426" i="1"/>
  <c r="Z426" i="1"/>
  <c r="BP448" i="1"/>
  <c r="BN448" i="1"/>
  <c r="Z448" i="1"/>
  <c r="BP461" i="1"/>
  <c r="BN461" i="1"/>
  <c r="Z461" i="1"/>
  <c r="BP478" i="1"/>
  <c r="BN478" i="1"/>
  <c r="Z478" i="1"/>
  <c r="BP489" i="1"/>
  <c r="BN489" i="1"/>
  <c r="Z489" i="1"/>
  <c r="BP512" i="1"/>
  <c r="BN512" i="1"/>
  <c r="Z512" i="1"/>
  <c r="BP514" i="1"/>
  <c r="BN514" i="1"/>
  <c r="Z514" i="1"/>
  <c r="X523" i="1"/>
  <c r="X526" i="1"/>
  <c r="D532" i="1"/>
  <c r="Y67" i="1"/>
  <c r="Y81" i="1"/>
  <c r="Y87" i="1"/>
  <c r="E532" i="1"/>
  <c r="Y104" i="1"/>
  <c r="Y118" i="1"/>
  <c r="Y131" i="1"/>
  <c r="Y142" i="1"/>
  <c r="Y159" i="1"/>
  <c r="Y177" i="1"/>
  <c r="Y182" i="1"/>
  <c r="Y193" i="1"/>
  <c r="Y209" i="1"/>
  <c r="Y253" i="1"/>
  <c r="Y261" i="1"/>
  <c r="Y316" i="1"/>
  <c r="Y336" i="1"/>
  <c r="BP356" i="1"/>
  <c r="BN356" i="1"/>
  <c r="Z356" i="1"/>
  <c r="BP370" i="1"/>
  <c r="BN370" i="1"/>
  <c r="Z370" i="1"/>
  <c r="Y397" i="1"/>
  <c r="Y396" i="1"/>
  <c r="BP395" i="1"/>
  <c r="BN395" i="1"/>
  <c r="Z395" i="1"/>
  <c r="Z396" i="1" s="1"/>
  <c r="BP401" i="1"/>
  <c r="BN401" i="1"/>
  <c r="Z401" i="1"/>
  <c r="BP409" i="1"/>
  <c r="BN409" i="1"/>
  <c r="Z409" i="1"/>
  <c r="Y532" i="1"/>
  <c r="Y434" i="1"/>
  <c r="BP433" i="1"/>
  <c r="BN433" i="1"/>
  <c r="Z433" i="1"/>
  <c r="Z434" i="1" s="1"/>
  <c r="Z532" i="1"/>
  <c r="Y439" i="1"/>
  <c r="BP438" i="1"/>
  <c r="BN438" i="1"/>
  <c r="Z438" i="1"/>
  <c r="Z439" i="1" s="1"/>
  <c r="BP444" i="1"/>
  <c r="BN444" i="1"/>
  <c r="Z444" i="1"/>
  <c r="BP452" i="1"/>
  <c r="BN452" i="1"/>
  <c r="Z452" i="1"/>
  <c r="BP453" i="1"/>
  <c r="BN453" i="1"/>
  <c r="Z453" i="1"/>
  <c r="BP469" i="1"/>
  <c r="BN469" i="1"/>
  <c r="Z469" i="1"/>
  <c r="AB532" i="1"/>
  <c r="Y491" i="1"/>
  <c r="BP488" i="1"/>
  <c r="BN488" i="1"/>
  <c r="Z488" i="1"/>
  <c r="BP490" i="1"/>
  <c r="BN490" i="1"/>
  <c r="Z490" i="1"/>
  <c r="Y516" i="1"/>
  <c r="Y515" i="1"/>
  <c r="BP511" i="1"/>
  <c r="BN511" i="1"/>
  <c r="Z511" i="1"/>
  <c r="BP513" i="1"/>
  <c r="BN513" i="1"/>
  <c r="Z513" i="1"/>
  <c r="Y499" i="1"/>
  <c r="H9" i="1"/>
  <c r="A10" i="1"/>
  <c r="Z22" i="1"/>
  <c r="Z23" i="1" s="1"/>
  <c r="BN22" i="1"/>
  <c r="BP22" i="1"/>
  <c r="Y23" i="1"/>
  <c r="X522" i="1"/>
  <c r="Z26" i="1"/>
  <c r="BN26" i="1"/>
  <c r="BP26" i="1"/>
  <c r="Z28" i="1"/>
  <c r="BN28" i="1"/>
  <c r="Z30" i="1"/>
  <c r="BN30" i="1"/>
  <c r="Y33" i="1"/>
  <c r="C532" i="1"/>
  <c r="Z42" i="1"/>
  <c r="BN42" i="1"/>
  <c r="BP42" i="1"/>
  <c r="Z44" i="1"/>
  <c r="BN44" i="1"/>
  <c r="Y45" i="1"/>
  <c r="Z48" i="1"/>
  <c r="Z49" i="1" s="1"/>
  <c r="BN48" i="1"/>
  <c r="BP48" i="1"/>
  <c r="Y49" i="1"/>
  <c r="Z53" i="1"/>
  <c r="BN53" i="1"/>
  <c r="BP53" i="1"/>
  <c r="Z55" i="1"/>
  <c r="BN55" i="1"/>
  <c r="Z57" i="1"/>
  <c r="BN57" i="1"/>
  <c r="Y60" i="1"/>
  <c r="Z63" i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BN85" i="1"/>
  <c r="BP85" i="1"/>
  <c r="Z90" i="1"/>
  <c r="BN90" i="1"/>
  <c r="BP90" i="1"/>
  <c r="Z92" i="1"/>
  <c r="BN92" i="1"/>
  <c r="Y93" i="1"/>
  <c r="Z97" i="1"/>
  <c r="BN97" i="1"/>
  <c r="BP97" i="1"/>
  <c r="Z99" i="1"/>
  <c r="BN99" i="1"/>
  <c r="Z101" i="1"/>
  <c r="BN101" i="1"/>
  <c r="F532" i="1"/>
  <c r="Z108" i="1"/>
  <c r="BN108" i="1"/>
  <c r="BP108" i="1"/>
  <c r="Z110" i="1"/>
  <c r="BN110" i="1"/>
  <c r="Y111" i="1"/>
  <c r="Z114" i="1"/>
  <c r="BN114" i="1"/>
  <c r="BP114" i="1"/>
  <c r="Z116" i="1"/>
  <c r="BN116" i="1"/>
  <c r="Y117" i="1"/>
  <c r="Z120" i="1"/>
  <c r="BN120" i="1"/>
  <c r="BP120" i="1"/>
  <c r="Z122" i="1"/>
  <c r="BN122" i="1"/>
  <c r="Z124" i="1"/>
  <c r="BN124" i="1"/>
  <c r="Y127" i="1"/>
  <c r="Z130" i="1"/>
  <c r="Z131" i="1" s="1"/>
  <c r="BN130" i="1"/>
  <c r="BP130" i="1"/>
  <c r="Z135" i="1"/>
  <c r="Z137" i="1" s="1"/>
  <c r="BN135" i="1"/>
  <c r="BP135" i="1"/>
  <c r="Y138" i="1"/>
  <c r="Z141" i="1"/>
  <c r="BN141" i="1"/>
  <c r="BP141" i="1"/>
  <c r="Z145" i="1"/>
  <c r="Z147" i="1" s="1"/>
  <c r="BN145" i="1"/>
  <c r="BP145" i="1"/>
  <c r="Y148" i="1"/>
  <c r="H532" i="1"/>
  <c r="Y153" i="1"/>
  <c r="Z156" i="1"/>
  <c r="BN156" i="1"/>
  <c r="BP156" i="1"/>
  <c r="I532" i="1"/>
  <c r="Y165" i="1"/>
  <c r="Z168" i="1"/>
  <c r="BN168" i="1"/>
  <c r="BP168" i="1"/>
  <c r="Z170" i="1"/>
  <c r="BN170" i="1"/>
  <c r="Z172" i="1"/>
  <c r="BN172" i="1"/>
  <c r="Z174" i="1"/>
  <c r="BN174" i="1"/>
  <c r="Z180" i="1"/>
  <c r="BN180" i="1"/>
  <c r="BP180" i="1"/>
  <c r="J532" i="1"/>
  <c r="Z191" i="1"/>
  <c r="BN191" i="1"/>
  <c r="BP191" i="1"/>
  <c r="Y192" i="1"/>
  <c r="Z195" i="1"/>
  <c r="Z197" i="1" s="1"/>
  <c r="BN195" i="1"/>
  <c r="BP195" i="1"/>
  <c r="Y198" i="1"/>
  <c r="Z201" i="1"/>
  <c r="BN201" i="1"/>
  <c r="BP201" i="1"/>
  <c r="Z203" i="1"/>
  <c r="BN203" i="1"/>
  <c r="Z205" i="1"/>
  <c r="BN205" i="1"/>
  <c r="Z207" i="1"/>
  <c r="BN207" i="1"/>
  <c r="Z211" i="1"/>
  <c r="BN211" i="1"/>
  <c r="BP211" i="1"/>
  <c r="Z213" i="1"/>
  <c r="BN213" i="1"/>
  <c r="Z215" i="1"/>
  <c r="BN215" i="1"/>
  <c r="Z217" i="1"/>
  <c r="BN217" i="1"/>
  <c r="Z219" i="1"/>
  <c r="BN219" i="1"/>
  <c r="Y220" i="1"/>
  <c r="Z223" i="1"/>
  <c r="Z225" i="1" s="1"/>
  <c r="BN223" i="1"/>
  <c r="BP223" i="1"/>
  <c r="Y226" i="1"/>
  <c r="K532" i="1"/>
  <c r="Z230" i="1"/>
  <c r="BN230" i="1"/>
  <c r="BP230" i="1"/>
  <c r="Z232" i="1"/>
  <c r="BN232" i="1"/>
  <c r="Z234" i="1"/>
  <c r="BN234" i="1"/>
  <c r="Y235" i="1"/>
  <c r="Z238" i="1"/>
  <c r="Z240" i="1" s="1"/>
  <c r="BN238" i="1"/>
  <c r="BP238" i="1"/>
  <c r="Y241" i="1"/>
  <c r="Z248" i="1"/>
  <c r="BN248" i="1"/>
  <c r="BP248" i="1"/>
  <c r="Z250" i="1"/>
  <c r="BN250" i="1"/>
  <c r="L532" i="1"/>
  <c r="Z257" i="1"/>
  <c r="BN257" i="1"/>
  <c r="BP257" i="1"/>
  <c r="Z259" i="1"/>
  <c r="BN259" i="1"/>
  <c r="Y262" i="1"/>
  <c r="M532" i="1"/>
  <c r="Y270" i="1"/>
  <c r="Z266" i="1"/>
  <c r="BN266" i="1"/>
  <c r="Y269" i="1"/>
  <c r="BP274" i="1"/>
  <c r="BN274" i="1"/>
  <c r="Z274" i="1"/>
  <c r="Z276" i="1" s="1"/>
  <c r="BP302" i="1"/>
  <c r="BN302" i="1"/>
  <c r="Z302" i="1"/>
  <c r="BP310" i="1"/>
  <c r="BN310" i="1"/>
  <c r="Z310" i="1"/>
  <c r="BP314" i="1"/>
  <c r="BN314" i="1"/>
  <c r="Z314" i="1"/>
  <c r="Y323" i="1"/>
  <c r="BP318" i="1"/>
  <c r="BN318" i="1"/>
  <c r="Z318" i="1"/>
  <c r="BP322" i="1"/>
  <c r="BN322" i="1"/>
  <c r="Z322" i="1"/>
  <c r="Y324" i="1"/>
  <c r="Y329" i="1"/>
  <c r="BP326" i="1"/>
  <c r="BN326" i="1"/>
  <c r="Z326" i="1"/>
  <c r="Y337" i="1"/>
  <c r="BP340" i="1"/>
  <c r="BN340" i="1"/>
  <c r="Z340" i="1"/>
  <c r="Z342" i="1" s="1"/>
  <c r="BP355" i="1"/>
  <c r="BN355" i="1"/>
  <c r="Z355" i="1"/>
  <c r="BP359" i="1"/>
  <c r="BN359" i="1"/>
  <c r="Z359" i="1"/>
  <c r="Y366" i="1"/>
  <c r="BP380" i="1"/>
  <c r="BN380" i="1"/>
  <c r="Z380" i="1"/>
  <c r="BP402" i="1"/>
  <c r="BN402" i="1"/>
  <c r="Z402" i="1"/>
  <c r="BP406" i="1"/>
  <c r="BN406" i="1"/>
  <c r="Z406" i="1"/>
  <c r="BP410" i="1"/>
  <c r="BN410" i="1"/>
  <c r="Z410" i="1"/>
  <c r="Y412" i="1"/>
  <c r="Y417" i="1"/>
  <c r="BP414" i="1"/>
  <c r="BN414" i="1"/>
  <c r="Z414" i="1"/>
  <c r="Z416" i="1" s="1"/>
  <c r="BP427" i="1"/>
  <c r="BN427" i="1"/>
  <c r="Z427" i="1"/>
  <c r="BP447" i="1"/>
  <c r="BN447" i="1"/>
  <c r="Z447" i="1"/>
  <c r="BP451" i="1"/>
  <c r="BN451" i="1"/>
  <c r="Z451" i="1"/>
  <c r="F9" i="1"/>
  <c r="J9" i="1"/>
  <c r="Y24" i="1"/>
  <c r="Y59" i="1"/>
  <c r="Y94" i="1"/>
  <c r="Y137" i="1"/>
  <c r="BP300" i="1"/>
  <c r="BN300" i="1"/>
  <c r="Z300" i="1"/>
  <c r="BP304" i="1"/>
  <c r="BN304" i="1"/>
  <c r="Z304" i="1"/>
  <c r="Y306" i="1"/>
  <c r="Y315" i="1"/>
  <c r="BP308" i="1"/>
  <c r="BN308" i="1"/>
  <c r="Z308" i="1"/>
  <c r="BP312" i="1"/>
  <c r="BN312" i="1"/>
  <c r="Z312" i="1"/>
  <c r="BP320" i="1"/>
  <c r="BN320" i="1"/>
  <c r="Z320" i="1"/>
  <c r="BP328" i="1"/>
  <c r="BN328" i="1"/>
  <c r="Z328" i="1"/>
  <c r="Y330" i="1"/>
  <c r="BP334" i="1"/>
  <c r="BN334" i="1"/>
  <c r="Z334" i="1"/>
  <c r="BP347" i="1"/>
  <c r="BN347" i="1"/>
  <c r="Z347" i="1"/>
  <c r="BP357" i="1"/>
  <c r="BN357" i="1"/>
  <c r="Z357" i="1"/>
  <c r="Y361" i="1"/>
  <c r="BP365" i="1"/>
  <c r="BN365" i="1"/>
  <c r="Z365" i="1"/>
  <c r="Y367" i="1"/>
  <c r="Y372" i="1"/>
  <c r="BP369" i="1"/>
  <c r="BN369" i="1"/>
  <c r="Z369" i="1"/>
  <c r="BP382" i="1"/>
  <c r="BN382" i="1"/>
  <c r="Z382" i="1"/>
  <c r="Y384" i="1"/>
  <c r="Y387" i="1"/>
  <c r="BP386" i="1"/>
  <c r="BN386" i="1"/>
  <c r="Z386" i="1"/>
  <c r="Z387" i="1" s="1"/>
  <c r="Y388" i="1"/>
  <c r="Y393" i="1"/>
  <c r="BP390" i="1"/>
  <c r="BN390" i="1"/>
  <c r="Z390" i="1"/>
  <c r="BP404" i="1"/>
  <c r="BN404" i="1"/>
  <c r="Z404" i="1"/>
  <c r="BP408" i="1"/>
  <c r="BN408" i="1"/>
  <c r="Z408" i="1"/>
  <c r="BP421" i="1"/>
  <c r="BN421" i="1"/>
  <c r="Z421" i="1"/>
  <c r="Z422" i="1" s="1"/>
  <c r="Y423" i="1"/>
  <c r="Y430" i="1"/>
  <c r="BP425" i="1"/>
  <c r="BN425" i="1"/>
  <c r="Z425" i="1"/>
  <c r="Y429" i="1"/>
  <c r="BP445" i="1"/>
  <c r="BN445" i="1"/>
  <c r="Z445" i="1"/>
  <c r="BP449" i="1"/>
  <c r="BN449" i="1"/>
  <c r="Z449" i="1"/>
  <c r="BP454" i="1"/>
  <c r="BN454" i="1"/>
  <c r="Z454" i="1"/>
  <c r="BP462" i="1"/>
  <c r="BN462" i="1"/>
  <c r="Z462" i="1"/>
  <c r="Y464" i="1"/>
  <c r="Y474" i="1"/>
  <c r="Y473" i="1"/>
  <c r="BP466" i="1"/>
  <c r="BN466" i="1"/>
  <c r="Z466" i="1"/>
  <c r="O532" i="1"/>
  <c r="Y277" i="1"/>
  <c r="Y282" i="1"/>
  <c r="Y291" i="1"/>
  <c r="Y296" i="1"/>
  <c r="S532" i="1"/>
  <c r="Y305" i="1"/>
  <c r="T532" i="1"/>
  <c r="Y350" i="1"/>
  <c r="U532" i="1"/>
  <c r="Y362" i="1"/>
  <c r="V532" i="1"/>
  <c r="Y383" i="1"/>
  <c r="W532" i="1"/>
  <c r="Y411" i="1"/>
  <c r="X532" i="1"/>
  <c r="Y422" i="1"/>
  <c r="Y435" i="1"/>
  <c r="Y440" i="1"/>
  <c r="AA532" i="1"/>
  <c r="Y457" i="1"/>
  <c r="BP456" i="1"/>
  <c r="BN456" i="1"/>
  <c r="Z456" i="1"/>
  <c r="Y458" i="1"/>
  <c r="Y463" i="1"/>
  <c r="BP460" i="1"/>
  <c r="BN460" i="1"/>
  <c r="Z460" i="1"/>
  <c r="Z468" i="1"/>
  <c r="BN468" i="1"/>
  <c r="Z470" i="1"/>
  <c r="BN470" i="1"/>
  <c r="Z472" i="1"/>
  <c r="BN472" i="1"/>
  <c r="Z476" i="1"/>
  <c r="BN476" i="1"/>
  <c r="BP476" i="1"/>
  <c r="Y479" i="1"/>
  <c r="Z482" i="1"/>
  <c r="Z483" i="1" s="1"/>
  <c r="BN482" i="1"/>
  <c r="BP482" i="1"/>
  <c r="Y483" i="1"/>
  <c r="Y492" i="1"/>
  <c r="Z494" i="1"/>
  <c r="BN494" i="1"/>
  <c r="BP494" i="1"/>
  <c r="Z495" i="1"/>
  <c r="BN495" i="1"/>
  <c r="Z496" i="1"/>
  <c r="BN496" i="1"/>
  <c r="Z497" i="1"/>
  <c r="BN497" i="1"/>
  <c r="Y498" i="1"/>
  <c r="Z506" i="1"/>
  <c r="BN506" i="1"/>
  <c r="BP506" i="1"/>
  <c r="Z507" i="1"/>
  <c r="BN507" i="1"/>
  <c r="Y508" i="1"/>
  <c r="Z519" i="1"/>
  <c r="Z520" i="1" s="1"/>
  <c r="BN519" i="1"/>
  <c r="BP519" i="1"/>
  <c r="Y520" i="1"/>
  <c r="Z477" i="1"/>
  <c r="BN477" i="1"/>
  <c r="Y521" i="1"/>
  <c r="Z269" i="1" l="1"/>
  <c r="Z371" i="1"/>
  <c r="X525" i="1"/>
  <c r="Z392" i="1"/>
  <c r="Z366" i="1"/>
  <c r="Z158" i="1"/>
  <c r="Z142" i="1"/>
  <c r="Z349" i="1"/>
  <c r="Z305" i="1"/>
  <c r="Z361" i="1"/>
  <c r="Z176" i="1"/>
  <c r="Z86" i="1"/>
  <c r="Z515" i="1"/>
  <c r="Z491" i="1"/>
  <c r="Z411" i="1"/>
  <c r="Z463" i="1"/>
  <c r="Z457" i="1"/>
  <c r="Z429" i="1"/>
  <c r="Z336" i="1"/>
  <c r="Z261" i="1"/>
  <c r="Z252" i="1"/>
  <c r="Z235" i="1"/>
  <c r="Z208" i="1"/>
  <c r="Z192" i="1"/>
  <c r="Z182" i="1"/>
  <c r="Z126" i="1"/>
  <c r="Z117" i="1"/>
  <c r="Z111" i="1"/>
  <c r="Z103" i="1"/>
  <c r="Z93" i="1"/>
  <c r="Z66" i="1"/>
  <c r="Z59" i="1"/>
  <c r="Z45" i="1"/>
  <c r="Z508" i="1"/>
  <c r="Z498" i="1"/>
  <c r="Z315" i="1"/>
  <c r="Y524" i="1"/>
  <c r="Z479" i="1"/>
  <c r="Z473" i="1"/>
  <c r="Y522" i="1"/>
  <c r="Z383" i="1"/>
  <c r="Z329" i="1"/>
  <c r="Z323" i="1"/>
  <c r="Z220" i="1"/>
  <c r="Z81" i="1"/>
  <c r="Z72" i="1"/>
  <c r="Z32" i="1"/>
  <c r="Y526" i="1"/>
  <c r="Y523" i="1"/>
  <c r="Y525" i="1" s="1"/>
  <c r="Z527" i="1" l="1"/>
</calcChain>
</file>

<file path=xl/sharedStrings.xml><?xml version="1.0" encoding="utf-8"?>
<sst xmlns="http://schemas.openxmlformats.org/spreadsheetml/2006/main" count="2326" uniqueCount="838">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</sst>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9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5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44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9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52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32"/>
  <sheetViews>
    <sheetView showGridLines="0" tabSelected="1" topLeftCell="A507" zoomScaleNormal="100" zoomScaleSheetLayoutView="100" workbookViewId="0">
      <selection activeCell="AA528" sqref="AA528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728" t="s">
        <v>0</v>
      </c>
      <c r="E1" s="612"/>
      <c r="F1" s="612"/>
      <c r="G1" s="12" t="s">
        <v>1</v>
      </c>
      <c r="H1" s="728" t="s">
        <v>2</v>
      </c>
      <c r="I1" s="612"/>
      <c r="J1" s="612"/>
      <c r="K1" s="612"/>
      <c r="L1" s="612"/>
      <c r="M1" s="612"/>
      <c r="N1" s="612"/>
      <c r="O1" s="612"/>
      <c r="P1" s="612"/>
      <c r="Q1" s="612"/>
      <c r="R1" s="899" t="s">
        <v>3</v>
      </c>
      <c r="S1" s="612"/>
      <c r="T1" s="6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8"/>
      <c r="R2" s="598"/>
      <c r="S2" s="598"/>
      <c r="T2" s="598"/>
      <c r="U2" s="598"/>
      <c r="V2" s="598"/>
      <c r="W2" s="598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8"/>
      <c r="Q3" s="598"/>
      <c r="R3" s="598"/>
      <c r="S3" s="598"/>
      <c r="T3" s="598"/>
      <c r="U3" s="598"/>
      <c r="V3" s="598"/>
      <c r="W3" s="598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808" t="s">
        <v>8</v>
      </c>
      <c r="B5" s="585"/>
      <c r="C5" s="586"/>
      <c r="D5" s="691"/>
      <c r="E5" s="693"/>
      <c r="F5" s="646" t="s">
        <v>9</v>
      </c>
      <c r="G5" s="586"/>
      <c r="H5" s="691"/>
      <c r="I5" s="692"/>
      <c r="J5" s="692"/>
      <c r="K5" s="692"/>
      <c r="L5" s="692"/>
      <c r="M5" s="693"/>
      <c r="N5" s="58"/>
      <c r="P5" s="24" t="s">
        <v>10</v>
      </c>
      <c r="Q5" s="622">
        <v>45810</v>
      </c>
      <c r="R5" s="623"/>
      <c r="T5" s="774" t="s">
        <v>11</v>
      </c>
      <c r="U5" s="713"/>
      <c r="V5" s="779" t="s">
        <v>12</v>
      </c>
      <c r="W5" s="623"/>
      <c r="AB5" s="51"/>
      <c r="AC5" s="51"/>
      <c r="AD5" s="51"/>
      <c r="AE5" s="51"/>
    </row>
    <row r="6" spans="1:32" s="571" customFormat="1" ht="24" customHeight="1" x14ac:dyDescent="0.2">
      <c r="A6" s="808" t="s">
        <v>13</v>
      </c>
      <c r="B6" s="585"/>
      <c r="C6" s="586"/>
      <c r="D6" s="695" t="s">
        <v>14</v>
      </c>
      <c r="E6" s="696"/>
      <c r="F6" s="696"/>
      <c r="G6" s="696"/>
      <c r="H6" s="696"/>
      <c r="I6" s="696"/>
      <c r="J6" s="696"/>
      <c r="K6" s="696"/>
      <c r="L6" s="696"/>
      <c r="M6" s="623"/>
      <c r="N6" s="59"/>
      <c r="P6" s="24" t="s">
        <v>15</v>
      </c>
      <c r="Q6" s="630" t="str">
        <f>IF(Q5=0," ",CHOOSE(WEEKDAY(Q5,2),"Понедельник","Вторник","Среда","Четверг","Пятница","Суббота","Воскресенье"))</f>
        <v>Понедельник</v>
      </c>
      <c r="R6" s="588"/>
      <c r="T6" s="786" t="s">
        <v>16</v>
      </c>
      <c r="U6" s="713"/>
      <c r="V6" s="735" t="s">
        <v>17</v>
      </c>
      <c r="W6" s="736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907" t="str">
        <f>IFERROR(VLOOKUP(DeliveryAddress,Table,3,0),1)</f>
        <v>4</v>
      </c>
      <c r="E7" s="908"/>
      <c r="F7" s="908"/>
      <c r="G7" s="908"/>
      <c r="H7" s="908"/>
      <c r="I7" s="908"/>
      <c r="J7" s="908"/>
      <c r="K7" s="908"/>
      <c r="L7" s="908"/>
      <c r="M7" s="781"/>
      <c r="N7" s="60"/>
      <c r="P7" s="24"/>
      <c r="Q7" s="42"/>
      <c r="R7" s="42"/>
      <c r="T7" s="598"/>
      <c r="U7" s="713"/>
      <c r="V7" s="737"/>
      <c r="W7" s="738"/>
      <c r="AB7" s="51"/>
      <c r="AC7" s="51"/>
      <c r="AD7" s="51"/>
      <c r="AE7" s="51"/>
    </row>
    <row r="8" spans="1:32" s="571" customFormat="1" ht="25.5" customHeight="1" x14ac:dyDescent="0.2">
      <c r="A8" s="601" t="s">
        <v>18</v>
      </c>
      <c r="B8" s="602"/>
      <c r="C8" s="603"/>
      <c r="D8" s="875"/>
      <c r="E8" s="876"/>
      <c r="F8" s="876"/>
      <c r="G8" s="876"/>
      <c r="H8" s="876"/>
      <c r="I8" s="876"/>
      <c r="J8" s="876"/>
      <c r="K8" s="876"/>
      <c r="L8" s="876"/>
      <c r="M8" s="877"/>
      <c r="N8" s="61"/>
      <c r="P8" s="24" t="s">
        <v>19</v>
      </c>
      <c r="Q8" s="780">
        <v>0.41666666666666669</v>
      </c>
      <c r="R8" s="781"/>
      <c r="T8" s="598"/>
      <c r="U8" s="713"/>
      <c r="V8" s="737"/>
      <c r="W8" s="738"/>
      <c r="AB8" s="51"/>
      <c r="AC8" s="51"/>
      <c r="AD8" s="51"/>
      <c r="AE8" s="51"/>
    </row>
    <row r="9" spans="1:32" s="571" customFormat="1" ht="39.950000000000003" customHeight="1" x14ac:dyDescent="0.2">
      <c r="A9" s="6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8"/>
      <c r="C9" s="598"/>
      <c r="D9" s="659"/>
      <c r="E9" s="660"/>
      <c r="F9" s="6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8"/>
      <c r="H9" s="750" t="str">
        <f>IF(AND($A$9="Тип доверенности/получателя при получении в адресе перегруза:",$D$9="Разовая доверенность"),"Введите ФИО","")</f>
        <v/>
      </c>
      <c r="I9" s="660"/>
      <c r="J9" s="7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0"/>
      <c r="L9" s="660"/>
      <c r="M9" s="660"/>
      <c r="N9" s="569"/>
      <c r="P9" s="26" t="s">
        <v>20</v>
      </c>
      <c r="Q9" s="822"/>
      <c r="R9" s="648"/>
      <c r="T9" s="598"/>
      <c r="U9" s="713"/>
      <c r="V9" s="739"/>
      <c r="W9" s="740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6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8"/>
      <c r="C10" s="598"/>
      <c r="D10" s="659"/>
      <c r="E10" s="660"/>
      <c r="F10" s="6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8"/>
      <c r="H10" s="709" t="str">
        <f>IFERROR(VLOOKUP($D$10,Proxy,2,FALSE),"")</f>
        <v/>
      </c>
      <c r="I10" s="598"/>
      <c r="J10" s="598"/>
      <c r="K10" s="598"/>
      <c r="L10" s="598"/>
      <c r="M10" s="598"/>
      <c r="N10" s="570"/>
      <c r="P10" s="26" t="s">
        <v>21</v>
      </c>
      <c r="Q10" s="787"/>
      <c r="R10" s="788"/>
      <c r="U10" s="24" t="s">
        <v>22</v>
      </c>
      <c r="V10" s="905" t="s">
        <v>23</v>
      </c>
      <c r="W10" s="736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26"/>
      <c r="R11" s="623"/>
      <c r="U11" s="24" t="s">
        <v>26</v>
      </c>
      <c r="V11" s="647" t="s">
        <v>27</v>
      </c>
      <c r="W11" s="648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89" t="s">
        <v>28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29</v>
      </c>
      <c r="Q12" s="780"/>
      <c r="R12" s="781"/>
      <c r="S12" s="23"/>
      <c r="U12" s="24"/>
      <c r="V12" s="612"/>
      <c r="W12" s="598"/>
      <c r="AB12" s="51"/>
      <c r="AC12" s="51"/>
      <c r="AD12" s="51"/>
      <c r="AE12" s="51"/>
    </row>
    <row r="13" spans="1:32" s="571" customFormat="1" ht="23.25" customHeight="1" x14ac:dyDescent="0.2">
      <c r="A13" s="789" t="s">
        <v>30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31</v>
      </c>
      <c r="Q13" s="647"/>
      <c r="R13" s="6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89" t="s">
        <v>32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95" t="s">
        <v>33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813" t="s">
        <v>34</v>
      </c>
      <c r="Q15" s="612"/>
      <c r="R15" s="612"/>
      <c r="S15" s="612"/>
      <c r="T15" s="6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4"/>
      <c r="Q16" s="814"/>
      <c r="R16" s="814"/>
      <c r="S16" s="814"/>
      <c r="T16" s="8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9" t="s">
        <v>35</v>
      </c>
      <c r="B17" s="589" t="s">
        <v>36</v>
      </c>
      <c r="C17" s="803" t="s">
        <v>37</v>
      </c>
      <c r="D17" s="589" t="s">
        <v>38</v>
      </c>
      <c r="E17" s="590"/>
      <c r="F17" s="589" t="s">
        <v>39</v>
      </c>
      <c r="G17" s="589" t="s">
        <v>40</v>
      </c>
      <c r="H17" s="589" t="s">
        <v>41</v>
      </c>
      <c r="I17" s="589" t="s">
        <v>42</v>
      </c>
      <c r="J17" s="589" t="s">
        <v>43</v>
      </c>
      <c r="K17" s="589" t="s">
        <v>44</v>
      </c>
      <c r="L17" s="589" t="s">
        <v>45</v>
      </c>
      <c r="M17" s="589" t="s">
        <v>46</v>
      </c>
      <c r="N17" s="589" t="s">
        <v>47</v>
      </c>
      <c r="O17" s="589" t="s">
        <v>48</v>
      </c>
      <c r="P17" s="589" t="s">
        <v>49</v>
      </c>
      <c r="Q17" s="849"/>
      <c r="R17" s="849"/>
      <c r="S17" s="849"/>
      <c r="T17" s="590"/>
      <c r="U17" s="621" t="s">
        <v>50</v>
      </c>
      <c r="V17" s="586"/>
      <c r="W17" s="589" t="s">
        <v>51</v>
      </c>
      <c r="X17" s="589" t="s">
        <v>52</v>
      </c>
      <c r="Y17" s="618" t="s">
        <v>53</v>
      </c>
      <c r="Z17" s="757" t="s">
        <v>54</v>
      </c>
      <c r="AA17" s="640" t="s">
        <v>55</v>
      </c>
      <c r="AB17" s="640" t="s">
        <v>56</v>
      </c>
      <c r="AC17" s="640" t="s">
        <v>57</v>
      </c>
      <c r="AD17" s="640" t="s">
        <v>58</v>
      </c>
      <c r="AE17" s="641"/>
      <c r="AF17" s="642"/>
      <c r="AG17" s="66"/>
      <c r="BD17" s="65" t="s">
        <v>59</v>
      </c>
    </row>
    <row r="18" spans="1:68" ht="14.25" customHeight="1" x14ac:dyDescent="0.2">
      <c r="A18" s="600"/>
      <c r="B18" s="600"/>
      <c r="C18" s="600"/>
      <c r="D18" s="591"/>
      <c r="E18" s="592"/>
      <c r="F18" s="600"/>
      <c r="G18" s="600"/>
      <c r="H18" s="600"/>
      <c r="I18" s="600"/>
      <c r="J18" s="600"/>
      <c r="K18" s="600"/>
      <c r="L18" s="600"/>
      <c r="M18" s="600"/>
      <c r="N18" s="600"/>
      <c r="O18" s="600"/>
      <c r="P18" s="591"/>
      <c r="Q18" s="850"/>
      <c r="R18" s="850"/>
      <c r="S18" s="850"/>
      <c r="T18" s="592"/>
      <c r="U18" s="67" t="s">
        <v>60</v>
      </c>
      <c r="V18" s="67" t="s">
        <v>61</v>
      </c>
      <c r="W18" s="600"/>
      <c r="X18" s="600"/>
      <c r="Y18" s="619"/>
      <c r="Z18" s="758"/>
      <c r="AA18" s="690"/>
      <c r="AB18" s="690"/>
      <c r="AC18" s="690"/>
      <c r="AD18" s="643"/>
      <c r="AE18" s="644"/>
      <c r="AF18" s="645"/>
      <c r="AG18" s="66"/>
      <c r="BD18" s="65"/>
    </row>
    <row r="19" spans="1:68" ht="27.75" customHeight="1" x14ac:dyDescent="0.2">
      <c r="A19" s="722" t="s">
        <v>62</v>
      </c>
      <c r="B19" s="723"/>
      <c r="C19" s="723"/>
      <c r="D19" s="723"/>
      <c r="E19" s="723"/>
      <c r="F19" s="723"/>
      <c r="G19" s="723"/>
      <c r="H19" s="723"/>
      <c r="I19" s="723"/>
      <c r="J19" s="723"/>
      <c r="K19" s="723"/>
      <c r="L19" s="723"/>
      <c r="M19" s="723"/>
      <c r="N19" s="723"/>
      <c r="O19" s="723"/>
      <c r="P19" s="723"/>
      <c r="Q19" s="723"/>
      <c r="R19" s="723"/>
      <c r="S19" s="723"/>
      <c r="T19" s="723"/>
      <c r="U19" s="723"/>
      <c r="V19" s="723"/>
      <c r="W19" s="723"/>
      <c r="X19" s="723"/>
      <c r="Y19" s="723"/>
      <c r="Z19" s="723"/>
      <c r="AA19" s="48"/>
      <c r="AB19" s="48"/>
      <c r="AC19" s="48"/>
    </row>
    <row r="20" spans="1:68" ht="16.5" customHeight="1" x14ac:dyDescent="0.25">
      <c r="A20" s="614" t="s">
        <v>62</v>
      </c>
      <c r="B20" s="598"/>
      <c r="C20" s="598"/>
      <c r="D20" s="598"/>
      <c r="E20" s="598"/>
      <c r="F20" s="598"/>
      <c r="G20" s="598"/>
      <c r="H20" s="598"/>
      <c r="I20" s="598"/>
      <c r="J20" s="598"/>
      <c r="K20" s="598"/>
      <c r="L20" s="598"/>
      <c r="M20" s="598"/>
      <c r="N20" s="598"/>
      <c r="O20" s="598"/>
      <c r="P20" s="598"/>
      <c r="Q20" s="598"/>
      <c r="R20" s="598"/>
      <c r="S20" s="598"/>
      <c r="T20" s="598"/>
      <c r="U20" s="598"/>
      <c r="V20" s="598"/>
      <c r="W20" s="598"/>
      <c r="X20" s="598"/>
      <c r="Y20" s="598"/>
      <c r="Z20" s="598"/>
      <c r="AA20" s="572"/>
      <c r="AB20" s="572"/>
      <c r="AC20" s="572"/>
    </row>
    <row r="21" spans="1:68" ht="14.25" customHeight="1" x14ac:dyDescent="0.25">
      <c r="A21" s="597" t="s">
        <v>63</v>
      </c>
      <c r="B21" s="598"/>
      <c r="C21" s="598"/>
      <c r="D21" s="598"/>
      <c r="E21" s="598"/>
      <c r="F21" s="598"/>
      <c r="G21" s="598"/>
      <c r="H21" s="598"/>
      <c r="I21" s="598"/>
      <c r="J21" s="598"/>
      <c r="K21" s="598"/>
      <c r="L21" s="598"/>
      <c r="M21" s="598"/>
      <c r="N21" s="598"/>
      <c r="O21" s="598"/>
      <c r="P21" s="598"/>
      <c r="Q21" s="598"/>
      <c r="R21" s="598"/>
      <c r="S21" s="598"/>
      <c r="T21" s="598"/>
      <c r="U21" s="598"/>
      <c r="V21" s="598"/>
      <c r="W21" s="598"/>
      <c r="X21" s="598"/>
      <c r="Y21" s="598"/>
      <c r="Z21" s="598"/>
      <c r="AA21" s="573"/>
      <c r="AB21" s="573"/>
      <c r="AC21" s="57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7">
        <v>4680115886643</v>
      </c>
      <c r="E22" s="588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02" t="s">
        <v>68</v>
      </c>
      <c r="Q22" s="582"/>
      <c r="R22" s="582"/>
      <c r="S22" s="582"/>
      <c r="T22" s="583"/>
      <c r="U22" s="34"/>
      <c r="V22" s="34"/>
      <c r="W22" s="35" t="s">
        <v>69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6"/>
      <c r="B23" s="598"/>
      <c r="C23" s="598"/>
      <c r="D23" s="598"/>
      <c r="E23" s="598"/>
      <c r="F23" s="598"/>
      <c r="G23" s="598"/>
      <c r="H23" s="598"/>
      <c r="I23" s="598"/>
      <c r="J23" s="598"/>
      <c r="K23" s="598"/>
      <c r="L23" s="598"/>
      <c r="M23" s="598"/>
      <c r="N23" s="598"/>
      <c r="O23" s="607"/>
      <c r="P23" s="609" t="s">
        <v>71</v>
      </c>
      <c r="Q23" s="602"/>
      <c r="R23" s="602"/>
      <c r="S23" s="602"/>
      <c r="T23" s="602"/>
      <c r="U23" s="602"/>
      <c r="V23" s="603"/>
      <c r="W23" s="37" t="s">
        <v>72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x14ac:dyDescent="0.2">
      <c r="A24" s="598"/>
      <c r="B24" s="598"/>
      <c r="C24" s="598"/>
      <c r="D24" s="598"/>
      <c r="E24" s="598"/>
      <c r="F24" s="598"/>
      <c r="G24" s="598"/>
      <c r="H24" s="598"/>
      <c r="I24" s="598"/>
      <c r="J24" s="598"/>
      <c r="K24" s="598"/>
      <c r="L24" s="598"/>
      <c r="M24" s="598"/>
      <c r="N24" s="598"/>
      <c r="O24" s="607"/>
      <c r="P24" s="609" t="s">
        <v>71</v>
      </c>
      <c r="Q24" s="602"/>
      <c r="R24" s="602"/>
      <c r="S24" s="602"/>
      <c r="T24" s="602"/>
      <c r="U24" s="602"/>
      <c r="V24" s="603"/>
      <c r="W24" s="37" t="s">
        <v>69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customHeight="1" x14ac:dyDescent="0.25">
      <c r="A25" s="597" t="s">
        <v>73</v>
      </c>
      <c r="B25" s="598"/>
      <c r="C25" s="598"/>
      <c r="D25" s="598"/>
      <c r="E25" s="598"/>
      <c r="F25" s="598"/>
      <c r="G25" s="598"/>
      <c r="H25" s="598"/>
      <c r="I25" s="598"/>
      <c r="J25" s="598"/>
      <c r="K25" s="598"/>
      <c r="L25" s="598"/>
      <c r="M25" s="598"/>
      <c r="N25" s="598"/>
      <c r="O25" s="598"/>
      <c r="P25" s="598"/>
      <c r="Q25" s="598"/>
      <c r="R25" s="598"/>
      <c r="S25" s="598"/>
      <c r="T25" s="598"/>
      <c r="U25" s="598"/>
      <c r="V25" s="598"/>
      <c r="W25" s="598"/>
      <c r="X25" s="598"/>
      <c r="Y25" s="598"/>
      <c r="Z25" s="598"/>
      <c r="AA25" s="573"/>
      <c r="AB25" s="573"/>
      <c r="AC25" s="57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7">
        <v>4680115885912</v>
      </c>
      <c r="E26" s="588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9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69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7">
        <v>4607091388237</v>
      </c>
      <c r="E27" s="588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69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7">
        <v>4680115886230</v>
      </c>
      <c r="E28" s="588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89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69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7">
        <v>4680115886247</v>
      </c>
      <c r="E29" s="588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7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69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7">
        <v>4680115885905</v>
      </c>
      <c r="E30" s="588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90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69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7">
        <v>4607091388244</v>
      </c>
      <c r="E31" s="588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7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69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6"/>
      <c r="B32" s="598"/>
      <c r="C32" s="598"/>
      <c r="D32" s="598"/>
      <c r="E32" s="598"/>
      <c r="F32" s="598"/>
      <c r="G32" s="598"/>
      <c r="H32" s="598"/>
      <c r="I32" s="598"/>
      <c r="J32" s="598"/>
      <c r="K32" s="598"/>
      <c r="L32" s="598"/>
      <c r="M32" s="598"/>
      <c r="N32" s="598"/>
      <c r="O32" s="607"/>
      <c r="P32" s="609" t="s">
        <v>71</v>
      </c>
      <c r="Q32" s="602"/>
      <c r="R32" s="602"/>
      <c r="S32" s="602"/>
      <c r="T32" s="602"/>
      <c r="U32" s="602"/>
      <c r="V32" s="603"/>
      <c r="W32" s="37" t="s">
        <v>72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x14ac:dyDescent="0.2">
      <c r="A33" s="598"/>
      <c r="B33" s="598"/>
      <c r="C33" s="598"/>
      <c r="D33" s="598"/>
      <c r="E33" s="598"/>
      <c r="F33" s="598"/>
      <c r="G33" s="598"/>
      <c r="H33" s="598"/>
      <c r="I33" s="598"/>
      <c r="J33" s="598"/>
      <c r="K33" s="598"/>
      <c r="L33" s="598"/>
      <c r="M33" s="598"/>
      <c r="N33" s="598"/>
      <c r="O33" s="607"/>
      <c r="P33" s="609" t="s">
        <v>71</v>
      </c>
      <c r="Q33" s="602"/>
      <c r="R33" s="602"/>
      <c r="S33" s="602"/>
      <c r="T33" s="602"/>
      <c r="U33" s="602"/>
      <c r="V33" s="603"/>
      <c r="W33" s="37" t="s">
        <v>69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customHeight="1" x14ac:dyDescent="0.25">
      <c r="A34" s="597" t="s">
        <v>94</v>
      </c>
      <c r="B34" s="598"/>
      <c r="C34" s="598"/>
      <c r="D34" s="598"/>
      <c r="E34" s="598"/>
      <c r="F34" s="598"/>
      <c r="G34" s="598"/>
      <c r="H34" s="598"/>
      <c r="I34" s="598"/>
      <c r="J34" s="598"/>
      <c r="K34" s="598"/>
      <c r="L34" s="598"/>
      <c r="M34" s="598"/>
      <c r="N34" s="598"/>
      <c r="O34" s="598"/>
      <c r="P34" s="598"/>
      <c r="Q34" s="598"/>
      <c r="R34" s="598"/>
      <c r="S34" s="598"/>
      <c r="T34" s="598"/>
      <c r="U34" s="598"/>
      <c r="V34" s="598"/>
      <c r="W34" s="598"/>
      <c r="X34" s="598"/>
      <c r="Y34" s="598"/>
      <c r="Z34" s="598"/>
      <c r="AA34" s="573"/>
      <c r="AB34" s="573"/>
      <c r="AC34" s="57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7">
        <v>4607091388503</v>
      </c>
      <c r="E35" s="588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69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6"/>
      <c r="B36" s="598"/>
      <c r="C36" s="598"/>
      <c r="D36" s="598"/>
      <c r="E36" s="598"/>
      <c r="F36" s="598"/>
      <c r="G36" s="598"/>
      <c r="H36" s="598"/>
      <c r="I36" s="598"/>
      <c r="J36" s="598"/>
      <c r="K36" s="598"/>
      <c r="L36" s="598"/>
      <c r="M36" s="598"/>
      <c r="N36" s="598"/>
      <c r="O36" s="607"/>
      <c r="P36" s="609" t="s">
        <v>71</v>
      </c>
      <c r="Q36" s="602"/>
      <c r="R36" s="602"/>
      <c r="S36" s="602"/>
      <c r="T36" s="602"/>
      <c r="U36" s="602"/>
      <c r="V36" s="603"/>
      <c r="W36" s="37" t="s">
        <v>72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x14ac:dyDescent="0.2">
      <c r="A37" s="598"/>
      <c r="B37" s="598"/>
      <c r="C37" s="598"/>
      <c r="D37" s="598"/>
      <c r="E37" s="598"/>
      <c r="F37" s="598"/>
      <c r="G37" s="598"/>
      <c r="H37" s="598"/>
      <c r="I37" s="598"/>
      <c r="J37" s="598"/>
      <c r="K37" s="598"/>
      <c r="L37" s="598"/>
      <c r="M37" s="598"/>
      <c r="N37" s="598"/>
      <c r="O37" s="607"/>
      <c r="P37" s="609" t="s">
        <v>71</v>
      </c>
      <c r="Q37" s="602"/>
      <c r="R37" s="602"/>
      <c r="S37" s="602"/>
      <c r="T37" s="602"/>
      <c r="U37" s="602"/>
      <c r="V37" s="603"/>
      <c r="W37" s="37" t="s">
        <v>69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customHeight="1" x14ac:dyDescent="0.2">
      <c r="A38" s="722" t="s">
        <v>100</v>
      </c>
      <c r="B38" s="723"/>
      <c r="C38" s="723"/>
      <c r="D38" s="723"/>
      <c r="E38" s="723"/>
      <c r="F38" s="723"/>
      <c r="G38" s="723"/>
      <c r="H38" s="723"/>
      <c r="I38" s="723"/>
      <c r="J38" s="723"/>
      <c r="K38" s="723"/>
      <c r="L38" s="723"/>
      <c r="M38" s="723"/>
      <c r="N38" s="723"/>
      <c r="O38" s="723"/>
      <c r="P38" s="723"/>
      <c r="Q38" s="723"/>
      <c r="R38" s="723"/>
      <c r="S38" s="723"/>
      <c r="T38" s="723"/>
      <c r="U38" s="723"/>
      <c r="V38" s="723"/>
      <c r="W38" s="723"/>
      <c r="X38" s="723"/>
      <c r="Y38" s="723"/>
      <c r="Z38" s="723"/>
      <c r="AA38" s="48"/>
      <c r="AB38" s="48"/>
      <c r="AC38" s="48"/>
    </row>
    <row r="39" spans="1:68" ht="16.5" customHeight="1" x14ac:dyDescent="0.25">
      <c r="A39" s="614" t="s">
        <v>101</v>
      </c>
      <c r="B39" s="598"/>
      <c r="C39" s="598"/>
      <c r="D39" s="598"/>
      <c r="E39" s="598"/>
      <c r="F39" s="598"/>
      <c r="G39" s="598"/>
      <c r="H39" s="598"/>
      <c r="I39" s="598"/>
      <c r="J39" s="598"/>
      <c r="K39" s="598"/>
      <c r="L39" s="598"/>
      <c r="M39" s="598"/>
      <c r="N39" s="598"/>
      <c r="O39" s="598"/>
      <c r="P39" s="598"/>
      <c r="Q39" s="598"/>
      <c r="R39" s="598"/>
      <c r="S39" s="598"/>
      <c r="T39" s="598"/>
      <c r="U39" s="598"/>
      <c r="V39" s="598"/>
      <c r="W39" s="598"/>
      <c r="X39" s="598"/>
      <c r="Y39" s="598"/>
      <c r="Z39" s="598"/>
      <c r="AA39" s="572"/>
      <c r="AB39" s="572"/>
      <c r="AC39" s="572"/>
    </row>
    <row r="40" spans="1:68" ht="14.25" customHeight="1" x14ac:dyDescent="0.25">
      <c r="A40" s="597" t="s">
        <v>102</v>
      </c>
      <c r="B40" s="598"/>
      <c r="C40" s="598"/>
      <c r="D40" s="598"/>
      <c r="E40" s="598"/>
      <c r="F40" s="598"/>
      <c r="G40" s="598"/>
      <c r="H40" s="598"/>
      <c r="I40" s="598"/>
      <c r="J40" s="598"/>
      <c r="K40" s="598"/>
      <c r="L40" s="598"/>
      <c r="M40" s="598"/>
      <c r="N40" s="598"/>
      <c r="O40" s="598"/>
      <c r="P40" s="598"/>
      <c r="Q40" s="598"/>
      <c r="R40" s="598"/>
      <c r="S40" s="598"/>
      <c r="T40" s="598"/>
      <c r="U40" s="598"/>
      <c r="V40" s="598"/>
      <c r="W40" s="598"/>
      <c r="X40" s="598"/>
      <c r="Y40" s="598"/>
      <c r="Z40" s="598"/>
      <c r="AA40" s="573"/>
      <c r="AB40" s="573"/>
      <c r="AC40" s="57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7">
        <v>4607091385670</v>
      </c>
      <c r="E41" s="588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69</v>
      </c>
      <c r="X41" s="577">
        <v>500</v>
      </c>
      <c r="Y41" s="578">
        <f>IFERROR(IF(X41="",0,CEILING((X41/$H41),1)*$H41),"")</f>
        <v>507.6</v>
      </c>
      <c r="Z41" s="36">
        <f>IFERROR(IF(Y41=0,"",ROUNDUP(Y41/H41,0)*0.01898),"")</f>
        <v>0.89205999999999996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520.1388888888888</v>
      </c>
      <c r="BN41" s="64">
        <f>IFERROR(Y41*I41/H41,"0")</f>
        <v>528.04499999999996</v>
      </c>
      <c r="BO41" s="64">
        <f>IFERROR(1/J41*(X41/H41),"0")</f>
        <v>0.72337962962962954</v>
      </c>
      <c r="BP41" s="64">
        <f>IFERROR(1/J41*(Y41/H41),"0")</f>
        <v>0.734375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87">
        <v>4680115882539</v>
      </c>
      <c r="E42" s="588"/>
      <c r="F42" s="576">
        <v>0.37</v>
      </c>
      <c r="G42" s="32">
        <v>10</v>
      </c>
      <c r="H42" s="576">
        <v>3.7</v>
      </c>
      <c r="I42" s="57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2"/>
      <c r="R42" s="582"/>
      <c r="S42" s="582"/>
      <c r="T42" s="583"/>
      <c r="U42" s="34"/>
      <c r="V42" s="34"/>
      <c r="W42" s="35" t="s">
        <v>69</v>
      </c>
      <c r="X42" s="577">
        <v>0</v>
      </c>
      <c r="Y42" s="57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87">
        <v>4607091385687</v>
      </c>
      <c r="E43" s="588"/>
      <c r="F43" s="576">
        <v>0.4</v>
      </c>
      <c r="G43" s="32">
        <v>10</v>
      </c>
      <c r="H43" s="576">
        <v>4</v>
      </c>
      <c r="I43" s="576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82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2"/>
      <c r="R43" s="582"/>
      <c r="S43" s="582"/>
      <c r="T43" s="583"/>
      <c r="U43" s="34"/>
      <c r="V43" s="34"/>
      <c r="W43" s="35" t="s">
        <v>69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87">
        <v>4680115883949</v>
      </c>
      <c r="E44" s="588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87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69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6"/>
      <c r="B45" s="598"/>
      <c r="C45" s="598"/>
      <c r="D45" s="598"/>
      <c r="E45" s="598"/>
      <c r="F45" s="598"/>
      <c r="G45" s="598"/>
      <c r="H45" s="598"/>
      <c r="I45" s="598"/>
      <c r="J45" s="598"/>
      <c r="K45" s="598"/>
      <c r="L45" s="598"/>
      <c r="M45" s="598"/>
      <c r="N45" s="598"/>
      <c r="O45" s="607"/>
      <c r="P45" s="609" t="s">
        <v>71</v>
      </c>
      <c r="Q45" s="602"/>
      <c r="R45" s="602"/>
      <c r="S45" s="602"/>
      <c r="T45" s="602"/>
      <c r="U45" s="602"/>
      <c r="V45" s="603"/>
      <c r="W45" s="37" t="s">
        <v>72</v>
      </c>
      <c r="X45" s="579">
        <f>IFERROR(X41/H41,"0")+IFERROR(X42/H42,"0")+IFERROR(X43/H43,"0")+IFERROR(X44/H44,"0")</f>
        <v>46.296296296296291</v>
      </c>
      <c r="Y45" s="579">
        <f>IFERROR(Y41/H41,"0")+IFERROR(Y42/H42,"0")+IFERROR(Y43/H43,"0")+IFERROR(Y44/H44,"0")</f>
        <v>47</v>
      </c>
      <c r="Z45" s="579">
        <f>IFERROR(IF(Z41="",0,Z41),"0")+IFERROR(IF(Z42="",0,Z42),"0")+IFERROR(IF(Z43="",0,Z43),"0")+IFERROR(IF(Z44="",0,Z44),"0")</f>
        <v>0.89205999999999996</v>
      </c>
      <c r="AA45" s="580"/>
      <c r="AB45" s="580"/>
      <c r="AC45" s="580"/>
    </row>
    <row r="46" spans="1:68" x14ac:dyDescent="0.2">
      <c r="A46" s="598"/>
      <c r="B46" s="598"/>
      <c r="C46" s="598"/>
      <c r="D46" s="598"/>
      <c r="E46" s="598"/>
      <c r="F46" s="598"/>
      <c r="G46" s="598"/>
      <c r="H46" s="598"/>
      <c r="I46" s="598"/>
      <c r="J46" s="598"/>
      <c r="K46" s="598"/>
      <c r="L46" s="598"/>
      <c r="M46" s="598"/>
      <c r="N46" s="598"/>
      <c r="O46" s="607"/>
      <c r="P46" s="609" t="s">
        <v>71</v>
      </c>
      <c r="Q46" s="602"/>
      <c r="R46" s="602"/>
      <c r="S46" s="602"/>
      <c r="T46" s="602"/>
      <c r="U46" s="602"/>
      <c r="V46" s="603"/>
      <c r="W46" s="37" t="s">
        <v>69</v>
      </c>
      <c r="X46" s="579">
        <f>IFERROR(SUM(X41:X44),"0")</f>
        <v>500</v>
      </c>
      <c r="Y46" s="579">
        <f>IFERROR(SUM(Y41:Y44),"0")</f>
        <v>507.6</v>
      </c>
      <c r="Z46" s="37"/>
      <c r="AA46" s="580"/>
      <c r="AB46" s="580"/>
      <c r="AC46" s="580"/>
    </row>
    <row r="47" spans="1:68" ht="14.25" customHeight="1" x14ac:dyDescent="0.25">
      <c r="A47" s="597" t="s">
        <v>73</v>
      </c>
      <c r="B47" s="598"/>
      <c r="C47" s="598"/>
      <c r="D47" s="598"/>
      <c r="E47" s="598"/>
      <c r="F47" s="598"/>
      <c r="G47" s="598"/>
      <c r="H47" s="598"/>
      <c r="I47" s="598"/>
      <c r="J47" s="598"/>
      <c r="K47" s="598"/>
      <c r="L47" s="598"/>
      <c r="M47" s="598"/>
      <c r="N47" s="598"/>
      <c r="O47" s="598"/>
      <c r="P47" s="598"/>
      <c r="Q47" s="598"/>
      <c r="R47" s="598"/>
      <c r="S47" s="598"/>
      <c r="T47" s="598"/>
      <c r="U47" s="598"/>
      <c r="V47" s="598"/>
      <c r="W47" s="598"/>
      <c r="X47" s="598"/>
      <c r="Y47" s="598"/>
      <c r="Z47" s="598"/>
      <c r="AA47" s="573"/>
      <c r="AB47" s="573"/>
      <c r="AC47" s="573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87">
        <v>4680115884915</v>
      </c>
      <c r="E48" s="588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6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69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6"/>
      <c r="B49" s="598"/>
      <c r="C49" s="598"/>
      <c r="D49" s="598"/>
      <c r="E49" s="598"/>
      <c r="F49" s="598"/>
      <c r="G49" s="598"/>
      <c r="H49" s="598"/>
      <c r="I49" s="598"/>
      <c r="J49" s="598"/>
      <c r="K49" s="598"/>
      <c r="L49" s="598"/>
      <c r="M49" s="598"/>
      <c r="N49" s="598"/>
      <c r="O49" s="607"/>
      <c r="P49" s="609" t="s">
        <v>71</v>
      </c>
      <c r="Q49" s="602"/>
      <c r="R49" s="602"/>
      <c r="S49" s="602"/>
      <c r="T49" s="602"/>
      <c r="U49" s="602"/>
      <c r="V49" s="603"/>
      <c r="W49" s="37" t="s">
        <v>72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x14ac:dyDescent="0.2">
      <c r="A50" s="598"/>
      <c r="B50" s="598"/>
      <c r="C50" s="598"/>
      <c r="D50" s="598"/>
      <c r="E50" s="598"/>
      <c r="F50" s="598"/>
      <c r="G50" s="598"/>
      <c r="H50" s="598"/>
      <c r="I50" s="598"/>
      <c r="J50" s="598"/>
      <c r="K50" s="598"/>
      <c r="L50" s="598"/>
      <c r="M50" s="598"/>
      <c r="N50" s="598"/>
      <c r="O50" s="607"/>
      <c r="P50" s="609" t="s">
        <v>71</v>
      </c>
      <c r="Q50" s="602"/>
      <c r="R50" s="602"/>
      <c r="S50" s="602"/>
      <c r="T50" s="602"/>
      <c r="U50" s="602"/>
      <c r="V50" s="603"/>
      <c r="W50" s="37" t="s">
        <v>69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customHeight="1" x14ac:dyDescent="0.25">
      <c r="A51" s="614" t="s">
        <v>119</v>
      </c>
      <c r="B51" s="598"/>
      <c r="C51" s="598"/>
      <c r="D51" s="598"/>
      <c r="E51" s="598"/>
      <c r="F51" s="598"/>
      <c r="G51" s="598"/>
      <c r="H51" s="598"/>
      <c r="I51" s="598"/>
      <c r="J51" s="598"/>
      <c r="K51" s="598"/>
      <c r="L51" s="598"/>
      <c r="M51" s="598"/>
      <c r="N51" s="598"/>
      <c r="O51" s="598"/>
      <c r="P51" s="598"/>
      <c r="Q51" s="598"/>
      <c r="R51" s="598"/>
      <c r="S51" s="598"/>
      <c r="T51" s="598"/>
      <c r="U51" s="598"/>
      <c r="V51" s="598"/>
      <c r="W51" s="598"/>
      <c r="X51" s="598"/>
      <c r="Y51" s="598"/>
      <c r="Z51" s="598"/>
      <c r="AA51" s="572"/>
      <c r="AB51" s="572"/>
      <c r="AC51" s="572"/>
    </row>
    <row r="52" spans="1:68" ht="14.25" customHeight="1" x14ac:dyDescent="0.25">
      <c r="A52" s="597" t="s">
        <v>102</v>
      </c>
      <c r="B52" s="598"/>
      <c r="C52" s="598"/>
      <c r="D52" s="598"/>
      <c r="E52" s="598"/>
      <c r="F52" s="598"/>
      <c r="G52" s="598"/>
      <c r="H52" s="598"/>
      <c r="I52" s="598"/>
      <c r="J52" s="598"/>
      <c r="K52" s="598"/>
      <c r="L52" s="598"/>
      <c r="M52" s="598"/>
      <c r="N52" s="598"/>
      <c r="O52" s="598"/>
      <c r="P52" s="598"/>
      <c r="Q52" s="598"/>
      <c r="R52" s="598"/>
      <c r="S52" s="598"/>
      <c r="T52" s="598"/>
      <c r="U52" s="598"/>
      <c r="V52" s="598"/>
      <c r="W52" s="598"/>
      <c r="X52" s="598"/>
      <c r="Y52" s="598"/>
      <c r="Z52" s="598"/>
      <c r="AA52" s="573"/>
      <c r="AB52" s="573"/>
      <c r="AC52" s="573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87">
        <v>4680115885882</v>
      </c>
      <c r="E53" s="588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8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69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87">
        <v>4680115881426</v>
      </c>
      <c r="E54" s="588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69</v>
      </c>
      <c r="X54" s="577">
        <v>500</v>
      </c>
      <c r="Y54" s="578">
        <f t="shared" si="6"/>
        <v>507.6</v>
      </c>
      <c r="Z54" s="36">
        <f>IFERROR(IF(Y54=0,"",ROUNDUP(Y54/H54,0)*0.01898),"")</f>
        <v>0.89205999999999996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520.1388888888888</v>
      </c>
      <c r="BN54" s="64">
        <f t="shared" si="8"/>
        <v>528.04499999999996</v>
      </c>
      <c r="BO54" s="64">
        <f t="shared" si="9"/>
        <v>0.72337962962962954</v>
      </c>
      <c r="BP54" s="64">
        <f t="shared" si="10"/>
        <v>0.734375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87">
        <v>4680115880283</v>
      </c>
      <c r="E55" s="588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8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69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87">
        <v>4680115881525</v>
      </c>
      <c r="E56" s="588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9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69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87">
        <v>4680115885899</v>
      </c>
      <c r="E57" s="588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64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69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4301011801</v>
      </c>
      <c r="D58" s="587">
        <v>4680115881419</v>
      </c>
      <c r="E58" s="588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5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69</v>
      </c>
      <c r="X58" s="577">
        <v>400</v>
      </c>
      <c r="Y58" s="578">
        <f t="shared" si="6"/>
        <v>400.5</v>
      </c>
      <c r="Z58" s="36">
        <f>IFERROR(IF(Y58=0,"",ROUNDUP(Y58/H58,0)*0.00902),"")</f>
        <v>0.80278000000000005</v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418.66666666666669</v>
      </c>
      <c r="BN58" s="64">
        <f t="shared" si="8"/>
        <v>419.19</v>
      </c>
      <c r="BO58" s="64">
        <f t="shared" si="9"/>
        <v>0.67340067340067344</v>
      </c>
      <c r="BP58" s="64">
        <f t="shared" si="10"/>
        <v>0.67424242424242431</v>
      </c>
    </row>
    <row r="59" spans="1:68" x14ac:dyDescent="0.2">
      <c r="A59" s="606"/>
      <c r="B59" s="598"/>
      <c r="C59" s="598"/>
      <c r="D59" s="598"/>
      <c r="E59" s="598"/>
      <c r="F59" s="598"/>
      <c r="G59" s="598"/>
      <c r="H59" s="598"/>
      <c r="I59" s="598"/>
      <c r="J59" s="598"/>
      <c r="K59" s="598"/>
      <c r="L59" s="598"/>
      <c r="M59" s="598"/>
      <c r="N59" s="598"/>
      <c r="O59" s="607"/>
      <c r="P59" s="609" t="s">
        <v>71</v>
      </c>
      <c r="Q59" s="602"/>
      <c r="R59" s="602"/>
      <c r="S59" s="602"/>
      <c r="T59" s="602"/>
      <c r="U59" s="602"/>
      <c r="V59" s="603"/>
      <c r="W59" s="37" t="s">
        <v>72</v>
      </c>
      <c r="X59" s="579">
        <f>IFERROR(X53/H53,"0")+IFERROR(X54/H54,"0")+IFERROR(X55/H55,"0")+IFERROR(X56/H56,"0")+IFERROR(X57/H57,"0")+IFERROR(X58/H58,"0")</f>
        <v>135.18518518518516</v>
      </c>
      <c r="Y59" s="579">
        <f>IFERROR(Y53/H53,"0")+IFERROR(Y54/H54,"0")+IFERROR(Y55/H55,"0")+IFERROR(Y56/H56,"0")+IFERROR(Y57/H57,"0")+IFERROR(Y58/H58,"0")</f>
        <v>136</v>
      </c>
      <c r="Z59" s="579">
        <f>IFERROR(IF(Z53="",0,Z53),"0")+IFERROR(IF(Z54="",0,Z54),"0")+IFERROR(IF(Z55="",0,Z55),"0")+IFERROR(IF(Z56="",0,Z56),"0")+IFERROR(IF(Z57="",0,Z57),"0")+IFERROR(IF(Z58="",0,Z58),"0")</f>
        <v>1.6948400000000001</v>
      </c>
      <c r="AA59" s="580"/>
      <c r="AB59" s="580"/>
      <c r="AC59" s="580"/>
    </row>
    <row r="60" spans="1:68" x14ac:dyDescent="0.2">
      <c r="A60" s="598"/>
      <c r="B60" s="598"/>
      <c r="C60" s="598"/>
      <c r="D60" s="598"/>
      <c r="E60" s="598"/>
      <c r="F60" s="598"/>
      <c r="G60" s="598"/>
      <c r="H60" s="598"/>
      <c r="I60" s="598"/>
      <c r="J60" s="598"/>
      <c r="K60" s="598"/>
      <c r="L60" s="598"/>
      <c r="M60" s="598"/>
      <c r="N60" s="598"/>
      <c r="O60" s="607"/>
      <c r="P60" s="609" t="s">
        <v>71</v>
      </c>
      <c r="Q60" s="602"/>
      <c r="R60" s="602"/>
      <c r="S60" s="602"/>
      <c r="T60" s="602"/>
      <c r="U60" s="602"/>
      <c r="V60" s="603"/>
      <c r="W60" s="37" t="s">
        <v>69</v>
      </c>
      <c r="X60" s="579">
        <f>IFERROR(SUM(X53:X58),"0")</f>
        <v>900</v>
      </c>
      <c r="Y60" s="579">
        <f>IFERROR(SUM(Y53:Y58),"0")</f>
        <v>908.1</v>
      </c>
      <c r="Z60" s="37"/>
      <c r="AA60" s="580"/>
      <c r="AB60" s="580"/>
      <c r="AC60" s="580"/>
    </row>
    <row r="61" spans="1:68" ht="14.25" customHeight="1" x14ac:dyDescent="0.25">
      <c r="A61" s="597" t="s">
        <v>137</v>
      </c>
      <c r="B61" s="598"/>
      <c r="C61" s="598"/>
      <c r="D61" s="598"/>
      <c r="E61" s="598"/>
      <c r="F61" s="598"/>
      <c r="G61" s="598"/>
      <c r="H61" s="598"/>
      <c r="I61" s="598"/>
      <c r="J61" s="598"/>
      <c r="K61" s="598"/>
      <c r="L61" s="598"/>
      <c r="M61" s="598"/>
      <c r="N61" s="598"/>
      <c r="O61" s="598"/>
      <c r="P61" s="598"/>
      <c r="Q61" s="598"/>
      <c r="R61" s="598"/>
      <c r="S61" s="598"/>
      <c r="T61" s="598"/>
      <c r="U61" s="598"/>
      <c r="V61" s="598"/>
      <c r="W61" s="598"/>
      <c r="X61" s="598"/>
      <c r="Y61" s="598"/>
      <c r="Z61" s="598"/>
      <c r="AA61" s="573"/>
      <c r="AB61" s="573"/>
      <c r="AC61" s="573"/>
    </row>
    <row r="62" spans="1:68" ht="16.5" customHeight="1" x14ac:dyDescent="0.25">
      <c r="A62" s="54" t="s">
        <v>138</v>
      </c>
      <c r="B62" s="54" t="s">
        <v>139</v>
      </c>
      <c r="C62" s="31">
        <v>4301020298</v>
      </c>
      <c r="D62" s="587">
        <v>4680115881440</v>
      </c>
      <c r="E62" s="588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6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69</v>
      </c>
      <c r="X62" s="577">
        <v>0</v>
      </c>
      <c r="Y62" s="578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4301020228</v>
      </c>
      <c r="D63" s="587">
        <v>4680115882751</v>
      </c>
      <c r="E63" s="588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8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69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144</v>
      </c>
      <c r="B64" s="54" t="s">
        <v>145</v>
      </c>
      <c r="C64" s="31">
        <v>4301020358</v>
      </c>
      <c r="D64" s="587">
        <v>4680115885950</v>
      </c>
      <c r="E64" s="588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6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69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4301020296</v>
      </c>
      <c r="D65" s="587">
        <v>4680115881433</v>
      </c>
      <c r="E65" s="588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62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69</v>
      </c>
      <c r="X65" s="577">
        <v>0</v>
      </c>
      <c r="Y65" s="578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6"/>
      <c r="B66" s="598"/>
      <c r="C66" s="598"/>
      <c r="D66" s="598"/>
      <c r="E66" s="598"/>
      <c r="F66" s="598"/>
      <c r="G66" s="598"/>
      <c r="H66" s="598"/>
      <c r="I66" s="598"/>
      <c r="J66" s="598"/>
      <c r="K66" s="598"/>
      <c r="L66" s="598"/>
      <c r="M66" s="598"/>
      <c r="N66" s="598"/>
      <c r="O66" s="607"/>
      <c r="P66" s="609" t="s">
        <v>71</v>
      </c>
      <c r="Q66" s="602"/>
      <c r="R66" s="602"/>
      <c r="S66" s="602"/>
      <c r="T66" s="602"/>
      <c r="U66" s="602"/>
      <c r="V66" s="603"/>
      <c r="W66" s="37" t="s">
        <v>72</v>
      </c>
      <c r="X66" s="579">
        <f>IFERROR(X62/H62,"0")+IFERROR(X63/H63,"0")+IFERROR(X64/H64,"0")+IFERROR(X65/H65,"0")</f>
        <v>0</v>
      </c>
      <c r="Y66" s="579">
        <f>IFERROR(Y62/H62,"0")+IFERROR(Y63/H63,"0")+IFERROR(Y64/H64,"0")+IFERROR(Y65/H65,"0")</f>
        <v>0</v>
      </c>
      <c r="Z66" s="579">
        <f>IFERROR(IF(Z62="",0,Z62),"0")+IFERROR(IF(Z63="",0,Z63),"0")+IFERROR(IF(Z64="",0,Z64),"0")+IFERROR(IF(Z65="",0,Z65),"0")</f>
        <v>0</v>
      </c>
      <c r="AA66" s="580"/>
      <c r="AB66" s="580"/>
      <c r="AC66" s="580"/>
    </row>
    <row r="67" spans="1:68" x14ac:dyDescent="0.2">
      <c r="A67" s="598"/>
      <c r="B67" s="598"/>
      <c r="C67" s="598"/>
      <c r="D67" s="598"/>
      <c r="E67" s="598"/>
      <c r="F67" s="598"/>
      <c r="G67" s="598"/>
      <c r="H67" s="598"/>
      <c r="I67" s="598"/>
      <c r="J67" s="598"/>
      <c r="K67" s="598"/>
      <c r="L67" s="598"/>
      <c r="M67" s="598"/>
      <c r="N67" s="598"/>
      <c r="O67" s="607"/>
      <c r="P67" s="609" t="s">
        <v>71</v>
      </c>
      <c r="Q67" s="602"/>
      <c r="R67" s="602"/>
      <c r="S67" s="602"/>
      <c r="T67" s="602"/>
      <c r="U67" s="602"/>
      <c r="V67" s="603"/>
      <c r="W67" s="37" t="s">
        <v>69</v>
      </c>
      <c r="X67" s="579">
        <f>IFERROR(SUM(X62:X65),"0")</f>
        <v>0</v>
      </c>
      <c r="Y67" s="579">
        <f>IFERROR(SUM(Y62:Y65),"0")</f>
        <v>0</v>
      </c>
      <c r="Z67" s="37"/>
      <c r="AA67" s="580"/>
      <c r="AB67" s="580"/>
      <c r="AC67" s="580"/>
    </row>
    <row r="68" spans="1:68" ht="14.25" customHeight="1" x14ac:dyDescent="0.25">
      <c r="A68" s="597" t="s">
        <v>63</v>
      </c>
      <c r="B68" s="598"/>
      <c r="C68" s="598"/>
      <c r="D68" s="598"/>
      <c r="E68" s="598"/>
      <c r="F68" s="598"/>
      <c r="G68" s="598"/>
      <c r="H68" s="598"/>
      <c r="I68" s="598"/>
      <c r="J68" s="598"/>
      <c r="K68" s="598"/>
      <c r="L68" s="598"/>
      <c r="M68" s="598"/>
      <c r="N68" s="598"/>
      <c r="O68" s="598"/>
      <c r="P68" s="598"/>
      <c r="Q68" s="598"/>
      <c r="R68" s="598"/>
      <c r="S68" s="598"/>
      <c r="T68" s="598"/>
      <c r="U68" s="598"/>
      <c r="V68" s="598"/>
      <c r="W68" s="598"/>
      <c r="X68" s="598"/>
      <c r="Y68" s="598"/>
      <c r="Z68" s="598"/>
      <c r="AA68" s="573"/>
      <c r="AB68" s="573"/>
      <c r="AC68" s="573"/>
    </row>
    <row r="69" spans="1:68" ht="27" customHeight="1" x14ac:dyDescent="0.25">
      <c r="A69" s="54" t="s">
        <v>148</v>
      </c>
      <c r="B69" s="54" t="s">
        <v>149</v>
      </c>
      <c r="C69" s="31">
        <v>4301031243</v>
      </c>
      <c r="D69" s="587">
        <v>4680115885073</v>
      </c>
      <c r="E69" s="588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69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4301031241</v>
      </c>
      <c r="D70" s="587">
        <v>4680115885059</v>
      </c>
      <c r="E70" s="588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2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69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154</v>
      </c>
      <c r="B71" s="54" t="s">
        <v>155</v>
      </c>
      <c r="C71" s="31">
        <v>4301031316</v>
      </c>
      <c r="D71" s="587">
        <v>4680115885097</v>
      </c>
      <c r="E71" s="588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5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69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6"/>
      <c r="B72" s="598"/>
      <c r="C72" s="598"/>
      <c r="D72" s="598"/>
      <c r="E72" s="598"/>
      <c r="F72" s="598"/>
      <c r="G72" s="598"/>
      <c r="H72" s="598"/>
      <c r="I72" s="598"/>
      <c r="J72" s="598"/>
      <c r="K72" s="598"/>
      <c r="L72" s="598"/>
      <c r="M72" s="598"/>
      <c r="N72" s="598"/>
      <c r="O72" s="607"/>
      <c r="P72" s="609" t="s">
        <v>71</v>
      </c>
      <c r="Q72" s="602"/>
      <c r="R72" s="602"/>
      <c r="S72" s="602"/>
      <c r="T72" s="602"/>
      <c r="U72" s="602"/>
      <c r="V72" s="603"/>
      <c r="W72" s="37" t="s">
        <v>72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x14ac:dyDescent="0.2">
      <c r="A73" s="598"/>
      <c r="B73" s="598"/>
      <c r="C73" s="598"/>
      <c r="D73" s="598"/>
      <c r="E73" s="598"/>
      <c r="F73" s="598"/>
      <c r="G73" s="598"/>
      <c r="H73" s="598"/>
      <c r="I73" s="598"/>
      <c r="J73" s="598"/>
      <c r="K73" s="598"/>
      <c r="L73" s="598"/>
      <c r="M73" s="598"/>
      <c r="N73" s="598"/>
      <c r="O73" s="607"/>
      <c r="P73" s="609" t="s">
        <v>71</v>
      </c>
      <c r="Q73" s="602"/>
      <c r="R73" s="602"/>
      <c r="S73" s="602"/>
      <c r="T73" s="602"/>
      <c r="U73" s="602"/>
      <c r="V73" s="603"/>
      <c r="W73" s="37" t="s">
        <v>69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customHeight="1" x14ac:dyDescent="0.25">
      <c r="A74" s="597" t="s">
        <v>73</v>
      </c>
      <c r="B74" s="598"/>
      <c r="C74" s="598"/>
      <c r="D74" s="598"/>
      <c r="E74" s="598"/>
      <c r="F74" s="598"/>
      <c r="G74" s="598"/>
      <c r="H74" s="598"/>
      <c r="I74" s="598"/>
      <c r="J74" s="598"/>
      <c r="K74" s="598"/>
      <c r="L74" s="598"/>
      <c r="M74" s="598"/>
      <c r="N74" s="598"/>
      <c r="O74" s="598"/>
      <c r="P74" s="598"/>
      <c r="Q74" s="598"/>
      <c r="R74" s="598"/>
      <c r="S74" s="598"/>
      <c r="T74" s="598"/>
      <c r="U74" s="598"/>
      <c r="V74" s="598"/>
      <c r="W74" s="598"/>
      <c r="X74" s="598"/>
      <c r="Y74" s="598"/>
      <c r="Z74" s="598"/>
      <c r="AA74" s="573"/>
      <c r="AB74" s="573"/>
      <c r="AC74" s="573"/>
    </row>
    <row r="75" spans="1:68" ht="16.5" customHeight="1" x14ac:dyDescent="0.25">
      <c r="A75" s="54" t="s">
        <v>157</v>
      </c>
      <c r="B75" s="54" t="s">
        <v>158</v>
      </c>
      <c r="C75" s="31">
        <v>4301051838</v>
      </c>
      <c r="D75" s="587">
        <v>4680115881891</v>
      </c>
      <c r="E75" s="588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6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69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4301051846</v>
      </c>
      <c r="D76" s="587">
        <v>4680115885769</v>
      </c>
      <c r="E76" s="588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7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69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4301051927</v>
      </c>
      <c r="D77" s="587">
        <v>4680115884410</v>
      </c>
      <c r="E77" s="588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83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69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166</v>
      </c>
      <c r="B78" s="54" t="s">
        <v>167</v>
      </c>
      <c r="C78" s="31">
        <v>4301051837</v>
      </c>
      <c r="D78" s="587">
        <v>4680115884311</v>
      </c>
      <c r="E78" s="588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8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69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4301051844</v>
      </c>
      <c r="D79" s="587">
        <v>4680115885929</v>
      </c>
      <c r="E79" s="588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9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69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170</v>
      </c>
      <c r="B80" s="54" t="s">
        <v>171</v>
      </c>
      <c r="C80" s="31">
        <v>4301051929</v>
      </c>
      <c r="D80" s="587">
        <v>4680115884403</v>
      </c>
      <c r="E80" s="588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7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69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6"/>
      <c r="B81" s="598"/>
      <c r="C81" s="598"/>
      <c r="D81" s="598"/>
      <c r="E81" s="598"/>
      <c r="F81" s="598"/>
      <c r="G81" s="598"/>
      <c r="H81" s="598"/>
      <c r="I81" s="598"/>
      <c r="J81" s="598"/>
      <c r="K81" s="598"/>
      <c r="L81" s="598"/>
      <c r="M81" s="598"/>
      <c r="N81" s="598"/>
      <c r="O81" s="607"/>
      <c r="P81" s="609" t="s">
        <v>71</v>
      </c>
      <c r="Q81" s="602"/>
      <c r="R81" s="602"/>
      <c r="S81" s="602"/>
      <c r="T81" s="602"/>
      <c r="U81" s="602"/>
      <c r="V81" s="603"/>
      <c r="W81" s="37" t="s">
        <v>72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x14ac:dyDescent="0.2">
      <c r="A82" s="598"/>
      <c r="B82" s="598"/>
      <c r="C82" s="598"/>
      <c r="D82" s="598"/>
      <c r="E82" s="598"/>
      <c r="F82" s="598"/>
      <c r="G82" s="598"/>
      <c r="H82" s="598"/>
      <c r="I82" s="598"/>
      <c r="J82" s="598"/>
      <c r="K82" s="598"/>
      <c r="L82" s="598"/>
      <c r="M82" s="598"/>
      <c r="N82" s="598"/>
      <c r="O82" s="607"/>
      <c r="P82" s="609" t="s">
        <v>71</v>
      </c>
      <c r="Q82" s="602"/>
      <c r="R82" s="602"/>
      <c r="S82" s="602"/>
      <c r="T82" s="602"/>
      <c r="U82" s="602"/>
      <c r="V82" s="603"/>
      <c r="W82" s="37" t="s">
        <v>69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customHeight="1" x14ac:dyDescent="0.25">
      <c r="A83" s="597" t="s">
        <v>172</v>
      </c>
      <c r="B83" s="598"/>
      <c r="C83" s="598"/>
      <c r="D83" s="598"/>
      <c r="E83" s="598"/>
      <c r="F83" s="598"/>
      <c r="G83" s="598"/>
      <c r="H83" s="598"/>
      <c r="I83" s="598"/>
      <c r="J83" s="598"/>
      <c r="K83" s="598"/>
      <c r="L83" s="598"/>
      <c r="M83" s="598"/>
      <c r="N83" s="598"/>
      <c r="O83" s="598"/>
      <c r="P83" s="598"/>
      <c r="Q83" s="598"/>
      <c r="R83" s="598"/>
      <c r="S83" s="598"/>
      <c r="T83" s="598"/>
      <c r="U83" s="598"/>
      <c r="V83" s="598"/>
      <c r="W83" s="598"/>
      <c r="X83" s="598"/>
      <c r="Y83" s="598"/>
      <c r="Z83" s="598"/>
      <c r="AA83" s="573"/>
      <c r="AB83" s="573"/>
      <c r="AC83" s="573"/>
    </row>
    <row r="84" spans="1:68" ht="27" customHeight="1" x14ac:dyDescent="0.25">
      <c r="A84" s="54" t="s">
        <v>173</v>
      </c>
      <c r="B84" s="54" t="s">
        <v>174</v>
      </c>
      <c r="C84" s="31">
        <v>4301060455</v>
      </c>
      <c r="D84" s="587">
        <v>4680115881532</v>
      </c>
      <c r="E84" s="588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7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69</v>
      </c>
      <c r="X84" s="577">
        <v>0</v>
      </c>
      <c r="Y84" s="57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4301060351</v>
      </c>
      <c r="D85" s="587">
        <v>4680115881464</v>
      </c>
      <c r="E85" s="588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6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69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6"/>
      <c r="B86" s="598"/>
      <c r="C86" s="598"/>
      <c r="D86" s="598"/>
      <c r="E86" s="598"/>
      <c r="F86" s="598"/>
      <c r="G86" s="598"/>
      <c r="H86" s="598"/>
      <c r="I86" s="598"/>
      <c r="J86" s="598"/>
      <c r="K86" s="598"/>
      <c r="L86" s="598"/>
      <c r="M86" s="598"/>
      <c r="N86" s="598"/>
      <c r="O86" s="607"/>
      <c r="P86" s="609" t="s">
        <v>71</v>
      </c>
      <c r="Q86" s="602"/>
      <c r="R86" s="602"/>
      <c r="S86" s="602"/>
      <c r="T86" s="602"/>
      <c r="U86" s="602"/>
      <c r="V86" s="603"/>
      <c r="W86" s="37" t="s">
        <v>72</v>
      </c>
      <c r="X86" s="579">
        <f>IFERROR(X84/H84,"0")+IFERROR(X85/H85,"0")</f>
        <v>0</v>
      </c>
      <c r="Y86" s="579">
        <f>IFERROR(Y84/H84,"0")+IFERROR(Y85/H85,"0")</f>
        <v>0</v>
      </c>
      <c r="Z86" s="579">
        <f>IFERROR(IF(Z84="",0,Z84),"0")+IFERROR(IF(Z85="",0,Z85),"0")</f>
        <v>0</v>
      </c>
      <c r="AA86" s="580"/>
      <c r="AB86" s="580"/>
      <c r="AC86" s="580"/>
    </row>
    <row r="87" spans="1:68" x14ac:dyDescent="0.2">
      <c r="A87" s="598"/>
      <c r="B87" s="598"/>
      <c r="C87" s="598"/>
      <c r="D87" s="598"/>
      <c r="E87" s="598"/>
      <c r="F87" s="598"/>
      <c r="G87" s="598"/>
      <c r="H87" s="598"/>
      <c r="I87" s="598"/>
      <c r="J87" s="598"/>
      <c r="K87" s="598"/>
      <c r="L87" s="598"/>
      <c r="M87" s="598"/>
      <c r="N87" s="598"/>
      <c r="O87" s="607"/>
      <c r="P87" s="609" t="s">
        <v>71</v>
      </c>
      <c r="Q87" s="602"/>
      <c r="R87" s="602"/>
      <c r="S87" s="602"/>
      <c r="T87" s="602"/>
      <c r="U87" s="602"/>
      <c r="V87" s="603"/>
      <c r="W87" s="37" t="s">
        <v>69</v>
      </c>
      <c r="X87" s="579">
        <f>IFERROR(SUM(X84:X85),"0")</f>
        <v>0</v>
      </c>
      <c r="Y87" s="579">
        <f>IFERROR(SUM(Y84:Y85),"0")</f>
        <v>0</v>
      </c>
      <c r="Z87" s="37"/>
      <c r="AA87" s="580"/>
      <c r="AB87" s="580"/>
      <c r="AC87" s="580"/>
    </row>
    <row r="88" spans="1:68" ht="16.5" customHeight="1" x14ac:dyDescent="0.25">
      <c r="A88" s="614" t="s">
        <v>179</v>
      </c>
      <c r="B88" s="598"/>
      <c r="C88" s="598"/>
      <c r="D88" s="598"/>
      <c r="E88" s="598"/>
      <c r="F88" s="598"/>
      <c r="G88" s="598"/>
      <c r="H88" s="598"/>
      <c r="I88" s="598"/>
      <c r="J88" s="598"/>
      <c r="K88" s="598"/>
      <c r="L88" s="598"/>
      <c r="M88" s="598"/>
      <c r="N88" s="598"/>
      <c r="O88" s="598"/>
      <c r="P88" s="598"/>
      <c r="Q88" s="598"/>
      <c r="R88" s="598"/>
      <c r="S88" s="598"/>
      <c r="T88" s="598"/>
      <c r="U88" s="598"/>
      <c r="V88" s="598"/>
      <c r="W88" s="598"/>
      <c r="X88" s="598"/>
      <c r="Y88" s="598"/>
      <c r="Z88" s="598"/>
      <c r="AA88" s="572"/>
      <c r="AB88" s="572"/>
      <c r="AC88" s="572"/>
    </row>
    <row r="89" spans="1:68" ht="14.25" customHeight="1" x14ac:dyDescent="0.25">
      <c r="A89" s="597" t="s">
        <v>102</v>
      </c>
      <c r="B89" s="598"/>
      <c r="C89" s="598"/>
      <c r="D89" s="598"/>
      <c r="E89" s="598"/>
      <c r="F89" s="598"/>
      <c r="G89" s="598"/>
      <c r="H89" s="598"/>
      <c r="I89" s="598"/>
      <c r="J89" s="598"/>
      <c r="K89" s="598"/>
      <c r="L89" s="598"/>
      <c r="M89" s="598"/>
      <c r="N89" s="598"/>
      <c r="O89" s="598"/>
      <c r="P89" s="598"/>
      <c r="Q89" s="598"/>
      <c r="R89" s="598"/>
      <c r="S89" s="598"/>
      <c r="T89" s="598"/>
      <c r="U89" s="598"/>
      <c r="V89" s="598"/>
      <c r="W89" s="598"/>
      <c r="X89" s="598"/>
      <c r="Y89" s="598"/>
      <c r="Z89" s="598"/>
      <c r="AA89" s="573"/>
      <c r="AB89" s="573"/>
      <c r="AC89" s="573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87">
        <v>4680115881327</v>
      </c>
      <c r="E90" s="588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69</v>
      </c>
      <c r="X90" s="577">
        <v>500</v>
      </c>
      <c r="Y90" s="578">
        <f>IFERROR(IF(X90="",0,CEILING((X90/$H90),1)*$H90),"")</f>
        <v>507.6</v>
      </c>
      <c r="Z90" s="36">
        <f>IFERROR(IF(Y90=0,"",ROUNDUP(Y90/H90,0)*0.01898),"")</f>
        <v>0.89205999999999996</v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520.1388888888888</v>
      </c>
      <c r="BN90" s="64">
        <f>IFERROR(Y90*I90/H90,"0")</f>
        <v>528.04499999999996</v>
      </c>
      <c r="BO90" s="64">
        <f>IFERROR(1/J90*(X90/H90),"0")</f>
        <v>0.72337962962962954</v>
      </c>
      <c r="BP90" s="64">
        <f>IFERROR(1/J90*(Y90/H90),"0")</f>
        <v>0.734375</v>
      </c>
    </row>
    <row r="91" spans="1:68" ht="16.5" customHeight="1" x14ac:dyDescent="0.25">
      <c r="A91" s="54" t="s">
        <v>183</v>
      </c>
      <c r="B91" s="54" t="s">
        <v>184</v>
      </c>
      <c r="C91" s="31">
        <v>4301011476</v>
      </c>
      <c r="D91" s="587">
        <v>4680115881518</v>
      </c>
      <c r="E91" s="588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2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69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87">
        <v>4680115881303</v>
      </c>
      <c r="E92" s="588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90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69</v>
      </c>
      <c r="X92" s="577">
        <v>0</v>
      </c>
      <c r="Y92" s="57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6"/>
      <c r="B93" s="598"/>
      <c r="C93" s="598"/>
      <c r="D93" s="598"/>
      <c r="E93" s="598"/>
      <c r="F93" s="598"/>
      <c r="G93" s="598"/>
      <c r="H93" s="598"/>
      <c r="I93" s="598"/>
      <c r="J93" s="598"/>
      <c r="K93" s="598"/>
      <c r="L93" s="598"/>
      <c r="M93" s="598"/>
      <c r="N93" s="598"/>
      <c r="O93" s="607"/>
      <c r="P93" s="609" t="s">
        <v>71</v>
      </c>
      <c r="Q93" s="602"/>
      <c r="R93" s="602"/>
      <c r="S93" s="602"/>
      <c r="T93" s="602"/>
      <c r="U93" s="602"/>
      <c r="V93" s="603"/>
      <c r="W93" s="37" t="s">
        <v>72</v>
      </c>
      <c r="X93" s="579">
        <f>IFERROR(X90/H90,"0")+IFERROR(X91/H91,"0")+IFERROR(X92/H92,"0")</f>
        <v>46.296296296296291</v>
      </c>
      <c r="Y93" s="579">
        <f>IFERROR(Y90/H90,"0")+IFERROR(Y91/H91,"0")+IFERROR(Y92/H92,"0")</f>
        <v>47</v>
      </c>
      <c r="Z93" s="579">
        <f>IFERROR(IF(Z90="",0,Z90),"0")+IFERROR(IF(Z91="",0,Z91),"0")+IFERROR(IF(Z92="",0,Z92),"0")</f>
        <v>0.89205999999999996</v>
      </c>
      <c r="AA93" s="580"/>
      <c r="AB93" s="580"/>
      <c r="AC93" s="580"/>
    </row>
    <row r="94" spans="1:68" x14ac:dyDescent="0.2">
      <c r="A94" s="598"/>
      <c r="B94" s="598"/>
      <c r="C94" s="598"/>
      <c r="D94" s="598"/>
      <c r="E94" s="598"/>
      <c r="F94" s="598"/>
      <c r="G94" s="598"/>
      <c r="H94" s="598"/>
      <c r="I94" s="598"/>
      <c r="J94" s="598"/>
      <c r="K94" s="598"/>
      <c r="L94" s="598"/>
      <c r="M94" s="598"/>
      <c r="N94" s="598"/>
      <c r="O94" s="607"/>
      <c r="P94" s="609" t="s">
        <v>71</v>
      </c>
      <c r="Q94" s="602"/>
      <c r="R94" s="602"/>
      <c r="S94" s="602"/>
      <c r="T94" s="602"/>
      <c r="U94" s="602"/>
      <c r="V94" s="603"/>
      <c r="W94" s="37" t="s">
        <v>69</v>
      </c>
      <c r="X94" s="579">
        <f>IFERROR(SUM(X90:X92),"0")</f>
        <v>500</v>
      </c>
      <c r="Y94" s="579">
        <f>IFERROR(SUM(Y90:Y92),"0")</f>
        <v>507.6</v>
      </c>
      <c r="Z94" s="37"/>
      <c r="AA94" s="580"/>
      <c r="AB94" s="580"/>
      <c r="AC94" s="580"/>
    </row>
    <row r="95" spans="1:68" ht="14.25" customHeight="1" x14ac:dyDescent="0.25">
      <c r="A95" s="597" t="s">
        <v>73</v>
      </c>
      <c r="B95" s="598"/>
      <c r="C95" s="598"/>
      <c r="D95" s="598"/>
      <c r="E95" s="598"/>
      <c r="F95" s="598"/>
      <c r="G95" s="598"/>
      <c r="H95" s="598"/>
      <c r="I95" s="598"/>
      <c r="J95" s="598"/>
      <c r="K95" s="598"/>
      <c r="L95" s="598"/>
      <c r="M95" s="598"/>
      <c r="N95" s="598"/>
      <c r="O95" s="598"/>
      <c r="P95" s="598"/>
      <c r="Q95" s="598"/>
      <c r="R95" s="598"/>
      <c r="S95" s="598"/>
      <c r="T95" s="598"/>
      <c r="U95" s="598"/>
      <c r="V95" s="598"/>
      <c r="W95" s="598"/>
      <c r="X95" s="598"/>
      <c r="Y95" s="598"/>
      <c r="Z95" s="598"/>
      <c r="AA95" s="573"/>
      <c r="AB95" s="573"/>
      <c r="AC95" s="573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87">
        <v>4607091386967</v>
      </c>
      <c r="E96" s="588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30" t="s">
        <v>189</v>
      </c>
      <c r="Q96" s="582"/>
      <c r="R96" s="582"/>
      <c r="S96" s="582"/>
      <c r="T96" s="583"/>
      <c r="U96" s="34"/>
      <c r="V96" s="34"/>
      <c r="W96" s="35" t="s">
        <v>69</v>
      </c>
      <c r="X96" s="577">
        <v>200</v>
      </c>
      <c r="Y96" s="578">
        <f t="shared" ref="Y96:Y102" si="16">IFERROR(IF(X96="",0,CEILING((X96/$H96),1)*$H96),"")</f>
        <v>202.5</v>
      </c>
      <c r="Z96" s="36">
        <f>IFERROR(IF(Y96=0,"",ROUNDUP(Y96/H96,0)*0.01898),"")</f>
        <v>0.47450000000000003</v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212.81481481481481</v>
      </c>
      <c r="BN96" s="64">
        <f t="shared" ref="BN96:BN102" si="18">IFERROR(Y96*I96/H96,"0")</f>
        <v>215.47499999999999</v>
      </c>
      <c r="BO96" s="64">
        <f t="shared" ref="BO96:BO102" si="19">IFERROR(1/J96*(X96/H96),"0")</f>
        <v>0.38580246913580246</v>
      </c>
      <c r="BP96" s="64">
        <f t="shared" ref="BP96:BP102" si="20">IFERROR(1/J96*(Y96/H96),"0")</f>
        <v>0.390625</v>
      </c>
    </row>
    <row r="97" spans="1:68" ht="16.5" customHeight="1" x14ac:dyDescent="0.25">
      <c r="A97" s="54" t="s">
        <v>187</v>
      </c>
      <c r="B97" s="54" t="s">
        <v>191</v>
      </c>
      <c r="C97" s="31">
        <v>4301051437</v>
      </c>
      <c r="D97" s="587">
        <v>4607091386967</v>
      </c>
      <c r="E97" s="588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8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69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4301051788</v>
      </c>
      <c r="D98" s="587">
        <v>4680115884953</v>
      </c>
      <c r="E98" s="588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69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69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4301052039</v>
      </c>
      <c r="D99" s="587">
        <v>4607091385731</v>
      </c>
      <c r="E99" s="588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90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2"/>
      <c r="R99" s="582"/>
      <c r="S99" s="582"/>
      <c r="T99" s="583"/>
      <c r="U99" s="34"/>
      <c r="V99" s="34"/>
      <c r="W99" s="35" t="s">
        <v>69</v>
      </c>
      <c r="X99" s="577">
        <v>300</v>
      </c>
      <c r="Y99" s="578">
        <f t="shared" si="16"/>
        <v>302.40000000000003</v>
      </c>
      <c r="Z99" s="36">
        <f>IFERROR(IF(Y99=0,"",ROUNDUP(Y99/H99,0)*0.00651),"")</f>
        <v>0.72911999999999999</v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328</v>
      </c>
      <c r="BN99" s="64">
        <f t="shared" si="18"/>
        <v>330.62400000000002</v>
      </c>
      <c r="BO99" s="64">
        <f t="shared" si="19"/>
        <v>0.61050061050061044</v>
      </c>
      <c r="BP99" s="64">
        <f t="shared" si="20"/>
        <v>0.61538461538461542</v>
      </c>
    </row>
    <row r="100" spans="1:68" ht="27" customHeight="1" x14ac:dyDescent="0.25">
      <c r="A100" s="54" t="s">
        <v>195</v>
      </c>
      <c r="B100" s="54" t="s">
        <v>198</v>
      </c>
      <c r="C100" s="31">
        <v>4301051718</v>
      </c>
      <c r="D100" s="587">
        <v>4607091385731</v>
      </c>
      <c r="E100" s="588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76</v>
      </c>
      <c r="L100" s="32"/>
      <c r="M100" s="33" t="s">
        <v>92</v>
      </c>
      <c r="N100" s="33"/>
      <c r="O100" s="32">
        <v>45</v>
      </c>
      <c r="P100" s="87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82"/>
      <c r="R100" s="582"/>
      <c r="S100" s="582"/>
      <c r="T100" s="583"/>
      <c r="U100" s="34"/>
      <c r="V100" s="34"/>
      <c r="W100" s="35" t="s">
        <v>69</v>
      </c>
      <c r="X100" s="577">
        <v>0</v>
      </c>
      <c r="Y100" s="57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190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199</v>
      </c>
      <c r="B101" s="54" t="s">
        <v>200</v>
      </c>
      <c r="C101" s="31">
        <v>4301051438</v>
      </c>
      <c r="D101" s="587">
        <v>4680115880894</v>
      </c>
      <c r="E101" s="588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6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69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202</v>
      </c>
      <c r="B102" s="54" t="s">
        <v>203</v>
      </c>
      <c r="C102" s="31">
        <v>4301051687</v>
      </c>
      <c r="D102" s="587">
        <v>4680115880214</v>
      </c>
      <c r="E102" s="588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76</v>
      </c>
      <c r="L102" s="32"/>
      <c r="M102" s="33" t="s">
        <v>77</v>
      </c>
      <c r="N102" s="33"/>
      <c r="O102" s="32">
        <v>45</v>
      </c>
      <c r="P102" s="66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2"/>
      <c r="R102" s="582"/>
      <c r="S102" s="582"/>
      <c r="T102" s="583"/>
      <c r="U102" s="34"/>
      <c r="V102" s="34"/>
      <c r="W102" s="35" t="s">
        <v>69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201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x14ac:dyDescent="0.2">
      <c r="A103" s="606"/>
      <c r="B103" s="598"/>
      <c r="C103" s="598"/>
      <c r="D103" s="598"/>
      <c r="E103" s="598"/>
      <c r="F103" s="598"/>
      <c r="G103" s="598"/>
      <c r="H103" s="598"/>
      <c r="I103" s="598"/>
      <c r="J103" s="598"/>
      <c r="K103" s="598"/>
      <c r="L103" s="598"/>
      <c r="M103" s="598"/>
      <c r="N103" s="598"/>
      <c r="O103" s="607"/>
      <c r="P103" s="609" t="s">
        <v>71</v>
      </c>
      <c r="Q103" s="602"/>
      <c r="R103" s="602"/>
      <c r="S103" s="602"/>
      <c r="T103" s="602"/>
      <c r="U103" s="602"/>
      <c r="V103" s="603"/>
      <c r="W103" s="37" t="s">
        <v>72</v>
      </c>
      <c r="X103" s="579">
        <f>IFERROR(X96/H96,"0")+IFERROR(X97/H97,"0")+IFERROR(X98/H98,"0")+IFERROR(X99/H99,"0")+IFERROR(X100/H100,"0")+IFERROR(X101/H101,"0")+IFERROR(X102/H102,"0")</f>
        <v>135.80246913580245</v>
      </c>
      <c r="Y103" s="579">
        <f>IFERROR(Y96/H96,"0")+IFERROR(Y97/H97,"0")+IFERROR(Y98/H98,"0")+IFERROR(Y99/H99,"0")+IFERROR(Y100/H100,"0")+IFERROR(Y101/H101,"0")+IFERROR(Y102/H102,"0")</f>
        <v>137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1.2036199999999999</v>
      </c>
      <c r="AA103" s="580"/>
      <c r="AB103" s="580"/>
      <c r="AC103" s="580"/>
    </row>
    <row r="104" spans="1:68" x14ac:dyDescent="0.2">
      <c r="A104" s="598"/>
      <c r="B104" s="598"/>
      <c r="C104" s="598"/>
      <c r="D104" s="598"/>
      <c r="E104" s="598"/>
      <c r="F104" s="598"/>
      <c r="G104" s="598"/>
      <c r="H104" s="598"/>
      <c r="I104" s="598"/>
      <c r="J104" s="598"/>
      <c r="K104" s="598"/>
      <c r="L104" s="598"/>
      <c r="M104" s="598"/>
      <c r="N104" s="598"/>
      <c r="O104" s="607"/>
      <c r="P104" s="609" t="s">
        <v>71</v>
      </c>
      <c r="Q104" s="602"/>
      <c r="R104" s="602"/>
      <c r="S104" s="602"/>
      <c r="T104" s="602"/>
      <c r="U104" s="602"/>
      <c r="V104" s="603"/>
      <c r="W104" s="37" t="s">
        <v>69</v>
      </c>
      <c r="X104" s="579">
        <f>IFERROR(SUM(X96:X102),"0")</f>
        <v>500</v>
      </c>
      <c r="Y104" s="579">
        <f>IFERROR(SUM(Y96:Y102),"0")</f>
        <v>504.90000000000003</v>
      </c>
      <c r="Z104" s="37"/>
      <c r="AA104" s="580"/>
      <c r="AB104" s="580"/>
      <c r="AC104" s="580"/>
    </row>
    <row r="105" spans="1:68" ht="16.5" customHeight="1" x14ac:dyDescent="0.25">
      <c r="A105" s="614" t="s">
        <v>204</v>
      </c>
      <c r="B105" s="598"/>
      <c r="C105" s="598"/>
      <c r="D105" s="598"/>
      <c r="E105" s="598"/>
      <c r="F105" s="598"/>
      <c r="G105" s="598"/>
      <c r="H105" s="598"/>
      <c r="I105" s="598"/>
      <c r="J105" s="598"/>
      <c r="K105" s="598"/>
      <c r="L105" s="598"/>
      <c r="M105" s="598"/>
      <c r="N105" s="598"/>
      <c r="O105" s="598"/>
      <c r="P105" s="598"/>
      <c r="Q105" s="598"/>
      <c r="R105" s="598"/>
      <c r="S105" s="598"/>
      <c r="T105" s="598"/>
      <c r="U105" s="598"/>
      <c r="V105" s="598"/>
      <c r="W105" s="598"/>
      <c r="X105" s="598"/>
      <c r="Y105" s="598"/>
      <c r="Z105" s="598"/>
      <c r="AA105" s="572"/>
      <c r="AB105" s="572"/>
      <c r="AC105" s="572"/>
    </row>
    <row r="106" spans="1:68" ht="14.25" customHeight="1" x14ac:dyDescent="0.25">
      <c r="A106" s="597" t="s">
        <v>102</v>
      </c>
      <c r="B106" s="598"/>
      <c r="C106" s="598"/>
      <c r="D106" s="598"/>
      <c r="E106" s="598"/>
      <c r="F106" s="598"/>
      <c r="G106" s="598"/>
      <c r="H106" s="598"/>
      <c r="I106" s="598"/>
      <c r="J106" s="598"/>
      <c r="K106" s="598"/>
      <c r="L106" s="598"/>
      <c r="M106" s="598"/>
      <c r="N106" s="598"/>
      <c r="O106" s="598"/>
      <c r="P106" s="598"/>
      <c r="Q106" s="598"/>
      <c r="R106" s="598"/>
      <c r="S106" s="598"/>
      <c r="T106" s="598"/>
      <c r="U106" s="598"/>
      <c r="V106" s="598"/>
      <c r="W106" s="598"/>
      <c r="X106" s="598"/>
      <c r="Y106" s="598"/>
      <c r="Z106" s="598"/>
      <c r="AA106" s="573"/>
      <c r="AB106" s="573"/>
      <c r="AC106" s="573"/>
    </row>
    <row r="107" spans="1:68" ht="16.5" customHeight="1" x14ac:dyDescent="0.25">
      <c r="A107" s="54" t="s">
        <v>205</v>
      </c>
      <c r="B107" s="54" t="s">
        <v>206</v>
      </c>
      <c r="C107" s="31">
        <v>4301011514</v>
      </c>
      <c r="D107" s="587">
        <v>4680115882133</v>
      </c>
      <c r="E107" s="588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105</v>
      </c>
      <c r="L107" s="32"/>
      <c r="M107" s="33" t="s">
        <v>106</v>
      </c>
      <c r="N107" s="33"/>
      <c r="O107" s="32">
        <v>50</v>
      </c>
      <c r="P107" s="6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2"/>
      <c r="R107" s="582"/>
      <c r="S107" s="582"/>
      <c r="T107" s="583"/>
      <c r="U107" s="34"/>
      <c r="V107" s="34"/>
      <c r="W107" s="35" t="s">
        <v>69</v>
      </c>
      <c r="X107" s="577">
        <v>300</v>
      </c>
      <c r="Y107" s="578">
        <f>IFERROR(IF(X107="",0,CEILING((X107/$H107),1)*$H107),"")</f>
        <v>302.40000000000003</v>
      </c>
      <c r="Z107" s="36">
        <f>IFERROR(IF(Y107=0,"",ROUNDUP(Y107/H107,0)*0.01898),"")</f>
        <v>0.53144000000000002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312.08333333333331</v>
      </c>
      <c r="BN107" s="64">
        <f>IFERROR(Y107*I107/H107,"0")</f>
        <v>314.58000000000004</v>
      </c>
      <c r="BO107" s="64">
        <f>IFERROR(1/J107*(X107/H107),"0")</f>
        <v>0.43402777777777773</v>
      </c>
      <c r="BP107" s="64">
        <f>IFERROR(1/J107*(Y107/H107),"0")</f>
        <v>0.4375</v>
      </c>
    </row>
    <row r="108" spans="1:68" ht="16.5" customHeight="1" x14ac:dyDescent="0.25">
      <c r="A108" s="54" t="s">
        <v>208</v>
      </c>
      <c r="B108" s="54" t="s">
        <v>209</v>
      </c>
      <c r="C108" s="31">
        <v>4301011417</v>
      </c>
      <c r="D108" s="587">
        <v>4680115880269</v>
      </c>
      <c r="E108" s="588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2"/>
      <c r="R108" s="582"/>
      <c r="S108" s="582"/>
      <c r="T108" s="583"/>
      <c r="U108" s="34"/>
      <c r="V108" s="34"/>
      <c r="W108" s="35" t="s">
        <v>69</v>
      </c>
      <c r="X108" s="577">
        <v>150</v>
      </c>
      <c r="Y108" s="578">
        <f>IFERROR(IF(X108="",0,CEILING((X108/$H108),1)*$H108),"")</f>
        <v>150</v>
      </c>
      <c r="Z108" s="36">
        <f>IFERROR(IF(Y108=0,"",ROUNDUP(Y108/H108,0)*0.00902),"")</f>
        <v>0.36080000000000001</v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158.4</v>
      </c>
      <c r="BN108" s="64">
        <f>IFERROR(Y108*I108/H108,"0")</f>
        <v>158.4</v>
      </c>
      <c r="BO108" s="64">
        <f>IFERROR(1/J108*(X108/H108),"0")</f>
        <v>0.30303030303030304</v>
      </c>
      <c r="BP108" s="64">
        <f>IFERROR(1/J108*(Y108/H108),"0")</f>
        <v>0.30303030303030304</v>
      </c>
    </row>
    <row r="109" spans="1:68" ht="16.5" customHeight="1" x14ac:dyDescent="0.25">
      <c r="A109" s="54" t="s">
        <v>210</v>
      </c>
      <c r="B109" s="54" t="s">
        <v>211</v>
      </c>
      <c r="C109" s="31">
        <v>4301011415</v>
      </c>
      <c r="D109" s="587">
        <v>4680115880429</v>
      </c>
      <c r="E109" s="588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7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2"/>
      <c r="R109" s="582"/>
      <c r="S109" s="582"/>
      <c r="T109" s="583"/>
      <c r="U109" s="34"/>
      <c r="V109" s="34"/>
      <c r="W109" s="35" t="s">
        <v>69</v>
      </c>
      <c r="X109" s="577">
        <v>0</v>
      </c>
      <c r="Y109" s="5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207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212</v>
      </c>
      <c r="B110" s="54" t="s">
        <v>213</v>
      </c>
      <c r="C110" s="31">
        <v>4301011462</v>
      </c>
      <c r="D110" s="587">
        <v>4680115881457</v>
      </c>
      <c r="E110" s="588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110</v>
      </c>
      <c r="L110" s="32"/>
      <c r="M110" s="33" t="s">
        <v>77</v>
      </c>
      <c r="N110" s="33"/>
      <c r="O110" s="32">
        <v>50</v>
      </c>
      <c r="P110" s="6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2"/>
      <c r="R110" s="582"/>
      <c r="S110" s="582"/>
      <c r="T110" s="583"/>
      <c r="U110" s="34"/>
      <c r="V110" s="34"/>
      <c r="W110" s="35" t="s">
        <v>69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207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606"/>
      <c r="B111" s="598"/>
      <c r="C111" s="598"/>
      <c r="D111" s="598"/>
      <c r="E111" s="598"/>
      <c r="F111" s="598"/>
      <c r="G111" s="598"/>
      <c r="H111" s="598"/>
      <c r="I111" s="598"/>
      <c r="J111" s="598"/>
      <c r="K111" s="598"/>
      <c r="L111" s="598"/>
      <c r="M111" s="598"/>
      <c r="N111" s="598"/>
      <c r="O111" s="607"/>
      <c r="P111" s="609" t="s">
        <v>71</v>
      </c>
      <c r="Q111" s="602"/>
      <c r="R111" s="602"/>
      <c r="S111" s="602"/>
      <c r="T111" s="602"/>
      <c r="U111" s="602"/>
      <c r="V111" s="603"/>
      <c r="W111" s="37" t="s">
        <v>72</v>
      </c>
      <c r="X111" s="579">
        <f>IFERROR(X107/H107,"0")+IFERROR(X108/H108,"0")+IFERROR(X109/H109,"0")+IFERROR(X110/H110,"0")</f>
        <v>67.777777777777771</v>
      </c>
      <c r="Y111" s="579">
        <f>IFERROR(Y107/H107,"0")+IFERROR(Y108/H108,"0")+IFERROR(Y109/H109,"0")+IFERROR(Y110/H110,"0")</f>
        <v>68</v>
      </c>
      <c r="Z111" s="579">
        <f>IFERROR(IF(Z107="",0,Z107),"0")+IFERROR(IF(Z108="",0,Z108),"0")+IFERROR(IF(Z109="",0,Z109),"0")+IFERROR(IF(Z110="",0,Z110),"0")</f>
        <v>0.89224000000000003</v>
      </c>
      <c r="AA111" s="580"/>
      <c r="AB111" s="580"/>
      <c r="AC111" s="580"/>
    </row>
    <row r="112" spans="1:68" x14ac:dyDescent="0.2">
      <c r="A112" s="598"/>
      <c r="B112" s="598"/>
      <c r="C112" s="598"/>
      <c r="D112" s="598"/>
      <c r="E112" s="598"/>
      <c r="F112" s="598"/>
      <c r="G112" s="598"/>
      <c r="H112" s="598"/>
      <c r="I112" s="598"/>
      <c r="J112" s="598"/>
      <c r="K112" s="598"/>
      <c r="L112" s="598"/>
      <c r="M112" s="598"/>
      <c r="N112" s="598"/>
      <c r="O112" s="607"/>
      <c r="P112" s="609" t="s">
        <v>71</v>
      </c>
      <c r="Q112" s="602"/>
      <c r="R112" s="602"/>
      <c r="S112" s="602"/>
      <c r="T112" s="602"/>
      <c r="U112" s="602"/>
      <c r="V112" s="603"/>
      <c r="W112" s="37" t="s">
        <v>69</v>
      </c>
      <c r="X112" s="579">
        <f>IFERROR(SUM(X107:X110),"0")</f>
        <v>450</v>
      </c>
      <c r="Y112" s="579">
        <f>IFERROR(SUM(Y107:Y110),"0")</f>
        <v>452.40000000000003</v>
      </c>
      <c r="Z112" s="37"/>
      <c r="AA112" s="580"/>
      <c r="AB112" s="580"/>
      <c r="AC112" s="580"/>
    </row>
    <row r="113" spans="1:68" ht="14.25" customHeight="1" x14ac:dyDescent="0.25">
      <c r="A113" s="597" t="s">
        <v>137</v>
      </c>
      <c r="B113" s="598"/>
      <c r="C113" s="598"/>
      <c r="D113" s="598"/>
      <c r="E113" s="598"/>
      <c r="F113" s="598"/>
      <c r="G113" s="598"/>
      <c r="H113" s="598"/>
      <c r="I113" s="598"/>
      <c r="J113" s="598"/>
      <c r="K113" s="598"/>
      <c r="L113" s="598"/>
      <c r="M113" s="598"/>
      <c r="N113" s="598"/>
      <c r="O113" s="598"/>
      <c r="P113" s="598"/>
      <c r="Q113" s="598"/>
      <c r="R113" s="598"/>
      <c r="S113" s="598"/>
      <c r="T113" s="598"/>
      <c r="U113" s="598"/>
      <c r="V113" s="598"/>
      <c r="W113" s="598"/>
      <c r="X113" s="598"/>
      <c r="Y113" s="598"/>
      <c r="Z113" s="598"/>
      <c r="AA113" s="573"/>
      <c r="AB113" s="573"/>
      <c r="AC113" s="573"/>
    </row>
    <row r="114" spans="1:68" ht="16.5" customHeight="1" x14ac:dyDescent="0.25">
      <c r="A114" s="54" t="s">
        <v>214</v>
      </c>
      <c r="B114" s="54" t="s">
        <v>215</v>
      </c>
      <c r="C114" s="31">
        <v>4301020345</v>
      </c>
      <c r="D114" s="587">
        <v>4680115881488</v>
      </c>
      <c r="E114" s="588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105</v>
      </c>
      <c r="L114" s="32"/>
      <c r="M114" s="33" t="s">
        <v>106</v>
      </c>
      <c r="N114" s="33"/>
      <c r="O114" s="32">
        <v>55</v>
      </c>
      <c r="P114" s="66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2"/>
      <c r="R114" s="582"/>
      <c r="S114" s="582"/>
      <c r="T114" s="583"/>
      <c r="U114" s="34"/>
      <c r="V114" s="34"/>
      <c r="W114" s="35" t="s">
        <v>69</v>
      </c>
      <c r="X114" s="577">
        <v>0</v>
      </c>
      <c r="Y114" s="57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217</v>
      </c>
      <c r="B115" s="54" t="s">
        <v>218</v>
      </c>
      <c r="C115" s="31">
        <v>4301020346</v>
      </c>
      <c r="D115" s="587">
        <v>4680115882775</v>
      </c>
      <c r="E115" s="588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66</v>
      </c>
      <c r="L115" s="32"/>
      <c r="M115" s="33" t="s">
        <v>106</v>
      </c>
      <c r="N115" s="33"/>
      <c r="O115" s="32">
        <v>55</v>
      </c>
      <c r="P115" s="79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2"/>
      <c r="R115" s="582"/>
      <c r="S115" s="582"/>
      <c r="T115" s="583"/>
      <c r="U115" s="34"/>
      <c r="V115" s="34"/>
      <c r="W115" s="35" t="s">
        <v>69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216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219</v>
      </c>
      <c r="B116" s="54" t="s">
        <v>220</v>
      </c>
      <c r="C116" s="31">
        <v>4301020344</v>
      </c>
      <c r="D116" s="587">
        <v>4680115880658</v>
      </c>
      <c r="E116" s="588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76</v>
      </c>
      <c r="L116" s="32"/>
      <c r="M116" s="33" t="s">
        <v>106</v>
      </c>
      <c r="N116" s="33"/>
      <c r="O116" s="32">
        <v>55</v>
      </c>
      <c r="P116" s="88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2"/>
      <c r="R116" s="582"/>
      <c r="S116" s="582"/>
      <c r="T116" s="583"/>
      <c r="U116" s="34"/>
      <c r="V116" s="34"/>
      <c r="W116" s="35" t="s">
        <v>69</v>
      </c>
      <c r="X116" s="577">
        <v>0</v>
      </c>
      <c r="Y116" s="57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9" t="s">
        <v>216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606"/>
      <c r="B117" s="598"/>
      <c r="C117" s="598"/>
      <c r="D117" s="598"/>
      <c r="E117" s="598"/>
      <c r="F117" s="598"/>
      <c r="G117" s="598"/>
      <c r="H117" s="598"/>
      <c r="I117" s="598"/>
      <c r="J117" s="598"/>
      <c r="K117" s="598"/>
      <c r="L117" s="598"/>
      <c r="M117" s="598"/>
      <c r="N117" s="598"/>
      <c r="O117" s="607"/>
      <c r="P117" s="609" t="s">
        <v>71</v>
      </c>
      <c r="Q117" s="602"/>
      <c r="R117" s="602"/>
      <c r="S117" s="602"/>
      <c r="T117" s="602"/>
      <c r="U117" s="602"/>
      <c r="V117" s="603"/>
      <c r="W117" s="37" t="s">
        <v>72</v>
      </c>
      <c r="X117" s="579">
        <f>IFERROR(X114/H114,"0")+IFERROR(X115/H115,"0")+IFERROR(X116/H116,"0")</f>
        <v>0</v>
      </c>
      <c r="Y117" s="579">
        <f>IFERROR(Y114/H114,"0")+IFERROR(Y115/H115,"0")+IFERROR(Y116/H116,"0")</f>
        <v>0</v>
      </c>
      <c r="Z117" s="579">
        <f>IFERROR(IF(Z114="",0,Z114),"0")+IFERROR(IF(Z115="",0,Z115),"0")+IFERROR(IF(Z116="",0,Z116),"0")</f>
        <v>0</v>
      </c>
      <c r="AA117" s="580"/>
      <c r="AB117" s="580"/>
      <c r="AC117" s="580"/>
    </row>
    <row r="118" spans="1:68" x14ac:dyDescent="0.2">
      <c r="A118" s="598"/>
      <c r="B118" s="598"/>
      <c r="C118" s="598"/>
      <c r="D118" s="598"/>
      <c r="E118" s="598"/>
      <c r="F118" s="598"/>
      <c r="G118" s="598"/>
      <c r="H118" s="598"/>
      <c r="I118" s="598"/>
      <c r="J118" s="598"/>
      <c r="K118" s="598"/>
      <c r="L118" s="598"/>
      <c r="M118" s="598"/>
      <c r="N118" s="598"/>
      <c r="O118" s="607"/>
      <c r="P118" s="609" t="s">
        <v>71</v>
      </c>
      <c r="Q118" s="602"/>
      <c r="R118" s="602"/>
      <c r="S118" s="602"/>
      <c r="T118" s="602"/>
      <c r="U118" s="602"/>
      <c r="V118" s="603"/>
      <c r="W118" s="37" t="s">
        <v>69</v>
      </c>
      <c r="X118" s="579">
        <f>IFERROR(SUM(X114:X116),"0")</f>
        <v>0</v>
      </c>
      <c r="Y118" s="579">
        <f>IFERROR(SUM(Y114:Y116),"0")</f>
        <v>0</v>
      </c>
      <c r="Z118" s="37"/>
      <c r="AA118" s="580"/>
      <c r="AB118" s="580"/>
      <c r="AC118" s="580"/>
    </row>
    <row r="119" spans="1:68" ht="14.25" customHeight="1" x14ac:dyDescent="0.25">
      <c r="A119" s="597" t="s">
        <v>73</v>
      </c>
      <c r="B119" s="598"/>
      <c r="C119" s="598"/>
      <c r="D119" s="598"/>
      <c r="E119" s="598"/>
      <c r="F119" s="598"/>
      <c r="G119" s="598"/>
      <c r="H119" s="598"/>
      <c r="I119" s="598"/>
      <c r="J119" s="598"/>
      <c r="K119" s="598"/>
      <c r="L119" s="598"/>
      <c r="M119" s="598"/>
      <c r="N119" s="598"/>
      <c r="O119" s="598"/>
      <c r="P119" s="598"/>
      <c r="Q119" s="598"/>
      <c r="R119" s="598"/>
      <c r="S119" s="598"/>
      <c r="T119" s="598"/>
      <c r="U119" s="598"/>
      <c r="V119" s="598"/>
      <c r="W119" s="598"/>
      <c r="X119" s="598"/>
      <c r="Y119" s="598"/>
      <c r="Z119" s="598"/>
      <c r="AA119" s="573"/>
      <c r="AB119" s="573"/>
      <c r="AC119" s="573"/>
    </row>
    <row r="120" spans="1:68" ht="16.5" customHeight="1" x14ac:dyDescent="0.25">
      <c r="A120" s="54" t="s">
        <v>221</v>
      </c>
      <c r="B120" s="54" t="s">
        <v>222</v>
      </c>
      <c r="C120" s="31">
        <v>4301051724</v>
      </c>
      <c r="D120" s="587">
        <v>4607091385168</v>
      </c>
      <c r="E120" s="588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86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2"/>
      <c r="R120" s="582"/>
      <c r="S120" s="582"/>
      <c r="T120" s="583"/>
      <c r="U120" s="34"/>
      <c r="V120" s="34"/>
      <c r="W120" s="35" t="s">
        <v>69</v>
      </c>
      <c r="X120" s="577">
        <v>700</v>
      </c>
      <c r="Y120" s="578">
        <f t="shared" ref="Y120:Y125" si="21">IFERROR(IF(X120="",0,CEILING((X120/$H120),1)*$H120),"")</f>
        <v>704.69999999999993</v>
      </c>
      <c r="Z120" s="36">
        <f>IFERROR(IF(Y120=0,"",ROUNDUP(Y120/H120,0)*0.01898),"")</f>
        <v>1.65126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744.33333333333326</v>
      </c>
      <c r="BN120" s="64">
        <f t="shared" ref="BN120:BN125" si="23">IFERROR(Y120*I120/H120,"0")</f>
        <v>749.33100000000002</v>
      </c>
      <c r="BO120" s="64">
        <f t="shared" ref="BO120:BO125" si="24">IFERROR(1/J120*(X120/H120),"0")</f>
        <v>1.3503086419753088</v>
      </c>
      <c r="BP120" s="64">
        <f t="shared" ref="BP120:BP125" si="25">IFERROR(1/J120*(Y120/H120),"0")</f>
        <v>1.359375</v>
      </c>
    </row>
    <row r="121" spans="1:68" ht="27" customHeight="1" x14ac:dyDescent="0.25">
      <c r="A121" s="54" t="s">
        <v>221</v>
      </c>
      <c r="B121" s="54" t="s">
        <v>224</v>
      </c>
      <c r="C121" s="31">
        <v>4301051360</v>
      </c>
      <c r="D121" s="587">
        <v>4607091385168</v>
      </c>
      <c r="E121" s="588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105</v>
      </c>
      <c r="L121" s="32"/>
      <c r="M121" s="33" t="s">
        <v>77</v>
      </c>
      <c r="N121" s="33"/>
      <c r="O121" s="32">
        <v>45</v>
      </c>
      <c r="P121" s="68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82"/>
      <c r="R121" s="582"/>
      <c r="S121" s="582"/>
      <c r="T121" s="583"/>
      <c r="U121" s="34"/>
      <c r="V121" s="34"/>
      <c r="W121" s="35" t="s">
        <v>69</v>
      </c>
      <c r="X121" s="577">
        <v>0</v>
      </c>
      <c r="Y121" s="578">
        <f t="shared" si="21"/>
        <v>0</v>
      </c>
      <c r="Z121" s="36" t="str">
        <f>IFERROR(IF(Y121=0,"",ROUNDUP(Y121/H121,0)*0.01898),"")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27" customHeight="1" x14ac:dyDescent="0.25">
      <c r="A122" s="54" t="s">
        <v>226</v>
      </c>
      <c r="B122" s="54" t="s">
        <v>227</v>
      </c>
      <c r="C122" s="31">
        <v>4301051730</v>
      </c>
      <c r="D122" s="587">
        <v>4607091383256</v>
      </c>
      <c r="E122" s="588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82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2"/>
      <c r="R122" s="582"/>
      <c r="S122" s="582"/>
      <c r="T122" s="583"/>
      <c r="U122" s="34"/>
      <c r="V122" s="34"/>
      <c r="W122" s="35" t="s">
        <v>69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228</v>
      </c>
      <c r="B123" s="54" t="s">
        <v>229</v>
      </c>
      <c r="C123" s="31">
        <v>4301051721</v>
      </c>
      <c r="D123" s="587">
        <v>4607091385748</v>
      </c>
      <c r="E123" s="588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76</v>
      </c>
      <c r="L123" s="32"/>
      <c r="M123" s="33" t="s">
        <v>92</v>
      </c>
      <c r="N123" s="33"/>
      <c r="O123" s="32">
        <v>45</v>
      </c>
      <c r="P123" s="63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2"/>
      <c r="R123" s="582"/>
      <c r="S123" s="582"/>
      <c r="T123" s="583"/>
      <c r="U123" s="34"/>
      <c r="V123" s="34"/>
      <c r="W123" s="35" t="s">
        <v>69</v>
      </c>
      <c r="X123" s="577">
        <v>700</v>
      </c>
      <c r="Y123" s="578">
        <f t="shared" si="21"/>
        <v>702</v>
      </c>
      <c r="Z123" s="36">
        <f>IFERROR(IF(Y123=0,"",ROUNDUP(Y123/H123,0)*0.00651),"")</f>
        <v>1.6926000000000001</v>
      </c>
      <c r="AA123" s="56"/>
      <c r="AB123" s="57"/>
      <c r="AC123" s="177" t="s">
        <v>223</v>
      </c>
      <c r="AG123" s="64"/>
      <c r="AJ123" s="68"/>
      <c r="AK123" s="68">
        <v>0</v>
      </c>
      <c r="BB123" s="178" t="s">
        <v>1</v>
      </c>
      <c r="BM123" s="64">
        <f t="shared" si="22"/>
        <v>765.33333333333337</v>
      </c>
      <c r="BN123" s="64">
        <f t="shared" si="23"/>
        <v>767.52</v>
      </c>
      <c r="BO123" s="64">
        <f t="shared" si="24"/>
        <v>1.4245014245014245</v>
      </c>
      <c r="BP123" s="64">
        <f t="shared" si="25"/>
        <v>1.4285714285714286</v>
      </c>
    </row>
    <row r="124" spans="1:68" ht="16.5" customHeight="1" x14ac:dyDescent="0.25">
      <c r="A124" s="54" t="s">
        <v>230</v>
      </c>
      <c r="B124" s="54" t="s">
        <v>231</v>
      </c>
      <c r="C124" s="31">
        <v>4301051740</v>
      </c>
      <c r="D124" s="587">
        <v>4680115884533</v>
      </c>
      <c r="E124" s="588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45</v>
      </c>
      <c r="P124" s="62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2"/>
      <c r="R124" s="582"/>
      <c r="S124" s="582"/>
      <c r="T124" s="583"/>
      <c r="U124" s="34"/>
      <c r="V124" s="34"/>
      <c r="W124" s="35" t="s">
        <v>69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232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233</v>
      </c>
      <c r="B125" s="54" t="s">
        <v>234</v>
      </c>
      <c r="C125" s="31">
        <v>4301051486</v>
      </c>
      <c r="D125" s="587">
        <v>4680115882645</v>
      </c>
      <c r="E125" s="588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8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2"/>
      <c r="R125" s="582"/>
      <c r="S125" s="582"/>
      <c r="T125" s="583"/>
      <c r="U125" s="34"/>
      <c r="V125" s="34"/>
      <c r="W125" s="35" t="s">
        <v>69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235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606"/>
      <c r="B126" s="598"/>
      <c r="C126" s="598"/>
      <c r="D126" s="598"/>
      <c r="E126" s="598"/>
      <c r="F126" s="598"/>
      <c r="G126" s="598"/>
      <c r="H126" s="598"/>
      <c r="I126" s="598"/>
      <c r="J126" s="598"/>
      <c r="K126" s="598"/>
      <c r="L126" s="598"/>
      <c r="M126" s="598"/>
      <c r="N126" s="598"/>
      <c r="O126" s="607"/>
      <c r="P126" s="609" t="s">
        <v>71</v>
      </c>
      <c r="Q126" s="602"/>
      <c r="R126" s="602"/>
      <c r="S126" s="602"/>
      <c r="T126" s="602"/>
      <c r="U126" s="602"/>
      <c r="V126" s="603"/>
      <c r="W126" s="37" t="s">
        <v>72</v>
      </c>
      <c r="X126" s="579">
        <f>IFERROR(X120/H120,"0")+IFERROR(X121/H121,"0")+IFERROR(X122/H122,"0")+IFERROR(X123/H123,"0")+IFERROR(X124/H124,"0")+IFERROR(X125/H125,"0")</f>
        <v>345.67901234567898</v>
      </c>
      <c r="Y126" s="579">
        <f>IFERROR(Y120/H120,"0")+IFERROR(Y121/H121,"0")+IFERROR(Y122/H122,"0")+IFERROR(Y123/H123,"0")+IFERROR(Y124/H124,"0")+IFERROR(Y125/H125,"0")</f>
        <v>347</v>
      </c>
      <c r="Z126" s="579">
        <f>IFERROR(IF(Z120="",0,Z120),"0")+IFERROR(IF(Z121="",0,Z121),"0")+IFERROR(IF(Z122="",0,Z122),"0")+IFERROR(IF(Z123="",0,Z123),"0")+IFERROR(IF(Z124="",0,Z124),"0")+IFERROR(IF(Z125="",0,Z125),"0")</f>
        <v>3.3438600000000003</v>
      </c>
      <c r="AA126" s="580"/>
      <c r="AB126" s="580"/>
      <c r="AC126" s="580"/>
    </row>
    <row r="127" spans="1:68" x14ac:dyDescent="0.2">
      <c r="A127" s="598"/>
      <c r="B127" s="598"/>
      <c r="C127" s="598"/>
      <c r="D127" s="598"/>
      <c r="E127" s="598"/>
      <c r="F127" s="598"/>
      <c r="G127" s="598"/>
      <c r="H127" s="598"/>
      <c r="I127" s="598"/>
      <c r="J127" s="598"/>
      <c r="K127" s="598"/>
      <c r="L127" s="598"/>
      <c r="M127" s="598"/>
      <c r="N127" s="598"/>
      <c r="O127" s="607"/>
      <c r="P127" s="609" t="s">
        <v>71</v>
      </c>
      <c r="Q127" s="602"/>
      <c r="R127" s="602"/>
      <c r="S127" s="602"/>
      <c r="T127" s="602"/>
      <c r="U127" s="602"/>
      <c r="V127" s="603"/>
      <c r="W127" s="37" t="s">
        <v>69</v>
      </c>
      <c r="X127" s="579">
        <f>IFERROR(SUM(X120:X125),"0")</f>
        <v>1400</v>
      </c>
      <c r="Y127" s="579">
        <f>IFERROR(SUM(Y120:Y125),"0")</f>
        <v>1406.6999999999998</v>
      </c>
      <c r="Z127" s="37"/>
      <c r="AA127" s="580"/>
      <c r="AB127" s="580"/>
      <c r="AC127" s="580"/>
    </row>
    <row r="128" spans="1:68" ht="14.25" customHeight="1" x14ac:dyDescent="0.25">
      <c r="A128" s="597" t="s">
        <v>172</v>
      </c>
      <c r="B128" s="598"/>
      <c r="C128" s="598"/>
      <c r="D128" s="598"/>
      <c r="E128" s="598"/>
      <c r="F128" s="598"/>
      <c r="G128" s="598"/>
      <c r="H128" s="598"/>
      <c r="I128" s="598"/>
      <c r="J128" s="598"/>
      <c r="K128" s="598"/>
      <c r="L128" s="598"/>
      <c r="M128" s="598"/>
      <c r="N128" s="598"/>
      <c r="O128" s="598"/>
      <c r="P128" s="598"/>
      <c r="Q128" s="598"/>
      <c r="R128" s="598"/>
      <c r="S128" s="598"/>
      <c r="T128" s="598"/>
      <c r="U128" s="598"/>
      <c r="V128" s="598"/>
      <c r="W128" s="598"/>
      <c r="X128" s="598"/>
      <c r="Y128" s="598"/>
      <c r="Z128" s="598"/>
      <c r="AA128" s="573"/>
      <c r="AB128" s="573"/>
      <c r="AC128" s="573"/>
    </row>
    <row r="129" spans="1:68" ht="27" customHeight="1" x14ac:dyDescent="0.25">
      <c r="A129" s="54" t="s">
        <v>236</v>
      </c>
      <c r="B129" s="54" t="s">
        <v>237</v>
      </c>
      <c r="C129" s="31">
        <v>4301060357</v>
      </c>
      <c r="D129" s="587">
        <v>4680115882652</v>
      </c>
      <c r="E129" s="588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76</v>
      </c>
      <c r="L129" s="32"/>
      <c r="M129" s="33" t="s">
        <v>77</v>
      </c>
      <c r="N129" s="33"/>
      <c r="O129" s="32">
        <v>40</v>
      </c>
      <c r="P129" s="85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2"/>
      <c r="R129" s="582"/>
      <c r="S129" s="582"/>
      <c r="T129" s="583"/>
      <c r="U129" s="34"/>
      <c r="V129" s="34"/>
      <c r="W129" s="35" t="s">
        <v>69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238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239</v>
      </c>
      <c r="B130" s="54" t="s">
        <v>240</v>
      </c>
      <c r="C130" s="31">
        <v>4301060317</v>
      </c>
      <c r="D130" s="587">
        <v>4680115880238</v>
      </c>
      <c r="E130" s="588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76</v>
      </c>
      <c r="L130" s="32"/>
      <c r="M130" s="33" t="s">
        <v>77</v>
      </c>
      <c r="N130" s="33"/>
      <c r="O130" s="32">
        <v>40</v>
      </c>
      <c r="P130" s="75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2"/>
      <c r="R130" s="582"/>
      <c r="S130" s="582"/>
      <c r="T130" s="583"/>
      <c r="U130" s="34"/>
      <c r="V130" s="34"/>
      <c r="W130" s="35" t="s">
        <v>69</v>
      </c>
      <c r="X130" s="577">
        <v>0</v>
      </c>
      <c r="Y130" s="57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85" t="s">
        <v>241</v>
      </c>
      <c r="AG130" s="64"/>
      <c r="AJ130" s="68"/>
      <c r="AK130" s="68">
        <v>0</v>
      </c>
      <c r="BB130" s="186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606"/>
      <c r="B131" s="598"/>
      <c r="C131" s="598"/>
      <c r="D131" s="598"/>
      <c r="E131" s="598"/>
      <c r="F131" s="598"/>
      <c r="G131" s="598"/>
      <c r="H131" s="598"/>
      <c r="I131" s="598"/>
      <c r="J131" s="598"/>
      <c r="K131" s="598"/>
      <c r="L131" s="598"/>
      <c r="M131" s="598"/>
      <c r="N131" s="598"/>
      <c r="O131" s="607"/>
      <c r="P131" s="609" t="s">
        <v>71</v>
      </c>
      <c r="Q131" s="602"/>
      <c r="R131" s="602"/>
      <c r="S131" s="602"/>
      <c r="T131" s="602"/>
      <c r="U131" s="602"/>
      <c r="V131" s="603"/>
      <c r="W131" s="37" t="s">
        <v>72</v>
      </c>
      <c r="X131" s="579">
        <f>IFERROR(X129/H129,"0")+IFERROR(X130/H130,"0")</f>
        <v>0</v>
      </c>
      <c r="Y131" s="579">
        <f>IFERROR(Y129/H129,"0")+IFERROR(Y130/H130,"0")</f>
        <v>0</v>
      </c>
      <c r="Z131" s="579">
        <f>IFERROR(IF(Z129="",0,Z129),"0")+IFERROR(IF(Z130="",0,Z130),"0")</f>
        <v>0</v>
      </c>
      <c r="AA131" s="580"/>
      <c r="AB131" s="580"/>
      <c r="AC131" s="580"/>
    </row>
    <row r="132" spans="1:68" x14ac:dyDescent="0.2">
      <c r="A132" s="598"/>
      <c r="B132" s="598"/>
      <c r="C132" s="598"/>
      <c r="D132" s="598"/>
      <c r="E132" s="598"/>
      <c r="F132" s="598"/>
      <c r="G132" s="598"/>
      <c r="H132" s="598"/>
      <c r="I132" s="598"/>
      <c r="J132" s="598"/>
      <c r="K132" s="598"/>
      <c r="L132" s="598"/>
      <c r="M132" s="598"/>
      <c r="N132" s="598"/>
      <c r="O132" s="607"/>
      <c r="P132" s="609" t="s">
        <v>71</v>
      </c>
      <c r="Q132" s="602"/>
      <c r="R132" s="602"/>
      <c r="S132" s="602"/>
      <c r="T132" s="602"/>
      <c r="U132" s="602"/>
      <c r="V132" s="603"/>
      <c r="W132" s="37" t="s">
        <v>69</v>
      </c>
      <c r="X132" s="579">
        <f>IFERROR(SUM(X129:X130),"0")</f>
        <v>0</v>
      </c>
      <c r="Y132" s="579">
        <f>IFERROR(SUM(Y129:Y130),"0")</f>
        <v>0</v>
      </c>
      <c r="Z132" s="37"/>
      <c r="AA132" s="580"/>
      <c r="AB132" s="580"/>
      <c r="AC132" s="580"/>
    </row>
    <row r="133" spans="1:68" ht="16.5" customHeight="1" x14ac:dyDescent="0.25">
      <c r="A133" s="614" t="s">
        <v>242</v>
      </c>
      <c r="B133" s="598"/>
      <c r="C133" s="598"/>
      <c r="D133" s="598"/>
      <c r="E133" s="598"/>
      <c r="F133" s="598"/>
      <c r="G133" s="598"/>
      <c r="H133" s="598"/>
      <c r="I133" s="598"/>
      <c r="J133" s="598"/>
      <c r="K133" s="598"/>
      <c r="L133" s="598"/>
      <c r="M133" s="598"/>
      <c r="N133" s="598"/>
      <c r="O133" s="598"/>
      <c r="P133" s="598"/>
      <c r="Q133" s="598"/>
      <c r="R133" s="598"/>
      <c r="S133" s="598"/>
      <c r="T133" s="598"/>
      <c r="U133" s="598"/>
      <c r="V133" s="598"/>
      <c r="W133" s="598"/>
      <c r="X133" s="598"/>
      <c r="Y133" s="598"/>
      <c r="Z133" s="598"/>
      <c r="AA133" s="572"/>
      <c r="AB133" s="572"/>
      <c r="AC133" s="572"/>
    </row>
    <row r="134" spans="1:68" ht="14.25" customHeight="1" x14ac:dyDescent="0.25">
      <c r="A134" s="597" t="s">
        <v>102</v>
      </c>
      <c r="B134" s="598"/>
      <c r="C134" s="598"/>
      <c r="D134" s="598"/>
      <c r="E134" s="598"/>
      <c r="F134" s="598"/>
      <c r="G134" s="598"/>
      <c r="H134" s="598"/>
      <c r="I134" s="598"/>
      <c r="J134" s="598"/>
      <c r="K134" s="598"/>
      <c r="L134" s="598"/>
      <c r="M134" s="598"/>
      <c r="N134" s="598"/>
      <c r="O134" s="598"/>
      <c r="P134" s="598"/>
      <c r="Q134" s="598"/>
      <c r="R134" s="598"/>
      <c r="S134" s="598"/>
      <c r="T134" s="598"/>
      <c r="U134" s="598"/>
      <c r="V134" s="598"/>
      <c r="W134" s="598"/>
      <c r="X134" s="598"/>
      <c r="Y134" s="598"/>
      <c r="Z134" s="598"/>
      <c r="AA134" s="573"/>
      <c r="AB134" s="573"/>
      <c r="AC134" s="573"/>
    </row>
    <row r="135" spans="1:68" ht="27" customHeight="1" x14ac:dyDescent="0.25">
      <c r="A135" s="54" t="s">
        <v>243</v>
      </c>
      <c r="B135" s="54" t="s">
        <v>244</v>
      </c>
      <c r="C135" s="31">
        <v>4301011564</v>
      </c>
      <c r="D135" s="587">
        <v>4680115882577</v>
      </c>
      <c r="E135" s="588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6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2"/>
      <c r="R135" s="582"/>
      <c r="S135" s="582"/>
      <c r="T135" s="583"/>
      <c r="U135" s="34"/>
      <c r="V135" s="34"/>
      <c r="W135" s="35" t="s">
        <v>69</v>
      </c>
      <c r="X135" s="577">
        <v>200</v>
      </c>
      <c r="Y135" s="578">
        <f>IFERROR(IF(X135="",0,CEILING((X135/$H135),1)*$H135),"")</f>
        <v>201.60000000000002</v>
      </c>
      <c r="Z135" s="36">
        <f>IFERROR(IF(Y135=0,"",ROUNDUP(Y135/H135,0)*0.00651),"")</f>
        <v>0.41012999999999999</v>
      </c>
      <c r="AA135" s="56"/>
      <c r="AB135" s="57"/>
      <c r="AC135" s="187" t="s">
        <v>245</v>
      </c>
      <c r="AG135" s="64"/>
      <c r="AJ135" s="68"/>
      <c r="AK135" s="68">
        <v>0</v>
      </c>
      <c r="BB135" s="188" t="s">
        <v>1</v>
      </c>
      <c r="BM135" s="64">
        <f>IFERROR(X135*I135/H135,"0")</f>
        <v>211.25</v>
      </c>
      <c r="BN135" s="64">
        <f>IFERROR(Y135*I135/H135,"0")</f>
        <v>212.94</v>
      </c>
      <c r="BO135" s="64">
        <f>IFERROR(1/J135*(X135/H135),"0")</f>
        <v>0.34340659340659341</v>
      </c>
      <c r="BP135" s="64">
        <f>IFERROR(1/J135*(Y135/H135),"0")</f>
        <v>0.3461538461538462</v>
      </c>
    </row>
    <row r="136" spans="1:68" ht="27" customHeight="1" x14ac:dyDescent="0.25">
      <c r="A136" s="54" t="s">
        <v>243</v>
      </c>
      <c r="B136" s="54" t="s">
        <v>246</v>
      </c>
      <c r="C136" s="31">
        <v>4301011562</v>
      </c>
      <c r="D136" s="587">
        <v>4680115882577</v>
      </c>
      <c r="E136" s="588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62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2"/>
      <c r="R136" s="582"/>
      <c r="S136" s="582"/>
      <c r="T136" s="583"/>
      <c r="U136" s="34"/>
      <c r="V136" s="34"/>
      <c r="W136" s="35" t="s">
        <v>69</v>
      </c>
      <c r="X136" s="577">
        <v>0</v>
      </c>
      <c r="Y136" s="57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9" t="s">
        <v>245</v>
      </c>
      <c r="AG136" s="64"/>
      <c r="AJ136" s="68"/>
      <c r="AK136" s="68">
        <v>0</v>
      </c>
      <c r="BB136" s="190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606"/>
      <c r="B137" s="598"/>
      <c r="C137" s="598"/>
      <c r="D137" s="598"/>
      <c r="E137" s="598"/>
      <c r="F137" s="598"/>
      <c r="G137" s="598"/>
      <c r="H137" s="598"/>
      <c r="I137" s="598"/>
      <c r="J137" s="598"/>
      <c r="K137" s="598"/>
      <c r="L137" s="598"/>
      <c r="M137" s="598"/>
      <c r="N137" s="598"/>
      <c r="O137" s="607"/>
      <c r="P137" s="609" t="s">
        <v>71</v>
      </c>
      <c r="Q137" s="602"/>
      <c r="R137" s="602"/>
      <c r="S137" s="602"/>
      <c r="T137" s="602"/>
      <c r="U137" s="602"/>
      <c r="V137" s="603"/>
      <c r="W137" s="37" t="s">
        <v>72</v>
      </c>
      <c r="X137" s="579">
        <f>IFERROR(X135/H135,"0")+IFERROR(X136/H136,"0")</f>
        <v>62.5</v>
      </c>
      <c r="Y137" s="579">
        <f>IFERROR(Y135/H135,"0")+IFERROR(Y136/H136,"0")</f>
        <v>63.000000000000007</v>
      </c>
      <c r="Z137" s="579">
        <f>IFERROR(IF(Z135="",0,Z135),"0")+IFERROR(IF(Z136="",0,Z136),"0")</f>
        <v>0.41012999999999999</v>
      </c>
      <c r="AA137" s="580"/>
      <c r="AB137" s="580"/>
      <c r="AC137" s="580"/>
    </row>
    <row r="138" spans="1:68" x14ac:dyDescent="0.2">
      <c r="A138" s="598"/>
      <c r="B138" s="598"/>
      <c r="C138" s="598"/>
      <c r="D138" s="598"/>
      <c r="E138" s="598"/>
      <c r="F138" s="598"/>
      <c r="G138" s="598"/>
      <c r="H138" s="598"/>
      <c r="I138" s="598"/>
      <c r="J138" s="598"/>
      <c r="K138" s="598"/>
      <c r="L138" s="598"/>
      <c r="M138" s="598"/>
      <c r="N138" s="598"/>
      <c r="O138" s="607"/>
      <c r="P138" s="609" t="s">
        <v>71</v>
      </c>
      <c r="Q138" s="602"/>
      <c r="R138" s="602"/>
      <c r="S138" s="602"/>
      <c r="T138" s="602"/>
      <c r="U138" s="602"/>
      <c r="V138" s="603"/>
      <c r="W138" s="37" t="s">
        <v>69</v>
      </c>
      <c r="X138" s="579">
        <f>IFERROR(SUM(X135:X136),"0")</f>
        <v>200</v>
      </c>
      <c r="Y138" s="579">
        <f>IFERROR(SUM(Y135:Y136),"0")</f>
        <v>201.60000000000002</v>
      </c>
      <c r="Z138" s="37"/>
      <c r="AA138" s="580"/>
      <c r="AB138" s="580"/>
      <c r="AC138" s="580"/>
    </row>
    <row r="139" spans="1:68" ht="14.25" customHeight="1" x14ac:dyDescent="0.25">
      <c r="A139" s="597" t="s">
        <v>63</v>
      </c>
      <c r="B139" s="598"/>
      <c r="C139" s="598"/>
      <c r="D139" s="598"/>
      <c r="E139" s="598"/>
      <c r="F139" s="598"/>
      <c r="G139" s="598"/>
      <c r="H139" s="598"/>
      <c r="I139" s="598"/>
      <c r="J139" s="598"/>
      <c r="K139" s="598"/>
      <c r="L139" s="598"/>
      <c r="M139" s="598"/>
      <c r="N139" s="598"/>
      <c r="O139" s="598"/>
      <c r="P139" s="598"/>
      <c r="Q139" s="598"/>
      <c r="R139" s="598"/>
      <c r="S139" s="598"/>
      <c r="T139" s="598"/>
      <c r="U139" s="598"/>
      <c r="V139" s="598"/>
      <c r="W139" s="598"/>
      <c r="X139" s="598"/>
      <c r="Y139" s="598"/>
      <c r="Z139" s="598"/>
      <c r="AA139" s="573"/>
      <c r="AB139" s="573"/>
      <c r="AC139" s="573"/>
    </row>
    <row r="140" spans="1:68" ht="27" customHeight="1" x14ac:dyDescent="0.25">
      <c r="A140" s="54" t="s">
        <v>247</v>
      </c>
      <c r="B140" s="54" t="s">
        <v>248</v>
      </c>
      <c r="C140" s="31">
        <v>4301031235</v>
      </c>
      <c r="D140" s="587">
        <v>4680115883444</v>
      </c>
      <c r="E140" s="588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90</v>
      </c>
      <c r="P140" s="7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2"/>
      <c r="R140" s="582"/>
      <c r="S140" s="582"/>
      <c r="T140" s="583"/>
      <c r="U140" s="34"/>
      <c r="V140" s="34"/>
      <c r="W140" s="35" t="s">
        <v>69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249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customHeight="1" x14ac:dyDescent="0.25">
      <c r="A141" s="54" t="s">
        <v>247</v>
      </c>
      <c r="B141" s="54" t="s">
        <v>250</v>
      </c>
      <c r="C141" s="31">
        <v>4301031234</v>
      </c>
      <c r="D141" s="587">
        <v>4680115883444</v>
      </c>
      <c r="E141" s="588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90</v>
      </c>
      <c r="P141" s="75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2"/>
      <c r="R141" s="582"/>
      <c r="S141" s="582"/>
      <c r="T141" s="583"/>
      <c r="U141" s="34"/>
      <c r="V141" s="34"/>
      <c r="W141" s="35" t="s">
        <v>69</v>
      </c>
      <c r="X141" s="577">
        <v>0</v>
      </c>
      <c r="Y141" s="57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3" t="s">
        <v>249</v>
      </c>
      <c r="AG141" s="64"/>
      <c r="AJ141" s="68"/>
      <c r="AK141" s="68">
        <v>0</v>
      </c>
      <c r="BB141" s="194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606"/>
      <c r="B142" s="598"/>
      <c r="C142" s="598"/>
      <c r="D142" s="598"/>
      <c r="E142" s="598"/>
      <c r="F142" s="598"/>
      <c r="G142" s="598"/>
      <c r="H142" s="598"/>
      <c r="I142" s="598"/>
      <c r="J142" s="598"/>
      <c r="K142" s="598"/>
      <c r="L142" s="598"/>
      <c r="M142" s="598"/>
      <c r="N142" s="598"/>
      <c r="O142" s="607"/>
      <c r="P142" s="609" t="s">
        <v>71</v>
      </c>
      <c r="Q142" s="602"/>
      <c r="R142" s="602"/>
      <c r="S142" s="602"/>
      <c r="T142" s="602"/>
      <c r="U142" s="602"/>
      <c r="V142" s="603"/>
      <c r="W142" s="37" t="s">
        <v>72</v>
      </c>
      <c r="X142" s="579">
        <f>IFERROR(X140/H140,"0")+IFERROR(X141/H141,"0")</f>
        <v>0</v>
      </c>
      <c r="Y142" s="579">
        <f>IFERROR(Y140/H140,"0")+IFERROR(Y141/H141,"0")</f>
        <v>0</v>
      </c>
      <c r="Z142" s="579">
        <f>IFERROR(IF(Z140="",0,Z140),"0")+IFERROR(IF(Z141="",0,Z141),"0")</f>
        <v>0</v>
      </c>
      <c r="AA142" s="580"/>
      <c r="AB142" s="580"/>
      <c r="AC142" s="580"/>
    </row>
    <row r="143" spans="1:68" x14ac:dyDescent="0.2">
      <c r="A143" s="598"/>
      <c r="B143" s="598"/>
      <c r="C143" s="598"/>
      <c r="D143" s="598"/>
      <c r="E143" s="598"/>
      <c r="F143" s="598"/>
      <c r="G143" s="598"/>
      <c r="H143" s="598"/>
      <c r="I143" s="598"/>
      <c r="J143" s="598"/>
      <c r="K143" s="598"/>
      <c r="L143" s="598"/>
      <c r="M143" s="598"/>
      <c r="N143" s="598"/>
      <c r="O143" s="607"/>
      <c r="P143" s="609" t="s">
        <v>71</v>
      </c>
      <c r="Q143" s="602"/>
      <c r="R143" s="602"/>
      <c r="S143" s="602"/>
      <c r="T143" s="602"/>
      <c r="U143" s="602"/>
      <c r="V143" s="603"/>
      <c r="W143" s="37" t="s">
        <v>69</v>
      </c>
      <c r="X143" s="579">
        <f>IFERROR(SUM(X140:X141),"0")</f>
        <v>0</v>
      </c>
      <c r="Y143" s="579">
        <f>IFERROR(SUM(Y140:Y141),"0")</f>
        <v>0</v>
      </c>
      <c r="Z143" s="37"/>
      <c r="AA143" s="580"/>
      <c r="AB143" s="580"/>
      <c r="AC143" s="580"/>
    </row>
    <row r="144" spans="1:68" ht="14.25" customHeight="1" x14ac:dyDescent="0.25">
      <c r="A144" s="597" t="s">
        <v>73</v>
      </c>
      <c r="B144" s="598"/>
      <c r="C144" s="598"/>
      <c r="D144" s="598"/>
      <c r="E144" s="598"/>
      <c r="F144" s="598"/>
      <c r="G144" s="598"/>
      <c r="H144" s="598"/>
      <c r="I144" s="598"/>
      <c r="J144" s="598"/>
      <c r="K144" s="598"/>
      <c r="L144" s="598"/>
      <c r="M144" s="598"/>
      <c r="N144" s="598"/>
      <c r="O144" s="598"/>
      <c r="P144" s="598"/>
      <c r="Q144" s="598"/>
      <c r="R144" s="598"/>
      <c r="S144" s="598"/>
      <c r="T144" s="598"/>
      <c r="U144" s="598"/>
      <c r="V144" s="598"/>
      <c r="W144" s="598"/>
      <c r="X144" s="598"/>
      <c r="Y144" s="598"/>
      <c r="Z144" s="598"/>
      <c r="AA144" s="573"/>
      <c r="AB144" s="573"/>
      <c r="AC144" s="573"/>
    </row>
    <row r="145" spans="1:68" ht="16.5" customHeight="1" x14ac:dyDescent="0.25">
      <c r="A145" s="54" t="s">
        <v>251</v>
      </c>
      <c r="B145" s="54" t="s">
        <v>252</v>
      </c>
      <c r="C145" s="31">
        <v>4301051477</v>
      </c>
      <c r="D145" s="587">
        <v>4680115882584</v>
      </c>
      <c r="E145" s="588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76</v>
      </c>
      <c r="L145" s="32"/>
      <c r="M145" s="33" t="s">
        <v>97</v>
      </c>
      <c r="N145" s="33"/>
      <c r="O145" s="32">
        <v>60</v>
      </c>
      <c r="P145" s="89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2"/>
      <c r="R145" s="582"/>
      <c r="S145" s="582"/>
      <c r="T145" s="583"/>
      <c r="U145" s="34"/>
      <c r="V145" s="34"/>
      <c r="W145" s="35" t="s">
        <v>69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245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customHeight="1" x14ac:dyDescent="0.25">
      <c r="A146" s="54" t="s">
        <v>251</v>
      </c>
      <c r="B146" s="54" t="s">
        <v>253</v>
      </c>
      <c r="C146" s="31">
        <v>4301051476</v>
      </c>
      <c r="D146" s="587">
        <v>4680115882584</v>
      </c>
      <c r="E146" s="588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76</v>
      </c>
      <c r="L146" s="32"/>
      <c r="M146" s="33" t="s">
        <v>97</v>
      </c>
      <c r="N146" s="33"/>
      <c r="O146" s="32">
        <v>60</v>
      </c>
      <c r="P146" s="6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2"/>
      <c r="R146" s="582"/>
      <c r="S146" s="582"/>
      <c r="T146" s="583"/>
      <c r="U146" s="34"/>
      <c r="V146" s="34"/>
      <c r="W146" s="35" t="s">
        <v>69</v>
      </c>
      <c r="X146" s="577">
        <v>0</v>
      </c>
      <c r="Y146" s="57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197" t="s">
        <v>245</v>
      </c>
      <c r="AG146" s="64"/>
      <c r="AJ146" s="68"/>
      <c r="AK146" s="68">
        <v>0</v>
      </c>
      <c r="BB146" s="198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606"/>
      <c r="B147" s="598"/>
      <c r="C147" s="598"/>
      <c r="D147" s="598"/>
      <c r="E147" s="598"/>
      <c r="F147" s="598"/>
      <c r="G147" s="598"/>
      <c r="H147" s="598"/>
      <c r="I147" s="598"/>
      <c r="J147" s="598"/>
      <c r="K147" s="598"/>
      <c r="L147" s="598"/>
      <c r="M147" s="598"/>
      <c r="N147" s="598"/>
      <c r="O147" s="607"/>
      <c r="P147" s="609" t="s">
        <v>71</v>
      </c>
      <c r="Q147" s="602"/>
      <c r="R147" s="602"/>
      <c r="S147" s="602"/>
      <c r="T147" s="602"/>
      <c r="U147" s="602"/>
      <c r="V147" s="603"/>
      <c r="W147" s="37" t="s">
        <v>72</v>
      </c>
      <c r="X147" s="579">
        <f>IFERROR(X145/H145,"0")+IFERROR(X146/H146,"0")</f>
        <v>0</v>
      </c>
      <c r="Y147" s="579">
        <f>IFERROR(Y145/H145,"0")+IFERROR(Y146/H146,"0")</f>
        <v>0</v>
      </c>
      <c r="Z147" s="579">
        <f>IFERROR(IF(Z145="",0,Z145),"0")+IFERROR(IF(Z146="",0,Z146),"0")</f>
        <v>0</v>
      </c>
      <c r="AA147" s="580"/>
      <c r="AB147" s="580"/>
      <c r="AC147" s="580"/>
    </row>
    <row r="148" spans="1:68" x14ac:dyDescent="0.2">
      <c r="A148" s="598"/>
      <c r="B148" s="598"/>
      <c r="C148" s="598"/>
      <c r="D148" s="598"/>
      <c r="E148" s="598"/>
      <c r="F148" s="598"/>
      <c r="G148" s="598"/>
      <c r="H148" s="598"/>
      <c r="I148" s="598"/>
      <c r="J148" s="598"/>
      <c r="K148" s="598"/>
      <c r="L148" s="598"/>
      <c r="M148" s="598"/>
      <c r="N148" s="598"/>
      <c r="O148" s="607"/>
      <c r="P148" s="609" t="s">
        <v>71</v>
      </c>
      <c r="Q148" s="602"/>
      <c r="R148" s="602"/>
      <c r="S148" s="602"/>
      <c r="T148" s="602"/>
      <c r="U148" s="602"/>
      <c r="V148" s="603"/>
      <c r="W148" s="37" t="s">
        <v>69</v>
      </c>
      <c r="X148" s="579">
        <f>IFERROR(SUM(X145:X146),"0")</f>
        <v>0</v>
      </c>
      <c r="Y148" s="579">
        <f>IFERROR(SUM(Y145:Y146),"0")</f>
        <v>0</v>
      </c>
      <c r="Z148" s="37"/>
      <c r="AA148" s="580"/>
      <c r="AB148" s="580"/>
      <c r="AC148" s="580"/>
    </row>
    <row r="149" spans="1:68" ht="16.5" customHeight="1" x14ac:dyDescent="0.25">
      <c r="A149" s="614" t="s">
        <v>100</v>
      </c>
      <c r="B149" s="598"/>
      <c r="C149" s="598"/>
      <c r="D149" s="598"/>
      <c r="E149" s="598"/>
      <c r="F149" s="598"/>
      <c r="G149" s="598"/>
      <c r="H149" s="598"/>
      <c r="I149" s="598"/>
      <c r="J149" s="598"/>
      <c r="K149" s="598"/>
      <c r="L149" s="598"/>
      <c r="M149" s="598"/>
      <c r="N149" s="598"/>
      <c r="O149" s="598"/>
      <c r="P149" s="598"/>
      <c r="Q149" s="598"/>
      <c r="R149" s="598"/>
      <c r="S149" s="598"/>
      <c r="T149" s="598"/>
      <c r="U149" s="598"/>
      <c r="V149" s="598"/>
      <c r="W149" s="598"/>
      <c r="X149" s="598"/>
      <c r="Y149" s="598"/>
      <c r="Z149" s="598"/>
      <c r="AA149" s="572"/>
      <c r="AB149" s="572"/>
      <c r="AC149" s="572"/>
    </row>
    <row r="150" spans="1:68" ht="14.25" customHeight="1" x14ac:dyDescent="0.25">
      <c r="A150" s="597" t="s">
        <v>102</v>
      </c>
      <c r="B150" s="598"/>
      <c r="C150" s="598"/>
      <c r="D150" s="598"/>
      <c r="E150" s="598"/>
      <c r="F150" s="598"/>
      <c r="G150" s="598"/>
      <c r="H150" s="598"/>
      <c r="I150" s="598"/>
      <c r="J150" s="598"/>
      <c r="K150" s="598"/>
      <c r="L150" s="598"/>
      <c r="M150" s="598"/>
      <c r="N150" s="598"/>
      <c r="O150" s="598"/>
      <c r="P150" s="598"/>
      <c r="Q150" s="598"/>
      <c r="R150" s="598"/>
      <c r="S150" s="598"/>
      <c r="T150" s="598"/>
      <c r="U150" s="598"/>
      <c r="V150" s="598"/>
      <c r="W150" s="598"/>
      <c r="X150" s="598"/>
      <c r="Y150" s="598"/>
      <c r="Z150" s="598"/>
      <c r="AA150" s="573"/>
      <c r="AB150" s="573"/>
      <c r="AC150" s="573"/>
    </row>
    <row r="151" spans="1:68" ht="27" customHeight="1" x14ac:dyDescent="0.25">
      <c r="A151" s="54" t="s">
        <v>254</v>
      </c>
      <c r="B151" s="54" t="s">
        <v>255</v>
      </c>
      <c r="C151" s="31">
        <v>4301011705</v>
      </c>
      <c r="D151" s="587">
        <v>4607091384604</v>
      </c>
      <c r="E151" s="588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110</v>
      </c>
      <c r="L151" s="32"/>
      <c r="M151" s="33" t="s">
        <v>106</v>
      </c>
      <c r="N151" s="33"/>
      <c r="O151" s="32">
        <v>50</v>
      </c>
      <c r="P151" s="6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2"/>
      <c r="R151" s="582"/>
      <c r="S151" s="582"/>
      <c r="T151" s="583"/>
      <c r="U151" s="34"/>
      <c r="V151" s="34"/>
      <c r="W151" s="35" t="s">
        <v>69</v>
      </c>
      <c r="X151" s="577">
        <v>0</v>
      </c>
      <c r="Y151" s="578">
        <f>IFERROR(IF(X151="",0,CEILING((X151/$H151),1)*$H151),"")</f>
        <v>0</v>
      </c>
      <c r="Z151" s="36" t="str">
        <f>IFERROR(IF(Y151=0,"",ROUNDUP(Y151/H151,0)*0.00902),"")</f>
        <v/>
      </c>
      <c r="AA151" s="56"/>
      <c r="AB151" s="57"/>
      <c r="AC151" s="199" t="s">
        <v>256</v>
      </c>
      <c r="AG151" s="64"/>
      <c r="AJ151" s="68"/>
      <c r="AK151" s="68">
        <v>0</v>
      </c>
      <c r="BB151" s="20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606"/>
      <c r="B152" s="598"/>
      <c r="C152" s="598"/>
      <c r="D152" s="598"/>
      <c r="E152" s="598"/>
      <c r="F152" s="598"/>
      <c r="G152" s="598"/>
      <c r="H152" s="598"/>
      <c r="I152" s="598"/>
      <c r="J152" s="598"/>
      <c r="K152" s="598"/>
      <c r="L152" s="598"/>
      <c r="M152" s="598"/>
      <c r="N152" s="598"/>
      <c r="O152" s="607"/>
      <c r="P152" s="609" t="s">
        <v>71</v>
      </c>
      <c r="Q152" s="602"/>
      <c r="R152" s="602"/>
      <c r="S152" s="602"/>
      <c r="T152" s="602"/>
      <c r="U152" s="602"/>
      <c r="V152" s="603"/>
      <c r="W152" s="37" t="s">
        <v>72</v>
      </c>
      <c r="X152" s="579">
        <f>IFERROR(X151/H151,"0")</f>
        <v>0</v>
      </c>
      <c r="Y152" s="579">
        <f>IFERROR(Y151/H151,"0")</f>
        <v>0</v>
      </c>
      <c r="Z152" s="579">
        <f>IFERROR(IF(Z151="",0,Z151),"0")</f>
        <v>0</v>
      </c>
      <c r="AA152" s="580"/>
      <c r="AB152" s="580"/>
      <c r="AC152" s="580"/>
    </row>
    <row r="153" spans="1:68" x14ac:dyDescent="0.2">
      <c r="A153" s="598"/>
      <c r="B153" s="598"/>
      <c r="C153" s="598"/>
      <c r="D153" s="598"/>
      <c r="E153" s="598"/>
      <c r="F153" s="598"/>
      <c r="G153" s="598"/>
      <c r="H153" s="598"/>
      <c r="I153" s="598"/>
      <c r="J153" s="598"/>
      <c r="K153" s="598"/>
      <c r="L153" s="598"/>
      <c r="M153" s="598"/>
      <c r="N153" s="598"/>
      <c r="O153" s="607"/>
      <c r="P153" s="609" t="s">
        <v>71</v>
      </c>
      <c r="Q153" s="602"/>
      <c r="R153" s="602"/>
      <c r="S153" s="602"/>
      <c r="T153" s="602"/>
      <c r="U153" s="602"/>
      <c r="V153" s="603"/>
      <c r="W153" s="37" t="s">
        <v>69</v>
      </c>
      <c r="X153" s="579">
        <f>IFERROR(SUM(X151:X151),"0")</f>
        <v>0</v>
      </c>
      <c r="Y153" s="579">
        <f>IFERROR(SUM(Y151:Y151),"0")</f>
        <v>0</v>
      </c>
      <c r="Z153" s="37"/>
      <c r="AA153" s="580"/>
      <c r="AB153" s="580"/>
      <c r="AC153" s="580"/>
    </row>
    <row r="154" spans="1:68" ht="14.25" customHeight="1" x14ac:dyDescent="0.25">
      <c r="A154" s="597" t="s">
        <v>63</v>
      </c>
      <c r="B154" s="598"/>
      <c r="C154" s="598"/>
      <c r="D154" s="598"/>
      <c r="E154" s="598"/>
      <c r="F154" s="598"/>
      <c r="G154" s="598"/>
      <c r="H154" s="598"/>
      <c r="I154" s="598"/>
      <c r="J154" s="598"/>
      <c r="K154" s="598"/>
      <c r="L154" s="598"/>
      <c r="M154" s="598"/>
      <c r="N154" s="598"/>
      <c r="O154" s="598"/>
      <c r="P154" s="598"/>
      <c r="Q154" s="598"/>
      <c r="R154" s="598"/>
      <c r="S154" s="598"/>
      <c r="T154" s="598"/>
      <c r="U154" s="598"/>
      <c r="V154" s="598"/>
      <c r="W154" s="598"/>
      <c r="X154" s="598"/>
      <c r="Y154" s="598"/>
      <c r="Z154" s="598"/>
      <c r="AA154" s="573"/>
      <c r="AB154" s="573"/>
      <c r="AC154" s="573"/>
    </row>
    <row r="155" spans="1:68" ht="16.5" customHeight="1" x14ac:dyDescent="0.25">
      <c r="A155" s="54" t="s">
        <v>257</v>
      </c>
      <c r="B155" s="54" t="s">
        <v>258</v>
      </c>
      <c r="C155" s="31">
        <v>4301030895</v>
      </c>
      <c r="D155" s="587">
        <v>4607091387667</v>
      </c>
      <c r="E155" s="588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105</v>
      </c>
      <c r="L155" s="32"/>
      <c r="M155" s="33" t="s">
        <v>106</v>
      </c>
      <c r="N155" s="33"/>
      <c r="O155" s="32">
        <v>40</v>
      </c>
      <c r="P155" s="9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69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259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260</v>
      </c>
      <c r="B156" s="54" t="s">
        <v>261</v>
      </c>
      <c r="C156" s="31">
        <v>4301030961</v>
      </c>
      <c r="D156" s="587">
        <v>4607091387636</v>
      </c>
      <c r="E156" s="588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76</v>
      </c>
      <c r="L156" s="32"/>
      <c r="M156" s="33" t="s">
        <v>67</v>
      </c>
      <c r="N156" s="33"/>
      <c r="O156" s="32">
        <v>40</v>
      </c>
      <c r="P156" s="7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2"/>
      <c r="R156" s="582"/>
      <c r="S156" s="582"/>
      <c r="T156" s="583"/>
      <c r="U156" s="34"/>
      <c r="V156" s="34"/>
      <c r="W156" s="35" t="s">
        <v>69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262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263</v>
      </c>
      <c r="B157" s="54" t="s">
        <v>264</v>
      </c>
      <c r="C157" s="31">
        <v>4301030963</v>
      </c>
      <c r="D157" s="587">
        <v>4607091382426</v>
      </c>
      <c r="E157" s="588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105</v>
      </c>
      <c r="L157" s="32"/>
      <c r="M157" s="33" t="s">
        <v>67</v>
      </c>
      <c r="N157" s="33"/>
      <c r="O157" s="32">
        <v>40</v>
      </c>
      <c r="P157" s="9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2"/>
      <c r="R157" s="582"/>
      <c r="S157" s="582"/>
      <c r="T157" s="583"/>
      <c r="U157" s="34"/>
      <c r="V157" s="34"/>
      <c r="W157" s="35" t="s">
        <v>69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265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606"/>
      <c r="B158" s="598"/>
      <c r="C158" s="598"/>
      <c r="D158" s="598"/>
      <c r="E158" s="598"/>
      <c r="F158" s="598"/>
      <c r="G158" s="598"/>
      <c r="H158" s="598"/>
      <c r="I158" s="598"/>
      <c r="J158" s="598"/>
      <c r="K158" s="598"/>
      <c r="L158" s="598"/>
      <c r="M158" s="598"/>
      <c r="N158" s="598"/>
      <c r="O158" s="607"/>
      <c r="P158" s="609" t="s">
        <v>71</v>
      </c>
      <c r="Q158" s="602"/>
      <c r="R158" s="602"/>
      <c r="S158" s="602"/>
      <c r="T158" s="602"/>
      <c r="U158" s="602"/>
      <c r="V158" s="603"/>
      <c r="W158" s="37" t="s">
        <v>72</v>
      </c>
      <c r="X158" s="579">
        <f>IFERROR(X155/H155,"0")+IFERROR(X156/H156,"0")+IFERROR(X157/H157,"0")</f>
        <v>0</v>
      </c>
      <c r="Y158" s="579">
        <f>IFERROR(Y155/H155,"0")+IFERROR(Y156/H156,"0")+IFERROR(Y157/H157,"0")</f>
        <v>0</v>
      </c>
      <c r="Z158" s="579">
        <f>IFERROR(IF(Z155="",0,Z155),"0")+IFERROR(IF(Z156="",0,Z156),"0")+IFERROR(IF(Z157="",0,Z157),"0")</f>
        <v>0</v>
      </c>
      <c r="AA158" s="580"/>
      <c r="AB158" s="580"/>
      <c r="AC158" s="580"/>
    </row>
    <row r="159" spans="1:68" x14ac:dyDescent="0.2">
      <c r="A159" s="598"/>
      <c r="B159" s="598"/>
      <c r="C159" s="598"/>
      <c r="D159" s="598"/>
      <c r="E159" s="598"/>
      <c r="F159" s="598"/>
      <c r="G159" s="598"/>
      <c r="H159" s="598"/>
      <c r="I159" s="598"/>
      <c r="J159" s="598"/>
      <c r="K159" s="598"/>
      <c r="L159" s="598"/>
      <c r="M159" s="598"/>
      <c r="N159" s="598"/>
      <c r="O159" s="607"/>
      <c r="P159" s="609" t="s">
        <v>71</v>
      </c>
      <c r="Q159" s="602"/>
      <c r="R159" s="602"/>
      <c r="S159" s="602"/>
      <c r="T159" s="602"/>
      <c r="U159" s="602"/>
      <c r="V159" s="603"/>
      <c r="W159" s="37" t="s">
        <v>69</v>
      </c>
      <c r="X159" s="579">
        <f>IFERROR(SUM(X155:X157),"0")</f>
        <v>0</v>
      </c>
      <c r="Y159" s="579">
        <f>IFERROR(SUM(Y155:Y157),"0")</f>
        <v>0</v>
      </c>
      <c r="Z159" s="37"/>
      <c r="AA159" s="580"/>
      <c r="AB159" s="580"/>
      <c r="AC159" s="580"/>
    </row>
    <row r="160" spans="1:68" ht="27.75" customHeight="1" x14ac:dyDescent="0.2">
      <c r="A160" s="722" t="s">
        <v>266</v>
      </c>
      <c r="B160" s="723"/>
      <c r="C160" s="723"/>
      <c r="D160" s="723"/>
      <c r="E160" s="723"/>
      <c r="F160" s="723"/>
      <c r="G160" s="723"/>
      <c r="H160" s="723"/>
      <c r="I160" s="723"/>
      <c r="J160" s="723"/>
      <c r="K160" s="723"/>
      <c r="L160" s="723"/>
      <c r="M160" s="723"/>
      <c r="N160" s="723"/>
      <c r="O160" s="723"/>
      <c r="P160" s="723"/>
      <c r="Q160" s="723"/>
      <c r="R160" s="723"/>
      <c r="S160" s="723"/>
      <c r="T160" s="723"/>
      <c r="U160" s="723"/>
      <c r="V160" s="723"/>
      <c r="W160" s="723"/>
      <c r="X160" s="723"/>
      <c r="Y160" s="723"/>
      <c r="Z160" s="723"/>
      <c r="AA160" s="48"/>
      <c r="AB160" s="48"/>
      <c r="AC160" s="48"/>
    </row>
    <row r="161" spans="1:68" ht="16.5" customHeight="1" x14ac:dyDescent="0.25">
      <c r="A161" s="614" t="s">
        <v>267</v>
      </c>
      <c r="B161" s="598"/>
      <c r="C161" s="598"/>
      <c r="D161" s="598"/>
      <c r="E161" s="598"/>
      <c r="F161" s="598"/>
      <c r="G161" s="598"/>
      <c r="H161" s="598"/>
      <c r="I161" s="598"/>
      <c r="J161" s="598"/>
      <c r="K161" s="598"/>
      <c r="L161" s="598"/>
      <c r="M161" s="598"/>
      <c r="N161" s="598"/>
      <c r="O161" s="598"/>
      <c r="P161" s="598"/>
      <c r="Q161" s="598"/>
      <c r="R161" s="598"/>
      <c r="S161" s="598"/>
      <c r="T161" s="598"/>
      <c r="U161" s="598"/>
      <c r="V161" s="598"/>
      <c r="W161" s="598"/>
      <c r="X161" s="598"/>
      <c r="Y161" s="598"/>
      <c r="Z161" s="598"/>
      <c r="AA161" s="572"/>
      <c r="AB161" s="572"/>
      <c r="AC161" s="572"/>
    </row>
    <row r="162" spans="1:68" ht="14.25" customHeight="1" x14ac:dyDescent="0.25">
      <c r="A162" s="597" t="s">
        <v>137</v>
      </c>
      <c r="B162" s="598"/>
      <c r="C162" s="598"/>
      <c r="D162" s="598"/>
      <c r="E162" s="598"/>
      <c r="F162" s="598"/>
      <c r="G162" s="598"/>
      <c r="H162" s="598"/>
      <c r="I162" s="598"/>
      <c r="J162" s="598"/>
      <c r="K162" s="598"/>
      <c r="L162" s="598"/>
      <c r="M162" s="598"/>
      <c r="N162" s="598"/>
      <c r="O162" s="598"/>
      <c r="P162" s="598"/>
      <c r="Q162" s="598"/>
      <c r="R162" s="598"/>
      <c r="S162" s="598"/>
      <c r="T162" s="598"/>
      <c r="U162" s="598"/>
      <c r="V162" s="598"/>
      <c r="W162" s="598"/>
      <c r="X162" s="598"/>
      <c r="Y162" s="598"/>
      <c r="Z162" s="598"/>
      <c r="AA162" s="573"/>
      <c r="AB162" s="573"/>
      <c r="AC162" s="573"/>
    </row>
    <row r="163" spans="1:68" ht="27" customHeight="1" x14ac:dyDescent="0.25">
      <c r="A163" s="54" t="s">
        <v>268</v>
      </c>
      <c r="B163" s="54" t="s">
        <v>269</v>
      </c>
      <c r="C163" s="31">
        <v>4301020323</v>
      </c>
      <c r="D163" s="587">
        <v>4680115886223</v>
      </c>
      <c r="E163" s="588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2"/>
      <c r="R163" s="582"/>
      <c r="S163" s="582"/>
      <c r="T163" s="583"/>
      <c r="U163" s="34"/>
      <c r="V163" s="34"/>
      <c r="W163" s="35" t="s">
        <v>69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270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606"/>
      <c r="B164" s="598"/>
      <c r="C164" s="598"/>
      <c r="D164" s="598"/>
      <c r="E164" s="598"/>
      <c r="F164" s="598"/>
      <c r="G164" s="598"/>
      <c r="H164" s="598"/>
      <c r="I164" s="598"/>
      <c r="J164" s="598"/>
      <c r="K164" s="598"/>
      <c r="L164" s="598"/>
      <c r="M164" s="598"/>
      <c r="N164" s="598"/>
      <c r="O164" s="607"/>
      <c r="P164" s="609" t="s">
        <v>71</v>
      </c>
      <c r="Q164" s="602"/>
      <c r="R164" s="602"/>
      <c r="S164" s="602"/>
      <c r="T164" s="602"/>
      <c r="U164" s="602"/>
      <c r="V164" s="603"/>
      <c r="W164" s="37" t="s">
        <v>72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x14ac:dyDescent="0.2">
      <c r="A165" s="598"/>
      <c r="B165" s="598"/>
      <c r="C165" s="598"/>
      <c r="D165" s="598"/>
      <c r="E165" s="598"/>
      <c r="F165" s="598"/>
      <c r="G165" s="598"/>
      <c r="H165" s="598"/>
      <c r="I165" s="598"/>
      <c r="J165" s="598"/>
      <c r="K165" s="598"/>
      <c r="L165" s="598"/>
      <c r="M165" s="598"/>
      <c r="N165" s="598"/>
      <c r="O165" s="607"/>
      <c r="P165" s="609" t="s">
        <v>71</v>
      </c>
      <c r="Q165" s="602"/>
      <c r="R165" s="602"/>
      <c r="S165" s="602"/>
      <c r="T165" s="602"/>
      <c r="U165" s="602"/>
      <c r="V165" s="603"/>
      <c r="W165" s="37" t="s">
        <v>69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customHeight="1" x14ac:dyDescent="0.25">
      <c r="A166" s="597" t="s">
        <v>63</v>
      </c>
      <c r="B166" s="598"/>
      <c r="C166" s="598"/>
      <c r="D166" s="598"/>
      <c r="E166" s="598"/>
      <c r="F166" s="598"/>
      <c r="G166" s="598"/>
      <c r="H166" s="598"/>
      <c r="I166" s="598"/>
      <c r="J166" s="598"/>
      <c r="K166" s="598"/>
      <c r="L166" s="598"/>
      <c r="M166" s="598"/>
      <c r="N166" s="598"/>
      <c r="O166" s="598"/>
      <c r="P166" s="598"/>
      <c r="Q166" s="598"/>
      <c r="R166" s="598"/>
      <c r="S166" s="598"/>
      <c r="T166" s="598"/>
      <c r="U166" s="598"/>
      <c r="V166" s="598"/>
      <c r="W166" s="598"/>
      <c r="X166" s="598"/>
      <c r="Y166" s="598"/>
      <c r="Z166" s="598"/>
      <c r="AA166" s="573"/>
      <c r="AB166" s="573"/>
      <c r="AC166" s="573"/>
    </row>
    <row r="167" spans="1:68" ht="27" customHeight="1" x14ac:dyDescent="0.25">
      <c r="A167" s="54" t="s">
        <v>271</v>
      </c>
      <c r="B167" s="54" t="s">
        <v>272</v>
      </c>
      <c r="C167" s="31">
        <v>4301031191</v>
      </c>
      <c r="D167" s="587">
        <v>4680115880993</v>
      </c>
      <c r="E167" s="588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8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2"/>
      <c r="R167" s="582"/>
      <c r="S167" s="582"/>
      <c r="T167" s="583"/>
      <c r="U167" s="34"/>
      <c r="V167" s="34"/>
      <c r="W167" s="35" t="s">
        <v>69</v>
      </c>
      <c r="X167" s="577">
        <v>0</v>
      </c>
      <c r="Y167" s="578">
        <f t="shared" ref="Y167:Y175" si="26"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09" t="s">
        <v>273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0</v>
      </c>
      <c r="BN167" s="64">
        <f t="shared" ref="BN167:BN175" si="28">IFERROR(Y167*I167/H167,"0")</f>
        <v>0</v>
      </c>
      <c r="BO167" s="64">
        <f t="shared" ref="BO167:BO175" si="29">IFERROR(1/J167*(X167/H167),"0")</f>
        <v>0</v>
      </c>
      <c r="BP167" s="64">
        <f t="shared" ref="BP167:BP175" si="30">IFERROR(1/J167*(Y167/H167),"0")</f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4301031204</v>
      </c>
      <c r="D168" s="587">
        <v>4680115881761</v>
      </c>
      <c r="E168" s="588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110</v>
      </c>
      <c r="L168" s="32"/>
      <c r="M168" s="33" t="s">
        <v>67</v>
      </c>
      <c r="N168" s="33"/>
      <c r="O168" s="32">
        <v>40</v>
      </c>
      <c r="P168" s="8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2"/>
      <c r="R168" s="582"/>
      <c r="S168" s="582"/>
      <c r="T168" s="583"/>
      <c r="U168" s="34"/>
      <c r="V168" s="34"/>
      <c r="W168" s="35" t="s">
        <v>69</v>
      </c>
      <c r="X168" s="577">
        <v>0</v>
      </c>
      <c r="Y168" s="578">
        <f t="shared" si="26"/>
        <v>0</v>
      </c>
      <c r="Z168" s="36" t="str">
        <f>IFERROR(IF(Y168=0,"",ROUNDUP(Y168/H168,0)*0.00902),"")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customHeight="1" x14ac:dyDescent="0.25">
      <c r="A169" s="54" t="s">
        <v>277</v>
      </c>
      <c r="B169" s="54" t="s">
        <v>278</v>
      </c>
      <c r="C169" s="31">
        <v>4301031201</v>
      </c>
      <c r="D169" s="587">
        <v>4680115881563</v>
      </c>
      <c r="E169" s="588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110</v>
      </c>
      <c r="L169" s="32"/>
      <c r="M169" s="33" t="s">
        <v>67</v>
      </c>
      <c r="N169" s="33"/>
      <c r="O169" s="32">
        <v>40</v>
      </c>
      <c r="P169" s="8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2"/>
      <c r="R169" s="582"/>
      <c r="S169" s="582"/>
      <c r="T169" s="583"/>
      <c r="U169" s="34"/>
      <c r="V169" s="34"/>
      <c r="W169" s="35" t="s">
        <v>69</v>
      </c>
      <c r="X169" s="577">
        <v>150</v>
      </c>
      <c r="Y169" s="578">
        <f t="shared" si="26"/>
        <v>151.20000000000002</v>
      </c>
      <c r="Z169" s="36">
        <f>IFERROR(IF(Y169=0,"",ROUNDUP(Y169/H169,0)*0.00902),"")</f>
        <v>0.32472000000000001</v>
      </c>
      <c r="AA169" s="56"/>
      <c r="AB169" s="57"/>
      <c r="AC169" s="213" t="s">
        <v>279</v>
      </c>
      <c r="AG169" s="64"/>
      <c r="AJ169" s="68"/>
      <c r="AK169" s="68">
        <v>0</v>
      </c>
      <c r="BB169" s="214" t="s">
        <v>1</v>
      </c>
      <c r="BM169" s="64">
        <f t="shared" si="27"/>
        <v>157.5</v>
      </c>
      <c r="BN169" s="64">
        <f t="shared" si="28"/>
        <v>158.76000000000002</v>
      </c>
      <c r="BO169" s="64">
        <f t="shared" si="29"/>
        <v>0.27056277056277056</v>
      </c>
      <c r="BP169" s="64">
        <f t="shared" si="30"/>
        <v>0.27272727272727271</v>
      </c>
    </row>
    <row r="170" spans="1:68" ht="27" customHeight="1" x14ac:dyDescent="0.25">
      <c r="A170" s="54" t="s">
        <v>280</v>
      </c>
      <c r="B170" s="54" t="s">
        <v>281</v>
      </c>
      <c r="C170" s="31">
        <v>4301031199</v>
      </c>
      <c r="D170" s="587">
        <v>4680115880986</v>
      </c>
      <c r="E170" s="588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2"/>
      <c r="R170" s="582"/>
      <c r="S170" s="582"/>
      <c r="T170" s="583"/>
      <c r="U170" s="34"/>
      <c r="V170" s="34"/>
      <c r="W170" s="35" t="s">
        <v>69</v>
      </c>
      <c r="X170" s="577">
        <v>0</v>
      </c>
      <c r="Y170" s="578">
        <f t="shared" si="26"/>
        <v>0</v>
      </c>
      <c r="Z170" s="36" t="str">
        <f>IFERROR(IF(Y170=0,"",ROUNDUP(Y170/H170,0)*0.00502),"")</f>
        <v/>
      </c>
      <c r="AA170" s="56"/>
      <c r="AB170" s="57"/>
      <c r="AC170" s="215" t="s">
        <v>273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282</v>
      </c>
      <c r="B171" s="54" t="s">
        <v>283</v>
      </c>
      <c r="C171" s="31">
        <v>4301031205</v>
      </c>
      <c r="D171" s="587">
        <v>4680115881785</v>
      </c>
      <c r="E171" s="588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2"/>
      <c r="R171" s="582"/>
      <c r="S171" s="582"/>
      <c r="T171" s="583"/>
      <c r="U171" s="34"/>
      <c r="V171" s="34"/>
      <c r="W171" s="35" t="s">
        <v>69</v>
      </c>
      <c r="X171" s="577">
        <v>0</v>
      </c>
      <c r="Y171" s="578">
        <f t="shared" si="26"/>
        <v>0</v>
      </c>
      <c r="Z171" s="36" t="str">
        <f>IFERROR(IF(Y171=0,"",ROUNDUP(Y171/H171,0)*0.00502),"")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4301031399</v>
      </c>
      <c r="D172" s="587">
        <v>4680115886537</v>
      </c>
      <c r="E172" s="588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89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2"/>
      <c r="R172" s="582"/>
      <c r="S172" s="582"/>
      <c r="T172" s="583"/>
      <c r="U172" s="34"/>
      <c r="V172" s="34"/>
      <c r="W172" s="35" t="s">
        <v>69</v>
      </c>
      <c r="X172" s="577">
        <v>0</v>
      </c>
      <c r="Y172" s="578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37.5" customHeight="1" x14ac:dyDescent="0.25">
      <c r="A173" s="54" t="s">
        <v>287</v>
      </c>
      <c r="B173" s="54" t="s">
        <v>288</v>
      </c>
      <c r="C173" s="31">
        <v>4301031202</v>
      </c>
      <c r="D173" s="587">
        <v>4680115881679</v>
      </c>
      <c r="E173" s="588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8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2"/>
      <c r="R173" s="582"/>
      <c r="S173" s="582"/>
      <c r="T173" s="583"/>
      <c r="U173" s="34"/>
      <c r="V173" s="34"/>
      <c r="W173" s="35" t="s">
        <v>69</v>
      </c>
      <c r="X173" s="577">
        <v>0</v>
      </c>
      <c r="Y173" s="578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4301031158</v>
      </c>
      <c r="D174" s="587">
        <v>4680115880191</v>
      </c>
      <c r="E174" s="588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76</v>
      </c>
      <c r="L174" s="32"/>
      <c r="M174" s="33" t="s">
        <v>67</v>
      </c>
      <c r="N174" s="33"/>
      <c r="O174" s="32">
        <v>40</v>
      </c>
      <c r="P174" s="6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2"/>
      <c r="R174" s="582"/>
      <c r="S174" s="582"/>
      <c r="T174" s="583"/>
      <c r="U174" s="34"/>
      <c r="V174" s="34"/>
      <c r="W174" s="35" t="s">
        <v>69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279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customHeight="1" x14ac:dyDescent="0.25">
      <c r="A175" s="54" t="s">
        <v>291</v>
      </c>
      <c r="B175" s="54" t="s">
        <v>292</v>
      </c>
      <c r="C175" s="31">
        <v>4301031245</v>
      </c>
      <c r="D175" s="587">
        <v>4680115883963</v>
      </c>
      <c r="E175" s="588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2"/>
      <c r="R175" s="582"/>
      <c r="S175" s="582"/>
      <c r="T175" s="583"/>
      <c r="U175" s="34"/>
      <c r="V175" s="34"/>
      <c r="W175" s="35" t="s">
        <v>69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x14ac:dyDescent="0.2">
      <c r="A176" s="606"/>
      <c r="B176" s="598"/>
      <c r="C176" s="598"/>
      <c r="D176" s="598"/>
      <c r="E176" s="598"/>
      <c r="F176" s="598"/>
      <c r="G176" s="598"/>
      <c r="H176" s="598"/>
      <c r="I176" s="598"/>
      <c r="J176" s="598"/>
      <c r="K176" s="598"/>
      <c r="L176" s="598"/>
      <c r="M176" s="598"/>
      <c r="N176" s="598"/>
      <c r="O176" s="607"/>
      <c r="P176" s="609" t="s">
        <v>71</v>
      </c>
      <c r="Q176" s="602"/>
      <c r="R176" s="602"/>
      <c r="S176" s="602"/>
      <c r="T176" s="602"/>
      <c r="U176" s="602"/>
      <c r="V176" s="603"/>
      <c r="W176" s="37" t="s">
        <v>72</v>
      </c>
      <c r="X176" s="579">
        <f>IFERROR(X167/H167,"0")+IFERROR(X168/H168,"0")+IFERROR(X169/H169,"0")+IFERROR(X170/H170,"0")+IFERROR(X171/H171,"0")+IFERROR(X172/H172,"0")+IFERROR(X173/H173,"0")+IFERROR(X174/H174,"0")+IFERROR(X175/H175,"0")</f>
        <v>35.714285714285715</v>
      </c>
      <c r="Y176" s="579">
        <f>IFERROR(Y167/H167,"0")+IFERROR(Y168/H168,"0")+IFERROR(Y169/H169,"0")+IFERROR(Y170/H170,"0")+IFERROR(Y171/H171,"0")+IFERROR(Y172/H172,"0")+IFERROR(Y173/H173,"0")+IFERROR(Y174/H174,"0")+IFERROR(Y175/H175,"0")</f>
        <v>36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0.32472000000000001</v>
      </c>
      <c r="AA176" s="580"/>
      <c r="AB176" s="580"/>
      <c r="AC176" s="580"/>
    </row>
    <row r="177" spans="1:68" x14ac:dyDescent="0.2">
      <c r="A177" s="598"/>
      <c r="B177" s="598"/>
      <c r="C177" s="598"/>
      <c r="D177" s="598"/>
      <c r="E177" s="598"/>
      <c r="F177" s="598"/>
      <c r="G177" s="598"/>
      <c r="H177" s="598"/>
      <c r="I177" s="598"/>
      <c r="J177" s="598"/>
      <c r="K177" s="598"/>
      <c r="L177" s="598"/>
      <c r="M177" s="598"/>
      <c r="N177" s="598"/>
      <c r="O177" s="607"/>
      <c r="P177" s="609" t="s">
        <v>71</v>
      </c>
      <c r="Q177" s="602"/>
      <c r="R177" s="602"/>
      <c r="S177" s="602"/>
      <c r="T177" s="602"/>
      <c r="U177" s="602"/>
      <c r="V177" s="603"/>
      <c r="W177" s="37" t="s">
        <v>69</v>
      </c>
      <c r="X177" s="579">
        <f>IFERROR(SUM(X167:X175),"0")</f>
        <v>150</v>
      </c>
      <c r="Y177" s="579">
        <f>IFERROR(SUM(Y167:Y175),"0")</f>
        <v>151.20000000000002</v>
      </c>
      <c r="Z177" s="37"/>
      <c r="AA177" s="580"/>
      <c r="AB177" s="580"/>
      <c r="AC177" s="580"/>
    </row>
    <row r="178" spans="1:68" ht="14.25" customHeight="1" x14ac:dyDescent="0.25">
      <c r="A178" s="597" t="s">
        <v>94</v>
      </c>
      <c r="B178" s="598"/>
      <c r="C178" s="598"/>
      <c r="D178" s="598"/>
      <c r="E178" s="598"/>
      <c r="F178" s="598"/>
      <c r="G178" s="598"/>
      <c r="H178" s="598"/>
      <c r="I178" s="598"/>
      <c r="J178" s="598"/>
      <c r="K178" s="598"/>
      <c r="L178" s="598"/>
      <c r="M178" s="598"/>
      <c r="N178" s="598"/>
      <c r="O178" s="598"/>
      <c r="P178" s="598"/>
      <c r="Q178" s="598"/>
      <c r="R178" s="598"/>
      <c r="S178" s="598"/>
      <c r="T178" s="598"/>
      <c r="U178" s="598"/>
      <c r="V178" s="598"/>
      <c r="W178" s="598"/>
      <c r="X178" s="598"/>
      <c r="Y178" s="598"/>
      <c r="Z178" s="598"/>
      <c r="AA178" s="573"/>
      <c r="AB178" s="573"/>
      <c r="AC178" s="573"/>
    </row>
    <row r="179" spans="1:68" ht="27" customHeight="1" x14ac:dyDescent="0.25">
      <c r="A179" s="54" t="s">
        <v>294</v>
      </c>
      <c r="B179" s="54" t="s">
        <v>295</v>
      </c>
      <c r="C179" s="31">
        <v>4301032053</v>
      </c>
      <c r="D179" s="587">
        <v>4680115886780</v>
      </c>
      <c r="E179" s="588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60</v>
      </c>
      <c r="P179" s="84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69</v>
      </c>
      <c r="X179" s="577">
        <v>0</v>
      </c>
      <c r="Y179" s="578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298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299</v>
      </c>
      <c r="B180" s="54" t="s">
        <v>300</v>
      </c>
      <c r="C180" s="31">
        <v>4301032051</v>
      </c>
      <c r="D180" s="587">
        <v>4680115886742</v>
      </c>
      <c r="E180" s="588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296</v>
      </c>
      <c r="L180" s="32"/>
      <c r="M180" s="33" t="s">
        <v>297</v>
      </c>
      <c r="N180" s="33"/>
      <c r="O180" s="32">
        <v>90</v>
      </c>
      <c r="P180" s="81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2"/>
      <c r="R180" s="582"/>
      <c r="S180" s="582"/>
      <c r="T180" s="583"/>
      <c r="U180" s="34"/>
      <c r="V180" s="34"/>
      <c r="W180" s="35" t="s">
        <v>69</v>
      </c>
      <c r="X180" s="577">
        <v>0</v>
      </c>
      <c r="Y180" s="57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9" t="s">
        <v>301</v>
      </c>
      <c r="AG180" s="64"/>
      <c r="AJ180" s="68"/>
      <c r="AK180" s="68">
        <v>0</v>
      </c>
      <c r="BB180" s="23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302</v>
      </c>
      <c r="B181" s="54" t="s">
        <v>303</v>
      </c>
      <c r="C181" s="31">
        <v>4301032052</v>
      </c>
      <c r="D181" s="587">
        <v>4680115886766</v>
      </c>
      <c r="E181" s="588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296</v>
      </c>
      <c r="L181" s="32"/>
      <c r="M181" s="33" t="s">
        <v>297</v>
      </c>
      <c r="N181" s="33"/>
      <c r="O181" s="32">
        <v>90</v>
      </c>
      <c r="P181" s="68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2"/>
      <c r="R181" s="582"/>
      <c r="S181" s="582"/>
      <c r="T181" s="583"/>
      <c r="U181" s="34"/>
      <c r="V181" s="34"/>
      <c r="W181" s="35" t="s">
        <v>69</v>
      </c>
      <c r="X181" s="577">
        <v>0</v>
      </c>
      <c r="Y181" s="57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301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606"/>
      <c r="B182" s="598"/>
      <c r="C182" s="598"/>
      <c r="D182" s="598"/>
      <c r="E182" s="598"/>
      <c r="F182" s="598"/>
      <c r="G182" s="598"/>
      <c r="H182" s="598"/>
      <c r="I182" s="598"/>
      <c r="J182" s="598"/>
      <c r="K182" s="598"/>
      <c r="L182" s="598"/>
      <c r="M182" s="598"/>
      <c r="N182" s="598"/>
      <c r="O182" s="607"/>
      <c r="P182" s="609" t="s">
        <v>71</v>
      </c>
      <c r="Q182" s="602"/>
      <c r="R182" s="602"/>
      <c r="S182" s="602"/>
      <c r="T182" s="602"/>
      <c r="U182" s="602"/>
      <c r="V182" s="603"/>
      <c r="W182" s="37" t="s">
        <v>72</v>
      </c>
      <c r="X182" s="579">
        <f>IFERROR(X179/H179,"0")+IFERROR(X180/H180,"0")+IFERROR(X181/H181,"0")</f>
        <v>0</v>
      </c>
      <c r="Y182" s="579">
        <f>IFERROR(Y179/H179,"0")+IFERROR(Y180/H180,"0")+IFERROR(Y181/H181,"0")</f>
        <v>0</v>
      </c>
      <c r="Z182" s="579">
        <f>IFERROR(IF(Z179="",0,Z179),"0")+IFERROR(IF(Z180="",0,Z180),"0")+IFERROR(IF(Z181="",0,Z181),"0")</f>
        <v>0</v>
      </c>
      <c r="AA182" s="580"/>
      <c r="AB182" s="580"/>
      <c r="AC182" s="580"/>
    </row>
    <row r="183" spans="1:68" x14ac:dyDescent="0.2">
      <c r="A183" s="598"/>
      <c r="B183" s="598"/>
      <c r="C183" s="598"/>
      <c r="D183" s="598"/>
      <c r="E183" s="598"/>
      <c r="F183" s="598"/>
      <c r="G183" s="598"/>
      <c r="H183" s="598"/>
      <c r="I183" s="598"/>
      <c r="J183" s="598"/>
      <c r="K183" s="598"/>
      <c r="L183" s="598"/>
      <c r="M183" s="598"/>
      <c r="N183" s="598"/>
      <c r="O183" s="607"/>
      <c r="P183" s="609" t="s">
        <v>71</v>
      </c>
      <c r="Q183" s="602"/>
      <c r="R183" s="602"/>
      <c r="S183" s="602"/>
      <c r="T183" s="602"/>
      <c r="U183" s="602"/>
      <c r="V183" s="603"/>
      <c r="W183" s="37" t="s">
        <v>69</v>
      </c>
      <c r="X183" s="579">
        <f>IFERROR(SUM(X179:X181),"0")</f>
        <v>0</v>
      </c>
      <c r="Y183" s="579">
        <f>IFERROR(SUM(Y179:Y181),"0")</f>
        <v>0</v>
      </c>
      <c r="Z183" s="37"/>
      <c r="AA183" s="580"/>
      <c r="AB183" s="580"/>
      <c r="AC183" s="580"/>
    </row>
    <row r="184" spans="1:68" ht="14.25" customHeight="1" x14ac:dyDescent="0.25">
      <c r="A184" s="597" t="s">
        <v>304</v>
      </c>
      <c r="B184" s="598"/>
      <c r="C184" s="598"/>
      <c r="D184" s="598"/>
      <c r="E184" s="598"/>
      <c r="F184" s="598"/>
      <c r="G184" s="598"/>
      <c r="H184" s="598"/>
      <c r="I184" s="598"/>
      <c r="J184" s="598"/>
      <c r="K184" s="598"/>
      <c r="L184" s="598"/>
      <c r="M184" s="598"/>
      <c r="N184" s="598"/>
      <c r="O184" s="598"/>
      <c r="P184" s="598"/>
      <c r="Q184" s="598"/>
      <c r="R184" s="598"/>
      <c r="S184" s="598"/>
      <c r="T184" s="598"/>
      <c r="U184" s="598"/>
      <c r="V184" s="598"/>
      <c r="W184" s="598"/>
      <c r="X184" s="598"/>
      <c r="Y184" s="598"/>
      <c r="Z184" s="598"/>
      <c r="AA184" s="573"/>
      <c r="AB184" s="573"/>
      <c r="AC184" s="573"/>
    </row>
    <row r="185" spans="1:68" ht="27" customHeight="1" x14ac:dyDescent="0.25">
      <c r="A185" s="54" t="s">
        <v>305</v>
      </c>
      <c r="B185" s="54" t="s">
        <v>306</v>
      </c>
      <c r="C185" s="31">
        <v>4301170013</v>
      </c>
      <c r="D185" s="587">
        <v>4680115886797</v>
      </c>
      <c r="E185" s="588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296</v>
      </c>
      <c r="L185" s="32"/>
      <c r="M185" s="33" t="s">
        <v>297</v>
      </c>
      <c r="N185" s="33"/>
      <c r="O185" s="32">
        <v>90</v>
      </c>
      <c r="P185" s="80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2"/>
      <c r="R185" s="582"/>
      <c r="S185" s="582"/>
      <c r="T185" s="583"/>
      <c r="U185" s="34"/>
      <c r="V185" s="34"/>
      <c r="W185" s="35" t="s">
        <v>69</v>
      </c>
      <c r="X185" s="577">
        <v>0</v>
      </c>
      <c r="Y185" s="578">
        <f>IFERROR(IF(X185="",0,CEILING((X185/$H185),1)*$H185),"")</f>
        <v>0</v>
      </c>
      <c r="Z185" s="36" t="str">
        <f>IFERROR(IF(Y185=0,"",ROUNDUP(Y185/H185,0)*0.0059),"")</f>
        <v/>
      </c>
      <c r="AA185" s="56"/>
      <c r="AB185" s="57"/>
      <c r="AC185" s="233" t="s">
        <v>301</v>
      </c>
      <c r="AG185" s="64"/>
      <c r="AJ185" s="68"/>
      <c r="AK185" s="68">
        <v>0</v>
      </c>
      <c r="BB185" s="23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606"/>
      <c r="B186" s="598"/>
      <c r="C186" s="598"/>
      <c r="D186" s="598"/>
      <c r="E186" s="598"/>
      <c r="F186" s="598"/>
      <c r="G186" s="598"/>
      <c r="H186" s="598"/>
      <c r="I186" s="598"/>
      <c r="J186" s="598"/>
      <c r="K186" s="598"/>
      <c r="L186" s="598"/>
      <c r="M186" s="598"/>
      <c r="N186" s="598"/>
      <c r="O186" s="607"/>
      <c r="P186" s="609" t="s">
        <v>71</v>
      </c>
      <c r="Q186" s="602"/>
      <c r="R186" s="602"/>
      <c r="S186" s="602"/>
      <c r="T186" s="602"/>
      <c r="U186" s="602"/>
      <c r="V186" s="603"/>
      <c r="W186" s="37" t="s">
        <v>72</v>
      </c>
      <c r="X186" s="579">
        <f>IFERROR(X185/H185,"0")</f>
        <v>0</v>
      </c>
      <c r="Y186" s="579">
        <f>IFERROR(Y185/H185,"0")</f>
        <v>0</v>
      </c>
      <c r="Z186" s="579">
        <f>IFERROR(IF(Z185="",0,Z185),"0")</f>
        <v>0</v>
      </c>
      <c r="AA186" s="580"/>
      <c r="AB186" s="580"/>
      <c r="AC186" s="580"/>
    </row>
    <row r="187" spans="1:68" x14ac:dyDescent="0.2">
      <c r="A187" s="598"/>
      <c r="B187" s="598"/>
      <c r="C187" s="598"/>
      <c r="D187" s="598"/>
      <c r="E187" s="598"/>
      <c r="F187" s="598"/>
      <c r="G187" s="598"/>
      <c r="H187" s="598"/>
      <c r="I187" s="598"/>
      <c r="J187" s="598"/>
      <c r="K187" s="598"/>
      <c r="L187" s="598"/>
      <c r="M187" s="598"/>
      <c r="N187" s="598"/>
      <c r="O187" s="607"/>
      <c r="P187" s="609" t="s">
        <v>71</v>
      </c>
      <c r="Q187" s="602"/>
      <c r="R187" s="602"/>
      <c r="S187" s="602"/>
      <c r="T187" s="602"/>
      <c r="U187" s="602"/>
      <c r="V187" s="603"/>
      <c r="W187" s="37" t="s">
        <v>69</v>
      </c>
      <c r="X187" s="579">
        <f>IFERROR(SUM(X185:X185),"0")</f>
        <v>0</v>
      </c>
      <c r="Y187" s="579">
        <f>IFERROR(SUM(Y185:Y185),"0")</f>
        <v>0</v>
      </c>
      <c r="Z187" s="37"/>
      <c r="AA187" s="580"/>
      <c r="AB187" s="580"/>
      <c r="AC187" s="580"/>
    </row>
    <row r="188" spans="1:68" ht="16.5" customHeight="1" x14ac:dyDescent="0.25">
      <c r="A188" s="614" t="s">
        <v>307</v>
      </c>
      <c r="B188" s="598"/>
      <c r="C188" s="598"/>
      <c r="D188" s="598"/>
      <c r="E188" s="598"/>
      <c r="F188" s="598"/>
      <c r="G188" s="598"/>
      <c r="H188" s="598"/>
      <c r="I188" s="598"/>
      <c r="J188" s="598"/>
      <c r="K188" s="598"/>
      <c r="L188" s="598"/>
      <c r="M188" s="598"/>
      <c r="N188" s="598"/>
      <c r="O188" s="598"/>
      <c r="P188" s="598"/>
      <c r="Q188" s="598"/>
      <c r="R188" s="598"/>
      <c r="S188" s="598"/>
      <c r="T188" s="598"/>
      <c r="U188" s="598"/>
      <c r="V188" s="598"/>
      <c r="W188" s="598"/>
      <c r="X188" s="598"/>
      <c r="Y188" s="598"/>
      <c r="Z188" s="598"/>
      <c r="AA188" s="572"/>
      <c r="AB188" s="572"/>
      <c r="AC188" s="572"/>
    </row>
    <row r="189" spans="1:68" ht="14.25" customHeight="1" x14ac:dyDescent="0.25">
      <c r="A189" s="597" t="s">
        <v>102</v>
      </c>
      <c r="B189" s="598"/>
      <c r="C189" s="598"/>
      <c r="D189" s="598"/>
      <c r="E189" s="598"/>
      <c r="F189" s="598"/>
      <c r="G189" s="598"/>
      <c r="H189" s="598"/>
      <c r="I189" s="598"/>
      <c r="J189" s="598"/>
      <c r="K189" s="598"/>
      <c r="L189" s="598"/>
      <c r="M189" s="598"/>
      <c r="N189" s="598"/>
      <c r="O189" s="598"/>
      <c r="P189" s="598"/>
      <c r="Q189" s="598"/>
      <c r="R189" s="598"/>
      <c r="S189" s="598"/>
      <c r="T189" s="598"/>
      <c r="U189" s="598"/>
      <c r="V189" s="598"/>
      <c r="W189" s="598"/>
      <c r="X189" s="598"/>
      <c r="Y189" s="598"/>
      <c r="Z189" s="598"/>
      <c r="AA189" s="573"/>
      <c r="AB189" s="573"/>
      <c r="AC189" s="573"/>
    </row>
    <row r="190" spans="1:68" ht="16.5" customHeight="1" x14ac:dyDescent="0.25">
      <c r="A190" s="54" t="s">
        <v>308</v>
      </c>
      <c r="B190" s="54" t="s">
        <v>309</v>
      </c>
      <c r="C190" s="31">
        <v>4301011450</v>
      </c>
      <c r="D190" s="587">
        <v>4680115881402</v>
      </c>
      <c r="E190" s="588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105</v>
      </c>
      <c r="L190" s="32"/>
      <c r="M190" s="33" t="s">
        <v>106</v>
      </c>
      <c r="N190" s="33"/>
      <c r="O190" s="32">
        <v>55</v>
      </c>
      <c r="P190" s="8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2"/>
      <c r="R190" s="582"/>
      <c r="S190" s="582"/>
      <c r="T190" s="583"/>
      <c r="U190" s="34"/>
      <c r="V190" s="34"/>
      <c r="W190" s="35" t="s">
        <v>69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310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311</v>
      </c>
      <c r="B191" s="54" t="s">
        <v>312</v>
      </c>
      <c r="C191" s="31">
        <v>4301011768</v>
      </c>
      <c r="D191" s="587">
        <v>4680115881396</v>
      </c>
      <c r="E191" s="588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55</v>
      </c>
      <c r="P191" s="6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2"/>
      <c r="R191" s="582"/>
      <c r="S191" s="582"/>
      <c r="T191" s="583"/>
      <c r="U191" s="34"/>
      <c r="V191" s="34"/>
      <c r="W191" s="35" t="s">
        <v>69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310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606"/>
      <c r="B192" s="598"/>
      <c r="C192" s="598"/>
      <c r="D192" s="598"/>
      <c r="E192" s="598"/>
      <c r="F192" s="598"/>
      <c r="G192" s="598"/>
      <c r="H192" s="598"/>
      <c r="I192" s="598"/>
      <c r="J192" s="598"/>
      <c r="K192" s="598"/>
      <c r="L192" s="598"/>
      <c r="M192" s="598"/>
      <c r="N192" s="598"/>
      <c r="O192" s="607"/>
      <c r="P192" s="609" t="s">
        <v>71</v>
      </c>
      <c r="Q192" s="602"/>
      <c r="R192" s="602"/>
      <c r="S192" s="602"/>
      <c r="T192" s="602"/>
      <c r="U192" s="602"/>
      <c r="V192" s="603"/>
      <c r="W192" s="37" t="s">
        <v>72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x14ac:dyDescent="0.2">
      <c r="A193" s="598"/>
      <c r="B193" s="598"/>
      <c r="C193" s="598"/>
      <c r="D193" s="598"/>
      <c r="E193" s="598"/>
      <c r="F193" s="598"/>
      <c r="G193" s="598"/>
      <c r="H193" s="598"/>
      <c r="I193" s="598"/>
      <c r="J193" s="598"/>
      <c r="K193" s="598"/>
      <c r="L193" s="598"/>
      <c r="M193" s="598"/>
      <c r="N193" s="598"/>
      <c r="O193" s="607"/>
      <c r="P193" s="609" t="s">
        <v>71</v>
      </c>
      <c r="Q193" s="602"/>
      <c r="R193" s="602"/>
      <c r="S193" s="602"/>
      <c r="T193" s="602"/>
      <c r="U193" s="602"/>
      <c r="V193" s="603"/>
      <c r="W193" s="37" t="s">
        <v>69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customHeight="1" x14ac:dyDescent="0.25">
      <c r="A194" s="597" t="s">
        <v>137</v>
      </c>
      <c r="B194" s="598"/>
      <c r="C194" s="598"/>
      <c r="D194" s="598"/>
      <c r="E194" s="598"/>
      <c r="F194" s="598"/>
      <c r="G194" s="598"/>
      <c r="H194" s="598"/>
      <c r="I194" s="598"/>
      <c r="J194" s="598"/>
      <c r="K194" s="598"/>
      <c r="L194" s="598"/>
      <c r="M194" s="598"/>
      <c r="N194" s="598"/>
      <c r="O194" s="598"/>
      <c r="P194" s="598"/>
      <c r="Q194" s="598"/>
      <c r="R194" s="598"/>
      <c r="S194" s="598"/>
      <c r="T194" s="598"/>
      <c r="U194" s="598"/>
      <c r="V194" s="598"/>
      <c r="W194" s="598"/>
      <c r="X194" s="598"/>
      <c r="Y194" s="598"/>
      <c r="Z194" s="598"/>
      <c r="AA194" s="573"/>
      <c r="AB194" s="573"/>
      <c r="AC194" s="573"/>
    </row>
    <row r="195" spans="1:68" ht="16.5" customHeight="1" x14ac:dyDescent="0.25">
      <c r="A195" s="54" t="s">
        <v>313</v>
      </c>
      <c r="B195" s="54" t="s">
        <v>314</v>
      </c>
      <c r="C195" s="31">
        <v>4301020262</v>
      </c>
      <c r="D195" s="587">
        <v>4680115882935</v>
      </c>
      <c r="E195" s="588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105</v>
      </c>
      <c r="L195" s="32"/>
      <c r="M195" s="33" t="s">
        <v>77</v>
      </c>
      <c r="N195" s="33"/>
      <c r="O195" s="32">
        <v>50</v>
      </c>
      <c r="P195" s="80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2"/>
      <c r="R195" s="582"/>
      <c r="S195" s="582"/>
      <c r="T195" s="583"/>
      <c r="U195" s="34"/>
      <c r="V195" s="34"/>
      <c r="W195" s="35" t="s">
        <v>69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315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316</v>
      </c>
      <c r="B196" s="54" t="s">
        <v>317</v>
      </c>
      <c r="C196" s="31">
        <v>4301020220</v>
      </c>
      <c r="D196" s="587">
        <v>4680115880764</v>
      </c>
      <c r="E196" s="588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76</v>
      </c>
      <c r="L196" s="32"/>
      <c r="M196" s="33" t="s">
        <v>106</v>
      </c>
      <c r="N196" s="33"/>
      <c r="O196" s="32">
        <v>50</v>
      </c>
      <c r="P196" s="6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2"/>
      <c r="R196" s="582"/>
      <c r="S196" s="582"/>
      <c r="T196" s="583"/>
      <c r="U196" s="34"/>
      <c r="V196" s="34"/>
      <c r="W196" s="35" t="s">
        <v>69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606"/>
      <c r="B197" s="598"/>
      <c r="C197" s="598"/>
      <c r="D197" s="598"/>
      <c r="E197" s="598"/>
      <c r="F197" s="598"/>
      <c r="G197" s="598"/>
      <c r="H197" s="598"/>
      <c r="I197" s="598"/>
      <c r="J197" s="598"/>
      <c r="K197" s="598"/>
      <c r="L197" s="598"/>
      <c r="M197" s="598"/>
      <c r="N197" s="598"/>
      <c r="O197" s="607"/>
      <c r="P197" s="609" t="s">
        <v>71</v>
      </c>
      <c r="Q197" s="602"/>
      <c r="R197" s="602"/>
      <c r="S197" s="602"/>
      <c r="T197" s="602"/>
      <c r="U197" s="602"/>
      <c r="V197" s="603"/>
      <c r="W197" s="37" t="s">
        <v>72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x14ac:dyDescent="0.2">
      <c r="A198" s="598"/>
      <c r="B198" s="598"/>
      <c r="C198" s="598"/>
      <c r="D198" s="598"/>
      <c r="E198" s="598"/>
      <c r="F198" s="598"/>
      <c r="G198" s="598"/>
      <c r="H198" s="598"/>
      <c r="I198" s="598"/>
      <c r="J198" s="598"/>
      <c r="K198" s="598"/>
      <c r="L198" s="598"/>
      <c r="M198" s="598"/>
      <c r="N198" s="598"/>
      <c r="O198" s="607"/>
      <c r="P198" s="609" t="s">
        <v>71</v>
      </c>
      <c r="Q198" s="602"/>
      <c r="R198" s="602"/>
      <c r="S198" s="602"/>
      <c r="T198" s="602"/>
      <c r="U198" s="602"/>
      <c r="V198" s="603"/>
      <c r="W198" s="37" t="s">
        <v>69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customHeight="1" x14ac:dyDescent="0.25">
      <c r="A199" s="597" t="s">
        <v>63</v>
      </c>
      <c r="B199" s="598"/>
      <c r="C199" s="598"/>
      <c r="D199" s="598"/>
      <c r="E199" s="598"/>
      <c r="F199" s="598"/>
      <c r="G199" s="598"/>
      <c r="H199" s="598"/>
      <c r="I199" s="598"/>
      <c r="J199" s="598"/>
      <c r="K199" s="598"/>
      <c r="L199" s="598"/>
      <c r="M199" s="598"/>
      <c r="N199" s="598"/>
      <c r="O199" s="598"/>
      <c r="P199" s="598"/>
      <c r="Q199" s="598"/>
      <c r="R199" s="598"/>
      <c r="S199" s="598"/>
      <c r="T199" s="598"/>
      <c r="U199" s="598"/>
      <c r="V199" s="598"/>
      <c r="W199" s="598"/>
      <c r="X199" s="598"/>
      <c r="Y199" s="598"/>
      <c r="Z199" s="598"/>
      <c r="AA199" s="573"/>
      <c r="AB199" s="573"/>
      <c r="AC199" s="573"/>
    </row>
    <row r="200" spans="1:68" ht="27" customHeight="1" x14ac:dyDescent="0.25">
      <c r="A200" s="54" t="s">
        <v>318</v>
      </c>
      <c r="B200" s="54" t="s">
        <v>319</v>
      </c>
      <c r="C200" s="31">
        <v>4301031224</v>
      </c>
      <c r="D200" s="587">
        <v>4680115882683</v>
      </c>
      <c r="E200" s="588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6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69</v>
      </c>
      <c r="X200" s="577">
        <v>250</v>
      </c>
      <c r="Y200" s="578">
        <f t="shared" ref="Y200:Y207" si="31">IFERROR(IF(X200="",0,CEILING((X200/$H200),1)*$H200),"")</f>
        <v>253.8</v>
      </c>
      <c r="Z200" s="36">
        <f>IFERROR(IF(Y200=0,"",ROUNDUP(Y200/H200,0)*0.00902),"")</f>
        <v>0.42393999999999998</v>
      </c>
      <c r="AA200" s="56"/>
      <c r="AB200" s="57"/>
      <c r="AC200" s="243" t="s">
        <v>320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259.72222222222223</v>
      </c>
      <c r="BN200" s="64">
        <f t="shared" ref="BN200:BN207" si="33">IFERROR(Y200*I200/H200,"0")</f>
        <v>263.67</v>
      </c>
      <c r="BO200" s="64">
        <f t="shared" ref="BO200:BO207" si="34">IFERROR(1/J200*(X200/H200),"0")</f>
        <v>0.35072951739618402</v>
      </c>
      <c r="BP200" s="64">
        <f t="shared" ref="BP200:BP207" si="35">IFERROR(1/J200*(Y200/H200),"0")</f>
        <v>0.35606060606060608</v>
      </c>
    </row>
    <row r="201" spans="1:68" ht="27" customHeight="1" x14ac:dyDescent="0.25">
      <c r="A201" s="54" t="s">
        <v>321</v>
      </c>
      <c r="B201" s="54" t="s">
        <v>322</v>
      </c>
      <c r="C201" s="31">
        <v>4301031230</v>
      </c>
      <c r="D201" s="587">
        <v>4680115882690</v>
      </c>
      <c r="E201" s="588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6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69</v>
      </c>
      <c r="X201" s="577">
        <v>100</v>
      </c>
      <c r="Y201" s="578">
        <f t="shared" si="31"/>
        <v>102.60000000000001</v>
      </c>
      <c r="Z201" s="36">
        <f>IFERROR(IF(Y201=0,"",ROUNDUP(Y201/H201,0)*0.00902),"")</f>
        <v>0.17138</v>
      </c>
      <c r="AA201" s="56"/>
      <c r="AB201" s="57"/>
      <c r="AC201" s="245" t="s">
        <v>323</v>
      </c>
      <c r="AG201" s="64"/>
      <c r="AJ201" s="68"/>
      <c r="AK201" s="68">
        <v>0</v>
      </c>
      <c r="BB201" s="246" t="s">
        <v>1</v>
      </c>
      <c r="BM201" s="64">
        <f t="shared" si="32"/>
        <v>103.88888888888889</v>
      </c>
      <c r="BN201" s="64">
        <f t="shared" si="33"/>
        <v>106.59000000000002</v>
      </c>
      <c r="BO201" s="64">
        <f t="shared" si="34"/>
        <v>0.14029180695847362</v>
      </c>
      <c r="BP201" s="64">
        <f t="shared" si="35"/>
        <v>0.14393939393939395</v>
      </c>
    </row>
    <row r="202" spans="1:68" ht="27" customHeight="1" x14ac:dyDescent="0.25">
      <c r="A202" s="54" t="s">
        <v>324</v>
      </c>
      <c r="B202" s="54" t="s">
        <v>325</v>
      </c>
      <c r="C202" s="31">
        <v>4301031220</v>
      </c>
      <c r="D202" s="587">
        <v>4680115882669</v>
      </c>
      <c r="E202" s="588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110</v>
      </c>
      <c r="L202" s="32"/>
      <c r="M202" s="33" t="s">
        <v>67</v>
      </c>
      <c r="N202" s="33"/>
      <c r="O202" s="32">
        <v>40</v>
      </c>
      <c r="P202" s="5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2"/>
      <c r="R202" s="582"/>
      <c r="S202" s="582"/>
      <c r="T202" s="583"/>
      <c r="U202" s="34"/>
      <c r="V202" s="34"/>
      <c r="W202" s="35" t="s">
        <v>69</v>
      </c>
      <c r="X202" s="577">
        <v>100</v>
      </c>
      <c r="Y202" s="578">
        <f t="shared" si="31"/>
        <v>102.60000000000001</v>
      </c>
      <c r="Z202" s="36">
        <f>IFERROR(IF(Y202=0,"",ROUNDUP(Y202/H202,0)*0.00902),"")</f>
        <v>0.17138</v>
      </c>
      <c r="AA202" s="56"/>
      <c r="AB202" s="57"/>
      <c r="AC202" s="247" t="s">
        <v>326</v>
      </c>
      <c r="AG202" s="64"/>
      <c r="AJ202" s="68"/>
      <c r="AK202" s="68">
        <v>0</v>
      </c>
      <c r="BB202" s="248" t="s">
        <v>1</v>
      </c>
      <c r="BM202" s="64">
        <f t="shared" si="32"/>
        <v>103.88888888888889</v>
      </c>
      <c r="BN202" s="64">
        <f t="shared" si="33"/>
        <v>106.59000000000002</v>
      </c>
      <c r="BO202" s="64">
        <f t="shared" si="34"/>
        <v>0.14029180695847362</v>
      </c>
      <c r="BP202" s="64">
        <f t="shared" si="35"/>
        <v>0.14393939393939395</v>
      </c>
    </row>
    <row r="203" spans="1:68" ht="27" customHeight="1" x14ac:dyDescent="0.25">
      <c r="A203" s="54" t="s">
        <v>327</v>
      </c>
      <c r="B203" s="54" t="s">
        <v>328</v>
      </c>
      <c r="C203" s="31">
        <v>4301031221</v>
      </c>
      <c r="D203" s="587">
        <v>4680115882676</v>
      </c>
      <c r="E203" s="588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110</v>
      </c>
      <c r="L203" s="32"/>
      <c r="M203" s="33" t="s">
        <v>67</v>
      </c>
      <c r="N203" s="33"/>
      <c r="O203" s="32">
        <v>40</v>
      </c>
      <c r="P203" s="7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2"/>
      <c r="R203" s="582"/>
      <c r="S203" s="582"/>
      <c r="T203" s="583"/>
      <c r="U203" s="34"/>
      <c r="V203" s="34"/>
      <c r="W203" s="35" t="s">
        <v>69</v>
      </c>
      <c r="X203" s="577">
        <v>100</v>
      </c>
      <c r="Y203" s="578">
        <f t="shared" si="31"/>
        <v>102.60000000000001</v>
      </c>
      <c r="Z203" s="36">
        <f>IFERROR(IF(Y203=0,"",ROUNDUP(Y203/H203,0)*0.00902),"")</f>
        <v>0.17138</v>
      </c>
      <c r="AA203" s="56"/>
      <c r="AB203" s="57"/>
      <c r="AC203" s="249" t="s">
        <v>329</v>
      </c>
      <c r="AG203" s="64"/>
      <c r="AJ203" s="68"/>
      <c r="AK203" s="68">
        <v>0</v>
      </c>
      <c r="BB203" s="250" t="s">
        <v>1</v>
      </c>
      <c r="BM203" s="64">
        <f t="shared" si="32"/>
        <v>103.88888888888889</v>
      </c>
      <c r="BN203" s="64">
        <f t="shared" si="33"/>
        <v>106.59000000000002</v>
      </c>
      <c r="BO203" s="64">
        <f t="shared" si="34"/>
        <v>0.14029180695847362</v>
      </c>
      <c r="BP203" s="64">
        <f t="shared" si="35"/>
        <v>0.14393939393939395</v>
      </c>
    </row>
    <row r="204" spans="1:68" ht="27" customHeight="1" x14ac:dyDescent="0.25">
      <c r="A204" s="54" t="s">
        <v>330</v>
      </c>
      <c r="B204" s="54" t="s">
        <v>331</v>
      </c>
      <c r="C204" s="31">
        <v>4301031223</v>
      </c>
      <c r="D204" s="587">
        <v>4680115884014</v>
      </c>
      <c r="E204" s="588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84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69</v>
      </c>
      <c r="X204" s="577">
        <v>0</v>
      </c>
      <c r="Y204" s="578">
        <f t="shared" si="31"/>
        <v>0</v>
      </c>
      <c r="Z204" s="36" t="str">
        <f>IFERROR(IF(Y204=0,"",ROUNDUP(Y204/H204,0)*0.00502),"")</f>
        <v/>
      </c>
      <c r="AA204" s="56"/>
      <c r="AB204" s="57"/>
      <c r="AC204" s="251" t="s">
        <v>320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332</v>
      </c>
      <c r="B205" s="54" t="s">
        <v>333</v>
      </c>
      <c r="C205" s="31">
        <v>4301031222</v>
      </c>
      <c r="D205" s="587">
        <v>4680115884007</v>
      </c>
      <c r="E205" s="588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8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69</v>
      </c>
      <c r="X205" s="577">
        <v>0</v>
      </c>
      <c r="Y205" s="578">
        <f t="shared" si="31"/>
        <v>0</v>
      </c>
      <c r="Z205" s="36" t="str">
        <f>IFERROR(IF(Y205=0,"",ROUNDUP(Y205/H205,0)*0.00502),"")</f>
        <v/>
      </c>
      <c r="AA205" s="56"/>
      <c r="AB205" s="57"/>
      <c r="AC205" s="253" t="s">
        <v>323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4301031229</v>
      </c>
      <c r="D206" s="587">
        <v>4680115884038</v>
      </c>
      <c r="E206" s="588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2"/>
      <c r="R206" s="582"/>
      <c r="S206" s="582"/>
      <c r="T206" s="583"/>
      <c r="U206" s="34"/>
      <c r="V206" s="34"/>
      <c r="W206" s="35" t="s">
        <v>69</v>
      </c>
      <c r="X206" s="577">
        <v>0</v>
      </c>
      <c r="Y206" s="578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326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4301031225</v>
      </c>
      <c r="D207" s="587">
        <v>4680115884021</v>
      </c>
      <c r="E207" s="588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2"/>
      <c r="R207" s="582"/>
      <c r="S207" s="582"/>
      <c r="T207" s="583"/>
      <c r="U207" s="34"/>
      <c r="V207" s="34"/>
      <c r="W207" s="35" t="s">
        <v>69</v>
      </c>
      <c r="X207" s="577">
        <v>0</v>
      </c>
      <c r="Y207" s="578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329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x14ac:dyDescent="0.2">
      <c r="A208" s="606"/>
      <c r="B208" s="598"/>
      <c r="C208" s="598"/>
      <c r="D208" s="598"/>
      <c r="E208" s="598"/>
      <c r="F208" s="598"/>
      <c r="G208" s="598"/>
      <c r="H208" s="598"/>
      <c r="I208" s="598"/>
      <c r="J208" s="598"/>
      <c r="K208" s="598"/>
      <c r="L208" s="598"/>
      <c r="M208" s="598"/>
      <c r="N208" s="598"/>
      <c r="O208" s="607"/>
      <c r="P208" s="609" t="s">
        <v>71</v>
      </c>
      <c r="Q208" s="602"/>
      <c r="R208" s="602"/>
      <c r="S208" s="602"/>
      <c r="T208" s="602"/>
      <c r="U208" s="602"/>
      <c r="V208" s="603"/>
      <c r="W208" s="37" t="s">
        <v>72</v>
      </c>
      <c r="X208" s="579">
        <f>IFERROR(X200/H200,"0")+IFERROR(X201/H201,"0")+IFERROR(X202/H202,"0")+IFERROR(X203/H203,"0")+IFERROR(X204/H204,"0")+IFERROR(X205/H205,"0")+IFERROR(X206/H206,"0")+IFERROR(X207/H207,"0")</f>
        <v>101.85185185185185</v>
      </c>
      <c r="Y208" s="579">
        <f>IFERROR(Y200/H200,"0")+IFERROR(Y201/H201,"0")+IFERROR(Y202/H202,"0")+IFERROR(Y203/H203,"0")+IFERROR(Y204/H204,"0")+IFERROR(Y205/H205,"0")+IFERROR(Y206/H206,"0")+IFERROR(Y207/H207,"0")</f>
        <v>104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0.93807999999999991</v>
      </c>
      <c r="AA208" s="580"/>
      <c r="AB208" s="580"/>
      <c r="AC208" s="580"/>
    </row>
    <row r="209" spans="1:68" x14ac:dyDescent="0.2">
      <c r="A209" s="598"/>
      <c r="B209" s="598"/>
      <c r="C209" s="598"/>
      <c r="D209" s="598"/>
      <c r="E209" s="598"/>
      <c r="F209" s="598"/>
      <c r="G209" s="598"/>
      <c r="H209" s="598"/>
      <c r="I209" s="598"/>
      <c r="J209" s="598"/>
      <c r="K209" s="598"/>
      <c r="L209" s="598"/>
      <c r="M209" s="598"/>
      <c r="N209" s="598"/>
      <c r="O209" s="607"/>
      <c r="P209" s="609" t="s">
        <v>71</v>
      </c>
      <c r="Q209" s="602"/>
      <c r="R209" s="602"/>
      <c r="S209" s="602"/>
      <c r="T209" s="602"/>
      <c r="U209" s="602"/>
      <c r="V209" s="603"/>
      <c r="W209" s="37" t="s">
        <v>69</v>
      </c>
      <c r="X209" s="579">
        <f>IFERROR(SUM(X200:X207),"0")</f>
        <v>550</v>
      </c>
      <c r="Y209" s="579">
        <f>IFERROR(SUM(Y200:Y207),"0")</f>
        <v>561.6</v>
      </c>
      <c r="Z209" s="37"/>
      <c r="AA209" s="580"/>
      <c r="AB209" s="580"/>
      <c r="AC209" s="580"/>
    </row>
    <row r="210" spans="1:68" ht="14.25" customHeight="1" x14ac:dyDescent="0.25">
      <c r="A210" s="597" t="s">
        <v>73</v>
      </c>
      <c r="B210" s="598"/>
      <c r="C210" s="598"/>
      <c r="D210" s="598"/>
      <c r="E210" s="598"/>
      <c r="F210" s="598"/>
      <c r="G210" s="598"/>
      <c r="H210" s="598"/>
      <c r="I210" s="598"/>
      <c r="J210" s="598"/>
      <c r="K210" s="598"/>
      <c r="L210" s="598"/>
      <c r="M210" s="598"/>
      <c r="N210" s="598"/>
      <c r="O210" s="598"/>
      <c r="P210" s="598"/>
      <c r="Q210" s="598"/>
      <c r="R210" s="598"/>
      <c r="S210" s="598"/>
      <c r="T210" s="598"/>
      <c r="U210" s="598"/>
      <c r="V210" s="598"/>
      <c r="W210" s="598"/>
      <c r="X210" s="598"/>
      <c r="Y210" s="598"/>
      <c r="Z210" s="598"/>
      <c r="AA210" s="573"/>
      <c r="AB210" s="573"/>
      <c r="AC210" s="573"/>
    </row>
    <row r="211" spans="1:68" ht="27" customHeight="1" x14ac:dyDescent="0.25">
      <c r="A211" s="54" t="s">
        <v>338</v>
      </c>
      <c r="B211" s="54" t="s">
        <v>339</v>
      </c>
      <c r="C211" s="31">
        <v>4301051408</v>
      </c>
      <c r="D211" s="587">
        <v>4680115881594</v>
      </c>
      <c r="E211" s="588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40</v>
      </c>
      <c r="P211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2"/>
      <c r="R211" s="582"/>
      <c r="S211" s="582"/>
      <c r="T211" s="583"/>
      <c r="U211" s="34"/>
      <c r="V211" s="34"/>
      <c r="W211" s="35" t="s">
        <v>69</v>
      </c>
      <c r="X211" s="577">
        <v>200</v>
      </c>
      <c r="Y211" s="578">
        <f t="shared" ref="Y211:Y219" si="36">IFERROR(IF(X211="",0,CEILING((X211/$H211),1)*$H211),"")</f>
        <v>202.5</v>
      </c>
      <c r="Z211" s="36">
        <f>IFERROR(IF(Y211=0,"",ROUNDUP(Y211/H211,0)*0.01898),"")</f>
        <v>0.47450000000000003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212.81481481481481</v>
      </c>
      <c r="BN211" s="64">
        <f t="shared" ref="BN211:BN219" si="38">IFERROR(Y211*I211/H211,"0")</f>
        <v>215.47499999999999</v>
      </c>
      <c r="BO211" s="64">
        <f t="shared" ref="BO211:BO219" si="39">IFERROR(1/J211*(X211/H211),"0")</f>
        <v>0.38580246913580246</v>
      </c>
      <c r="BP211" s="64">
        <f t="shared" ref="BP211:BP219" si="40">IFERROR(1/J211*(Y211/H211),"0")</f>
        <v>0.390625</v>
      </c>
    </row>
    <row r="212" spans="1:68" ht="27" customHeight="1" x14ac:dyDescent="0.25">
      <c r="A212" s="54" t="s">
        <v>341</v>
      </c>
      <c r="B212" s="54" t="s">
        <v>342</v>
      </c>
      <c r="C212" s="31">
        <v>4301051411</v>
      </c>
      <c r="D212" s="587">
        <v>4680115881617</v>
      </c>
      <c r="E212" s="588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105</v>
      </c>
      <c r="L212" s="32"/>
      <c r="M212" s="33" t="s">
        <v>77</v>
      </c>
      <c r="N212" s="33"/>
      <c r="O212" s="32">
        <v>40</v>
      </c>
      <c r="P212" s="7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2"/>
      <c r="R212" s="582"/>
      <c r="S212" s="582"/>
      <c r="T212" s="583"/>
      <c r="U212" s="34"/>
      <c r="V212" s="34"/>
      <c r="W212" s="35" t="s">
        <v>69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customHeight="1" x14ac:dyDescent="0.25">
      <c r="A213" s="54" t="s">
        <v>344</v>
      </c>
      <c r="B213" s="54" t="s">
        <v>345</v>
      </c>
      <c r="C213" s="31">
        <v>4301051656</v>
      </c>
      <c r="D213" s="587">
        <v>4680115880573</v>
      </c>
      <c r="E213" s="588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105</v>
      </c>
      <c r="L213" s="32"/>
      <c r="M213" s="33" t="s">
        <v>77</v>
      </c>
      <c r="N213" s="33"/>
      <c r="O213" s="32">
        <v>45</v>
      </c>
      <c r="P213" s="9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2"/>
      <c r="R213" s="582"/>
      <c r="S213" s="582"/>
      <c r="T213" s="583"/>
      <c r="U213" s="34"/>
      <c r="V213" s="34"/>
      <c r="W213" s="35" t="s">
        <v>69</v>
      </c>
      <c r="X213" s="577">
        <v>200</v>
      </c>
      <c r="Y213" s="578">
        <f t="shared" si="36"/>
        <v>200.1</v>
      </c>
      <c r="Z213" s="36">
        <f>IFERROR(IF(Y213=0,"",ROUNDUP(Y213/H213,0)*0.01898),"")</f>
        <v>0.43653999999999998</v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7"/>
        <v>211.93103448275863</v>
      </c>
      <c r="BN213" s="64">
        <f t="shared" si="38"/>
        <v>212.03699999999998</v>
      </c>
      <c r="BO213" s="64">
        <f t="shared" si="39"/>
        <v>0.35919540229885061</v>
      </c>
      <c r="BP213" s="64">
        <f t="shared" si="40"/>
        <v>0.359375</v>
      </c>
    </row>
    <row r="214" spans="1:68" ht="27" customHeight="1" x14ac:dyDescent="0.25">
      <c r="A214" s="54" t="s">
        <v>347</v>
      </c>
      <c r="B214" s="54" t="s">
        <v>348</v>
      </c>
      <c r="C214" s="31">
        <v>4301051407</v>
      </c>
      <c r="D214" s="587">
        <v>4680115882195</v>
      </c>
      <c r="E214" s="588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6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69</v>
      </c>
      <c r="X214" s="577">
        <v>0</v>
      </c>
      <c r="Y214" s="578">
        <f t="shared" si="36"/>
        <v>0</v>
      </c>
      <c r="Z214" s="36" t="str">
        <f t="shared" ref="Z214:Z219" si="41">IFERROR(IF(Y214=0,"",ROUNDUP(Y214/H214,0)*0.00651),"")</f>
        <v/>
      </c>
      <c r="AA214" s="56"/>
      <c r="AB214" s="57"/>
      <c r="AC214" s="265" t="s">
        <v>340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4301051752</v>
      </c>
      <c r="D215" s="587">
        <v>4680115882607</v>
      </c>
      <c r="E215" s="588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45</v>
      </c>
      <c r="P215" s="9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2"/>
      <c r="R215" s="582"/>
      <c r="S215" s="582"/>
      <c r="T215" s="583"/>
      <c r="U215" s="34"/>
      <c r="V215" s="34"/>
      <c r="W215" s="35" t="s">
        <v>69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352</v>
      </c>
      <c r="B216" s="54" t="s">
        <v>353</v>
      </c>
      <c r="C216" s="31">
        <v>4301051666</v>
      </c>
      <c r="D216" s="587">
        <v>4680115880092</v>
      </c>
      <c r="E216" s="588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45</v>
      </c>
      <c r="P216" s="79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2"/>
      <c r="R216" s="582"/>
      <c r="S216" s="582"/>
      <c r="T216" s="583"/>
      <c r="U216" s="34"/>
      <c r="V216" s="34"/>
      <c r="W216" s="35" t="s">
        <v>69</v>
      </c>
      <c r="X216" s="577">
        <v>300</v>
      </c>
      <c r="Y216" s="578">
        <f t="shared" si="36"/>
        <v>300</v>
      </c>
      <c r="Z216" s="36">
        <f t="shared" si="41"/>
        <v>0.81374999999999997</v>
      </c>
      <c r="AA216" s="56"/>
      <c r="AB216" s="57"/>
      <c r="AC216" s="269" t="s">
        <v>346</v>
      </c>
      <c r="AG216" s="64"/>
      <c r="AJ216" s="68"/>
      <c r="AK216" s="68">
        <v>0</v>
      </c>
      <c r="BB216" s="270" t="s">
        <v>1</v>
      </c>
      <c r="BM216" s="64">
        <f t="shared" si="37"/>
        <v>331.5</v>
      </c>
      <c r="BN216" s="64">
        <f t="shared" si="38"/>
        <v>331.5</v>
      </c>
      <c r="BO216" s="64">
        <f t="shared" si="39"/>
        <v>0.68681318681318682</v>
      </c>
      <c r="BP216" s="64">
        <f t="shared" si="40"/>
        <v>0.68681318681318682</v>
      </c>
    </row>
    <row r="217" spans="1:68" ht="27" customHeight="1" x14ac:dyDescent="0.25">
      <c r="A217" s="54" t="s">
        <v>354</v>
      </c>
      <c r="B217" s="54" t="s">
        <v>355</v>
      </c>
      <c r="C217" s="31">
        <v>4301051668</v>
      </c>
      <c r="D217" s="587">
        <v>4680115880221</v>
      </c>
      <c r="E217" s="588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45</v>
      </c>
      <c r="P217" s="73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69</v>
      </c>
      <c r="X217" s="577">
        <v>300</v>
      </c>
      <c r="Y217" s="578">
        <f t="shared" si="36"/>
        <v>300</v>
      </c>
      <c r="Z217" s="36">
        <f t="shared" si="41"/>
        <v>0.81374999999999997</v>
      </c>
      <c r="AA217" s="56"/>
      <c r="AB217" s="57"/>
      <c r="AC217" s="271" t="s">
        <v>346</v>
      </c>
      <c r="AG217" s="64"/>
      <c r="AJ217" s="68"/>
      <c r="AK217" s="68">
        <v>0</v>
      </c>
      <c r="BB217" s="272" t="s">
        <v>1</v>
      </c>
      <c r="BM217" s="64">
        <f t="shared" si="37"/>
        <v>331.5</v>
      </c>
      <c r="BN217" s="64">
        <f t="shared" si="38"/>
        <v>331.5</v>
      </c>
      <c r="BO217" s="64">
        <f t="shared" si="39"/>
        <v>0.68681318681318682</v>
      </c>
      <c r="BP217" s="64">
        <f t="shared" si="40"/>
        <v>0.68681318681318682</v>
      </c>
    </row>
    <row r="218" spans="1:68" ht="27" customHeight="1" x14ac:dyDescent="0.25">
      <c r="A218" s="54" t="s">
        <v>356</v>
      </c>
      <c r="B218" s="54" t="s">
        <v>357</v>
      </c>
      <c r="C218" s="31">
        <v>4301051945</v>
      </c>
      <c r="D218" s="587">
        <v>4680115880504</v>
      </c>
      <c r="E218" s="588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61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2"/>
      <c r="R218" s="582"/>
      <c r="S218" s="582"/>
      <c r="T218" s="583"/>
      <c r="U218" s="34"/>
      <c r="V218" s="34"/>
      <c r="W218" s="35" t="s">
        <v>69</v>
      </c>
      <c r="X218" s="577">
        <v>150</v>
      </c>
      <c r="Y218" s="578">
        <f t="shared" si="36"/>
        <v>151.19999999999999</v>
      </c>
      <c r="Z218" s="36">
        <f t="shared" si="41"/>
        <v>0.41012999999999999</v>
      </c>
      <c r="AA218" s="56"/>
      <c r="AB218" s="57"/>
      <c r="AC218" s="273" t="s">
        <v>358</v>
      </c>
      <c r="AG218" s="64"/>
      <c r="AJ218" s="68"/>
      <c r="AK218" s="68">
        <v>0</v>
      </c>
      <c r="BB218" s="274" t="s">
        <v>1</v>
      </c>
      <c r="BM218" s="64">
        <f t="shared" si="37"/>
        <v>165.75</v>
      </c>
      <c r="BN218" s="64">
        <f t="shared" si="38"/>
        <v>167.07599999999999</v>
      </c>
      <c r="BO218" s="64">
        <f t="shared" si="39"/>
        <v>0.34340659340659341</v>
      </c>
      <c r="BP218" s="64">
        <f t="shared" si="40"/>
        <v>0.3461538461538462</v>
      </c>
    </row>
    <row r="219" spans="1:68" ht="27" customHeight="1" x14ac:dyDescent="0.25">
      <c r="A219" s="54" t="s">
        <v>359</v>
      </c>
      <c r="B219" s="54" t="s">
        <v>360</v>
      </c>
      <c r="C219" s="31">
        <v>4301051410</v>
      </c>
      <c r="D219" s="587">
        <v>4680115882164</v>
      </c>
      <c r="E219" s="588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2"/>
      <c r="R219" s="582"/>
      <c r="S219" s="582"/>
      <c r="T219" s="583"/>
      <c r="U219" s="34"/>
      <c r="V219" s="34"/>
      <c r="W219" s="35" t="s">
        <v>69</v>
      </c>
      <c r="X219" s="577">
        <v>150</v>
      </c>
      <c r="Y219" s="578">
        <f t="shared" si="36"/>
        <v>151.19999999999999</v>
      </c>
      <c r="Z219" s="36">
        <f t="shared" si="41"/>
        <v>0.41012999999999999</v>
      </c>
      <c r="AA219" s="56"/>
      <c r="AB219" s="57"/>
      <c r="AC219" s="275" t="s">
        <v>361</v>
      </c>
      <c r="AG219" s="64"/>
      <c r="AJ219" s="68"/>
      <c r="AK219" s="68">
        <v>0</v>
      </c>
      <c r="BB219" s="276" t="s">
        <v>1</v>
      </c>
      <c r="BM219" s="64">
        <f t="shared" si="37"/>
        <v>166.125</v>
      </c>
      <c r="BN219" s="64">
        <f t="shared" si="38"/>
        <v>167.45400000000001</v>
      </c>
      <c r="BO219" s="64">
        <f t="shared" si="39"/>
        <v>0.34340659340659341</v>
      </c>
      <c r="BP219" s="64">
        <f t="shared" si="40"/>
        <v>0.3461538461538462</v>
      </c>
    </row>
    <row r="220" spans="1:68" x14ac:dyDescent="0.2">
      <c r="A220" s="606"/>
      <c r="B220" s="598"/>
      <c r="C220" s="598"/>
      <c r="D220" s="598"/>
      <c r="E220" s="598"/>
      <c r="F220" s="598"/>
      <c r="G220" s="598"/>
      <c r="H220" s="598"/>
      <c r="I220" s="598"/>
      <c r="J220" s="598"/>
      <c r="K220" s="598"/>
      <c r="L220" s="598"/>
      <c r="M220" s="598"/>
      <c r="N220" s="598"/>
      <c r="O220" s="607"/>
      <c r="P220" s="609" t="s">
        <v>71</v>
      </c>
      <c r="Q220" s="602"/>
      <c r="R220" s="602"/>
      <c r="S220" s="602"/>
      <c r="T220" s="602"/>
      <c r="U220" s="602"/>
      <c r="V220" s="603"/>
      <c r="W220" s="37" t="s">
        <v>72</v>
      </c>
      <c r="X220" s="579">
        <f>IFERROR(X211/H211,"0")+IFERROR(X212/H212,"0")+IFERROR(X213/H213,"0")+IFERROR(X214/H214,"0")+IFERROR(X215/H215,"0")+IFERROR(X216/H216,"0")+IFERROR(X217/H217,"0")+IFERROR(X218/H218,"0")+IFERROR(X219/H219,"0")</f>
        <v>422.67986377181779</v>
      </c>
      <c r="Y220" s="579">
        <f>IFERROR(Y211/H211,"0")+IFERROR(Y212/H212,"0")+IFERROR(Y213/H213,"0")+IFERROR(Y214/H214,"0")+IFERROR(Y215/H215,"0")+IFERROR(Y216/H216,"0")+IFERROR(Y217/H217,"0")+IFERROR(Y218/H218,"0")+IFERROR(Y219/H219,"0")</f>
        <v>424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3.3588000000000005</v>
      </c>
      <c r="AA220" s="580"/>
      <c r="AB220" s="580"/>
      <c r="AC220" s="580"/>
    </row>
    <row r="221" spans="1:68" x14ac:dyDescent="0.2">
      <c r="A221" s="598"/>
      <c r="B221" s="598"/>
      <c r="C221" s="598"/>
      <c r="D221" s="598"/>
      <c r="E221" s="598"/>
      <c r="F221" s="598"/>
      <c r="G221" s="598"/>
      <c r="H221" s="598"/>
      <c r="I221" s="598"/>
      <c r="J221" s="598"/>
      <c r="K221" s="598"/>
      <c r="L221" s="598"/>
      <c r="M221" s="598"/>
      <c r="N221" s="598"/>
      <c r="O221" s="607"/>
      <c r="P221" s="609" t="s">
        <v>71</v>
      </c>
      <c r="Q221" s="602"/>
      <c r="R221" s="602"/>
      <c r="S221" s="602"/>
      <c r="T221" s="602"/>
      <c r="U221" s="602"/>
      <c r="V221" s="603"/>
      <c r="W221" s="37" t="s">
        <v>69</v>
      </c>
      <c r="X221" s="579">
        <f>IFERROR(SUM(X211:X219),"0")</f>
        <v>1300</v>
      </c>
      <c r="Y221" s="579">
        <f>IFERROR(SUM(Y211:Y219),"0")</f>
        <v>1305</v>
      </c>
      <c r="Z221" s="37"/>
      <c r="AA221" s="580"/>
      <c r="AB221" s="580"/>
      <c r="AC221" s="580"/>
    </row>
    <row r="222" spans="1:68" ht="14.25" customHeight="1" x14ac:dyDescent="0.25">
      <c r="A222" s="597" t="s">
        <v>172</v>
      </c>
      <c r="B222" s="598"/>
      <c r="C222" s="598"/>
      <c r="D222" s="598"/>
      <c r="E222" s="598"/>
      <c r="F222" s="598"/>
      <c r="G222" s="598"/>
      <c r="H222" s="598"/>
      <c r="I222" s="598"/>
      <c r="J222" s="598"/>
      <c r="K222" s="598"/>
      <c r="L222" s="598"/>
      <c r="M222" s="598"/>
      <c r="N222" s="598"/>
      <c r="O222" s="598"/>
      <c r="P222" s="598"/>
      <c r="Q222" s="598"/>
      <c r="R222" s="598"/>
      <c r="S222" s="598"/>
      <c r="T222" s="598"/>
      <c r="U222" s="598"/>
      <c r="V222" s="598"/>
      <c r="W222" s="598"/>
      <c r="X222" s="598"/>
      <c r="Y222" s="598"/>
      <c r="Z222" s="598"/>
      <c r="AA222" s="573"/>
      <c r="AB222" s="573"/>
      <c r="AC222" s="573"/>
    </row>
    <row r="223" spans="1:68" ht="27" customHeight="1" x14ac:dyDescent="0.25">
      <c r="A223" s="54" t="s">
        <v>362</v>
      </c>
      <c r="B223" s="54" t="s">
        <v>363</v>
      </c>
      <c r="C223" s="31">
        <v>4301060463</v>
      </c>
      <c r="D223" s="587">
        <v>4680115880818</v>
      </c>
      <c r="E223" s="588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76</v>
      </c>
      <c r="L223" s="32"/>
      <c r="M223" s="33" t="s">
        <v>92</v>
      </c>
      <c r="N223" s="33"/>
      <c r="O223" s="32">
        <v>40</v>
      </c>
      <c r="P223" s="83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2"/>
      <c r="R223" s="582"/>
      <c r="S223" s="582"/>
      <c r="T223" s="583"/>
      <c r="U223" s="34"/>
      <c r="V223" s="34"/>
      <c r="W223" s="35" t="s">
        <v>69</v>
      </c>
      <c r="X223" s="577">
        <v>0</v>
      </c>
      <c r="Y223" s="578">
        <f>IFERROR(IF(X223="",0,CEILING((X223/$H223),1)*$H223),"")</f>
        <v>0</v>
      </c>
      <c r="Z223" s="36" t="str">
        <f>IFERROR(IF(Y223=0,"",ROUNDUP(Y223/H223,0)*0.00651),"")</f>
        <v/>
      </c>
      <c r="AA223" s="56"/>
      <c r="AB223" s="57"/>
      <c r="AC223" s="277" t="s">
        <v>364</v>
      </c>
      <c r="AG223" s="64"/>
      <c r="AJ223" s="68"/>
      <c r="AK223" s="68">
        <v>0</v>
      </c>
      <c r="BB223" s="278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365</v>
      </c>
      <c r="B224" s="54" t="s">
        <v>366</v>
      </c>
      <c r="C224" s="31">
        <v>4301060389</v>
      </c>
      <c r="D224" s="587">
        <v>4680115880801</v>
      </c>
      <c r="E224" s="588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76</v>
      </c>
      <c r="L224" s="32"/>
      <c r="M224" s="33" t="s">
        <v>77</v>
      </c>
      <c r="N224" s="33"/>
      <c r="O224" s="32">
        <v>40</v>
      </c>
      <c r="P224" s="7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2"/>
      <c r="R224" s="582"/>
      <c r="S224" s="582"/>
      <c r="T224" s="583"/>
      <c r="U224" s="34"/>
      <c r="V224" s="34"/>
      <c r="W224" s="35" t="s">
        <v>69</v>
      </c>
      <c r="X224" s="577">
        <v>0</v>
      </c>
      <c r="Y224" s="578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79" t="s">
        <v>367</v>
      </c>
      <c r="AG224" s="64"/>
      <c r="AJ224" s="68"/>
      <c r="AK224" s="68">
        <v>0</v>
      </c>
      <c r="BB224" s="280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x14ac:dyDescent="0.2">
      <c r="A225" s="606"/>
      <c r="B225" s="598"/>
      <c r="C225" s="598"/>
      <c r="D225" s="598"/>
      <c r="E225" s="598"/>
      <c r="F225" s="598"/>
      <c r="G225" s="598"/>
      <c r="H225" s="598"/>
      <c r="I225" s="598"/>
      <c r="J225" s="598"/>
      <c r="K225" s="598"/>
      <c r="L225" s="598"/>
      <c r="M225" s="598"/>
      <c r="N225" s="598"/>
      <c r="O225" s="607"/>
      <c r="P225" s="609" t="s">
        <v>71</v>
      </c>
      <c r="Q225" s="602"/>
      <c r="R225" s="602"/>
      <c r="S225" s="602"/>
      <c r="T225" s="602"/>
      <c r="U225" s="602"/>
      <c r="V225" s="603"/>
      <c r="W225" s="37" t="s">
        <v>72</v>
      </c>
      <c r="X225" s="579">
        <f>IFERROR(X223/H223,"0")+IFERROR(X224/H224,"0")</f>
        <v>0</v>
      </c>
      <c r="Y225" s="579">
        <f>IFERROR(Y223/H223,"0")+IFERROR(Y224/H224,"0")</f>
        <v>0</v>
      </c>
      <c r="Z225" s="579">
        <f>IFERROR(IF(Z223="",0,Z223),"0")+IFERROR(IF(Z224="",0,Z224),"0")</f>
        <v>0</v>
      </c>
      <c r="AA225" s="580"/>
      <c r="AB225" s="580"/>
      <c r="AC225" s="580"/>
    </row>
    <row r="226" spans="1:68" x14ac:dyDescent="0.2">
      <c r="A226" s="598"/>
      <c r="B226" s="598"/>
      <c r="C226" s="598"/>
      <c r="D226" s="598"/>
      <c r="E226" s="598"/>
      <c r="F226" s="598"/>
      <c r="G226" s="598"/>
      <c r="H226" s="598"/>
      <c r="I226" s="598"/>
      <c r="J226" s="598"/>
      <c r="K226" s="598"/>
      <c r="L226" s="598"/>
      <c r="M226" s="598"/>
      <c r="N226" s="598"/>
      <c r="O226" s="607"/>
      <c r="P226" s="609" t="s">
        <v>71</v>
      </c>
      <c r="Q226" s="602"/>
      <c r="R226" s="602"/>
      <c r="S226" s="602"/>
      <c r="T226" s="602"/>
      <c r="U226" s="602"/>
      <c r="V226" s="603"/>
      <c r="W226" s="37" t="s">
        <v>69</v>
      </c>
      <c r="X226" s="579">
        <f>IFERROR(SUM(X223:X224),"0")</f>
        <v>0</v>
      </c>
      <c r="Y226" s="579">
        <f>IFERROR(SUM(Y223:Y224),"0")</f>
        <v>0</v>
      </c>
      <c r="Z226" s="37"/>
      <c r="AA226" s="580"/>
      <c r="AB226" s="580"/>
      <c r="AC226" s="580"/>
    </row>
    <row r="227" spans="1:68" ht="16.5" customHeight="1" x14ac:dyDescent="0.25">
      <c r="A227" s="614" t="s">
        <v>368</v>
      </c>
      <c r="B227" s="598"/>
      <c r="C227" s="598"/>
      <c r="D227" s="598"/>
      <c r="E227" s="598"/>
      <c r="F227" s="598"/>
      <c r="G227" s="598"/>
      <c r="H227" s="598"/>
      <c r="I227" s="598"/>
      <c r="J227" s="598"/>
      <c r="K227" s="598"/>
      <c r="L227" s="598"/>
      <c r="M227" s="598"/>
      <c r="N227" s="598"/>
      <c r="O227" s="598"/>
      <c r="P227" s="598"/>
      <c r="Q227" s="598"/>
      <c r="R227" s="598"/>
      <c r="S227" s="598"/>
      <c r="T227" s="598"/>
      <c r="U227" s="598"/>
      <c r="V227" s="598"/>
      <c r="W227" s="598"/>
      <c r="X227" s="598"/>
      <c r="Y227" s="598"/>
      <c r="Z227" s="598"/>
      <c r="AA227" s="572"/>
      <c r="AB227" s="572"/>
      <c r="AC227" s="572"/>
    </row>
    <row r="228" spans="1:68" ht="14.25" customHeight="1" x14ac:dyDescent="0.25">
      <c r="A228" s="597" t="s">
        <v>102</v>
      </c>
      <c r="B228" s="598"/>
      <c r="C228" s="598"/>
      <c r="D228" s="598"/>
      <c r="E228" s="598"/>
      <c r="F228" s="598"/>
      <c r="G228" s="598"/>
      <c r="H228" s="598"/>
      <c r="I228" s="598"/>
      <c r="J228" s="598"/>
      <c r="K228" s="598"/>
      <c r="L228" s="598"/>
      <c r="M228" s="598"/>
      <c r="N228" s="598"/>
      <c r="O228" s="598"/>
      <c r="P228" s="598"/>
      <c r="Q228" s="598"/>
      <c r="R228" s="598"/>
      <c r="S228" s="598"/>
      <c r="T228" s="598"/>
      <c r="U228" s="598"/>
      <c r="V228" s="598"/>
      <c r="W228" s="598"/>
      <c r="X228" s="598"/>
      <c r="Y228" s="598"/>
      <c r="Z228" s="598"/>
      <c r="AA228" s="573"/>
      <c r="AB228" s="573"/>
      <c r="AC228" s="573"/>
    </row>
    <row r="229" spans="1:68" ht="27" customHeight="1" x14ac:dyDescent="0.25">
      <c r="A229" s="54" t="s">
        <v>369</v>
      </c>
      <c r="B229" s="54" t="s">
        <v>370</v>
      </c>
      <c r="C229" s="31">
        <v>4301011826</v>
      </c>
      <c r="D229" s="587">
        <v>4680115884137</v>
      </c>
      <c r="E229" s="588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8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69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371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4301011724</v>
      </c>
      <c r="D230" s="587">
        <v>4680115884236</v>
      </c>
      <c r="E230" s="588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105</v>
      </c>
      <c r="L230" s="32"/>
      <c r="M230" s="33" t="s">
        <v>106</v>
      </c>
      <c r="N230" s="33"/>
      <c r="O230" s="32">
        <v>55</v>
      </c>
      <c r="P230" s="8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2"/>
      <c r="R230" s="582"/>
      <c r="S230" s="582"/>
      <c r="T230" s="583"/>
      <c r="U230" s="34"/>
      <c r="V230" s="34"/>
      <c r="W230" s="35" t="s">
        <v>69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4301011721</v>
      </c>
      <c r="D231" s="587">
        <v>4680115884175</v>
      </c>
      <c r="E231" s="588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91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2"/>
      <c r="R231" s="582"/>
      <c r="S231" s="582"/>
      <c r="T231" s="583"/>
      <c r="U231" s="34"/>
      <c r="V231" s="34"/>
      <c r="W231" s="35" t="s">
        <v>69</v>
      </c>
      <c r="X231" s="577">
        <v>0</v>
      </c>
      <c r="Y231" s="578">
        <f t="shared" si="42"/>
        <v>0</v>
      </c>
      <c r="Z231" s="36" t="str">
        <f>IFERROR(IF(Y231=0,"",ROUNDUP(Y231/H231,0)*0.01898),"")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customHeight="1" x14ac:dyDescent="0.25">
      <c r="A232" s="54" t="s">
        <v>378</v>
      </c>
      <c r="B232" s="54" t="s">
        <v>379</v>
      </c>
      <c r="C232" s="31">
        <v>4301011824</v>
      </c>
      <c r="D232" s="587">
        <v>4680115884144</v>
      </c>
      <c r="E232" s="588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4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2"/>
      <c r="R232" s="582"/>
      <c r="S232" s="582"/>
      <c r="T232" s="583"/>
      <c r="U232" s="34"/>
      <c r="V232" s="34"/>
      <c r="W232" s="35" t="s">
        <v>69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380</v>
      </c>
      <c r="B233" s="54" t="s">
        <v>381</v>
      </c>
      <c r="C233" s="31">
        <v>4301011726</v>
      </c>
      <c r="D233" s="587">
        <v>4680115884182</v>
      </c>
      <c r="E233" s="588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5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2"/>
      <c r="R233" s="582"/>
      <c r="S233" s="582"/>
      <c r="T233" s="583"/>
      <c r="U233" s="34"/>
      <c r="V233" s="34"/>
      <c r="W233" s="35" t="s">
        <v>69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4301011722</v>
      </c>
      <c r="D234" s="587">
        <v>4680115884205</v>
      </c>
      <c r="E234" s="588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110</v>
      </c>
      <c r="L234" s="32"/>
      <c r="M234" s="33" t="s">
        <v>106</v>
      </c>
      <c r="N234" s="33"/>
      <c r="O234" s="32">
        <v>55</v>
      </c>
      <c r="P234" s="88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2"/>
      <c r="R234" s="582"/>
      <c r="S234" s="582"/>
      <c r="T234" s="583"/>
      <c r="U234" s="34"/>
      <c r="V234" s="34"/>
      <c r="W234" s="35" t="s">
        <v>69</v>
      </c>
      <c r="X234" s="577">
        <v>0</v>
      </c>
      <c r="Y234" s="578">
        <f t="shared" si="42"/>
        <v>0</v>
      </c>
      <c r="Z234" s="36" t="str">
        <f>IFERROR(IF(Y234=0,"",ROUNDUP(Y234/H234,0)*0.00902),"")</f>
        <v/>
      </c>
      <c r="AA234" s="56"/>
      <c r="AB234" s="57"/>
      <c r="AC234" s="291" t="s">
        <v>377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x14ac:dyDescent="0.2">
      <c r="A235" s="606"/>
      <c r="B235" s="598"/>
      <c r="C235" s="598"/>
      <c r="D235" s="598"/>
      <c r="E235" s="598"/>
      <c r="F235" s="598"/>
      <c r="G235" s="598"/>
      <c r="H235" s="598"/>
      <c r="I235" s="598"/>
      <c r="J235" s="598"/>
      <c r="K235" s="598"/>
      <c r="L235" s="598"/>
      <c r="M235" s="598"/>
      <c r="N235" s="598"/>
      <c r="O235" s="607"/>
      <c r="P235" s="609" t="s">
        <v>71</v>
      </c>
      <c r="Q235" s="602"/>
      <c r="R235" s="602"/>
      <c r="S235" s="602"/>
      <c r="T235" s="602"/>
      <c r="U235" s="602"/>
      <c r="V235" s="603"/>
      <c r="W235" s="37" t="s">
        <v>72</v>
      </c>
      <c r="X235" s="579">
        <f>IFERROR(X229/H229,"0")+IFERROR(X230/H230,"0")+IFERROR(X231/H231,"0")+IFERROR(X232/H232,"0")+IFERROR(X233/H233,"0")+IFERROR(X234/H234,"0")</f>
        <v>0</v>
      </c>
      <c r="Y235" s="579">
        <f>IFERROR(Y229/H229,"0")+IFERROR(Y230/H230,"0")+IFERROR(Y231/H231,"0")+IFERROR(Y232/H232,"0")+IFERROR(Y233/H233,"0")+IFERROR(Y234/H234,"0")</f>
        <v>0</v>
      </c>
      <c r="Z235" s="579">
        <f>IFERROR(IF(Z229="",0,Z229),"0")+IFERROR(IF(Z230="",0,Z230),"0")+IFERROR(IF(Z231="",0,Z231),"0")+IFERROR(IF(Z232="",0,Z232),"0")+IFERROR(IF(Z233="",0,Z233),"0")+IFERROR(IF(Z234="",0,Z234),"0")</f>
        <v>0</v>
      </c>
      <c r="AA235" s="580"/>
      <c r="AB235" s="580"/>
      <c r="AC235" s="580"/>
    </row>
    <row r="236" spans="1:68" x14ac:dyDescent="0.2">
      <c r="A236" s="598"/>
      <c r="B236" s="598"/>
      <c r="C236" s="598"/>
      <c r="D236" s="598"/>
      <c r="E236" s="598"/>
      <c r="F236" s="598"/>
      <c r="G236" s="598"/>
      <c r="H236" s="598"/>
      <c r="I236" s="598"/>
      <c r="J236" s="598"/>
      <c r="K236" s="598"/>
      <c r="L236" s="598"/>
      <c r="M236" s="598"/>
      <c r="N236" s="598"/>
      <c r="O236" s="607"/>
      <c r="P236" s="609" t="s">
        <v>71</v>
      </c>
      <c r="Q236" s="602"/>
      <c r="R236" s="602"/>
      <c r="S236" s="602"/>
      <c r="T236" s="602"/>
      <c r="U236" s="602"/>
      <c r="V236" s="603"/>
      <c r="W236" s="37" t="s">
        <v>69</v>
      </c>
      <c r="X236" s="579">
        <f>IFERROR(SUM(X229:X234),"0")</f>
        <v>0</v>
      </c>
      <c r="Y236" s="579">
        <f>IFERROR(SUM(Y229:Y234),"0")</f>
        <v>0</v>
      </c>
      <c r="Z236" s="37"/>
      <c r="AA236" s="580"/>
      <c r="AB236" s="580"/>
      <c r="AC236" s="580"/>
    </row>
    <row r="237" spans="1:68" ht="14.25" customHeight="1" x14ac:dyDescent="0.25">
      <c r="A237" s="597" t="s">
        <v>137</v>
      </c>
      <c r="B237" s="598"/>
      <c r="C237" s="598"/>
      <c r="D237" s="598"/>
      <c r="E237" s="598"/>
      <c r="F237" s="598"/>
      <c r="G237" s="598"/>
      <c r="H237" s="598"/>
      <c r="I237" s="598"/>
      <c r="J237" s="598"/>
      <c r="K237" s="598"/>
      <c r="L237" s="598"/>
      <c r="M237" s="598"/>
      <c r="N237" s="598"/>
      <c r="O237" s="598"/>
      <c r="P237" s="598"/>
      <c r="Q237" s="598"/>
      <c r="R237" s="598"/>
      <c r="S237" s="598"/>
      <c r="T237" s="598"/>
      <c r="U237" s="598"/>
      <c r="V237" s="598"/>
      <c r="W237" s="598"/>
      <c r="X237" s="598"/>
      <c r="Y237" s="598"/>
      <c r="Z237" s="598"/>
      <c r="AA237" s="573"/>
      <c r="AB237" s="573"/>
      <c r="AC237" s="573"/>
    </row>
    <row r="238" spans="1:68" ht="27" customHeight="1" x14ac:dyDescent="0.25">
      <c r="A238" s="54" t="s">
        <v>384</v>
      </c>
      <c r="B238" s="54" t="s">
        <v>385</v>
      </c>
      <c r="C238" s="31">
        <v>4301020377</v>
      </c>
      <c r="D238" s="587">
        <v>4680115885981</v>
      </c>
      <c r="E238" s="588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6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69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386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384</v>
      </c>
      <c r="B239" s="54" t="s">
        <v>387</v>
      </c>
      <c r="C239" s="31">
        <v>4301020340</v>
      </c>
      <c r="D239" s="587">
        <v>4680115885721</v>
      </c>
      <c r="E239" s="588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66</v>
      </c>
      <c r="L239" s="32"/>
      <c r="M239" s="33" t="s">
        <v>77</v>
      </c>
      <c r="N239" s="33"/>
      <c r="O239" s="32">
        <v>50</v>
      </c>
      <c r="P239" s="81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582"/>
      <c r="R239" s="582"/>
      <c r="S239" s="582"/>
      <c r="T239" s="583"/>
      <c r="U239" s="34"/>
      <c r="V239" s="34"/>
      <c r="W239" s="35" t="s">
        <v>69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386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06"/>
      <c r="B240" s="598"/>
      <c r="C240" s="598"/>
      <c r="D240" s="598"/>
      <c r="E240" s="598"/>
      <c r="F240" s="598"/>
      <c r="G240" s="598"/>
      <c r="H240" s="598"/>
      <c r="I240" s="598"/>
      <c r="J240" s="598"/>
      <c r="K240" s="598"/>
      <c r="L240" s="598"/>
      <c r="M240" s="598"/>
      <c r="N240" s="598"/>
      <c r="O240" s="607"/>
      <c r="P240" s="609" t="s">
        <v>71</v>
      </c>
      <c r="Q240" s="602"/>
      <c r="R240" s="602"/>
      <c r="S240" s="602"/>
      <c r="T240" s="602"/>
      <c r="U240" s="602"/>
      <c r="V240" s="603"/>
      <c r="W240" s="37" t="s">
        <v>72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x14ac:dyDescent="0.2">
      <c r="A241" s="598"/>
      <c r="B241" s="598"/>
      <c r="C241" s="598"/>
      <c r="D241" s="598"/>
      <c r="E241" s="598"/>
      <c r="F241" s="598"/>
      <c r="G241" s="598"/>
      <c r="H241" s="598"/>
      <c r="I241" s="598"/>
      <c r="J241" s="598"/>
      <c r="K241" s="598"/>
      <c r="L241" s="598"/>
      <c r="M241" s="598"/>
      <c r="N241" s="598"/>
      <c r="O241" s="607"/>
      <c r="P241" s="609" t="s">
        <v>71</v>
      </c>
      <c r="Q241" s="602"/>
      <c r="R241" s="602"/>
      <c r="S241" s="602"/>
      <c r="T241" s="602"/>
      <c r="U241" s="602"/>
      <c r="V241" s="603"/>
      <c r="W241" s="37" t="s">
        <v>69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customHeight="1" x14ac:dyDescent="0.25">
      <c r="A242" s="597" t="s">
        <v>388</v>
      </c>
      <c r="B242" s="598"/>
      <c r="C242" s="598"/>
      <c r="D242" s="598"/>
      <c r="E242" s="598"/>
      <c r="F242" s="598"/>
      <c r="G242" s="598"/>
      <c r="H242" s="598"/>
      <c r="I242" s="598"/>
      <c r="J242" s="598"/>
      <c r="K242" s="598"/>
      <c r="L242" s="598"/>
      <c r="M242" s="598"/>
      <c r="N242" s="598"/>
      <c r="O242" s="598"/>
      <c r="P242" s="598"/>
      <c r="Q242" s="598"/>
      <c r="R242" s="598"/>
      <c r="S242" s="598"/>
      <c r="T242" s="598"/>
      <c r="U242" s="598"/>
      <c r="V242" s="598"/>
      <c r="W242" s="598"/>
      <c r="X242" s="598"/>
      <c r="Y242" s="598"/>
      <c r="Z242" s="598"/>
      <c r="AA242" s="573"/>
      <c r="AB242" s="573"/>
      <c r="AC242" s="573"/>
    </row>
    <row r="243" spans="1:68" ht="27" customHeight="1" x14ac:dyDescent="0.25">
      <c r="A243" s="54" t="s">
        <v>389</v>
      </c>
      <c r="B243" s="54" t="s">
        <v>390</v>
      </c>
      <c r="C243" s="31">
        <v>4301040361</v>
      </c>
      <c r="D243" s="587">
        <v>4680115886803</v>
      </c>
      <c r="E243" s="588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296</v>
      </c>
      <c r="L243" s="32"/>
      <c r="M243" s="33" t="s">
        <v>297</v>
      </c>
      <c r="N243" s="33"/>
      <c r="O243" s="32">
        <v>45</v>
      </c>
      <c r="P243" s="63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2"/>
      <c r="R243" s="582"/>
      <c r="S243" s="582"/>
      <c r="T243" s="583"/>
      <c r="U243" s="34"/>
      <c r="V243" s="34"/>
      <c r="W243" s="35" t="s">
        <v>69</v>
      </c>
      <c r="X243" s="577">
        <v>0</v>
      </c>
      <c r="Y243" s="57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6"/>
      <c r="B244" s="598"/>
      <c r="C244" s="598"/>
      <c r="D244" s="598"/>
      <c r="E244" s="598"/>
      <c r="F244" s="598"/>
      <c r="G244" s="598"/>
      <c r="H244" s="598"/>
      <c r="I244" s="598"/>
      <c r="J244" s="598"/>
      <c r="K244" s="598"/>
      <c r="L244" s="598"/>
      <c r="M244" s="598"/>
      <c r="N244" s="598"/>
      <c r="O244" s="607"/>
      <c r="P244" s="609" t="s">
        <v>71</v>
      </c>
      <c r="Q244" s="602"/>
      <c r="R244" s="602"/>
      <c r="S244" s="602"/>
      <c r="T244" s="602"/>
      <c r="U244" s="602"/>
      <c r="V244" s="603"/>
      <c r="W244" s="37" t="s">
        <v>72</v>
      </c>
      <c r="X244" s="579">
        <f>IFERROR(X243/H243,"0")</f>
        <v>0</v>
      </c>
      <c r="Y244" s="579">
        <f>IFERROR(Y243/H243,"0")</f>
        <v>0</v>
      </c>
      <c r="Z244" s="579">
        <f>IFERROR(IF(Z243="",0,Z243),"0")</f>
        <v>0</v>
      </c>
      <c r="AA244" s="580"/>
      <c r="AB244" s="580"/>
      <c r="AC244" s="580"/>
    </row>
    <row r="245" spans="1:68" x14ac:dyDescent="0.2">
      <c r="A245" s="598"/>
      <c r="B245" s="598"/>
      <c r="C245" s="598"/>
      <c r="D245" s="598"/>
      <c r="E245" s="598"/>
      <c r="F245" s="598"/>
      <c r="G245" s="598"/>
      <c r="H245" s="598"/>
      <c r="I245" s="598"/>
      <c r="J245" s="598"/>
      <c r="K245" s="598"/>
      <c r="L245" s="598"/>
      <c r="M245" s="598"/>
      <c r="N245" s="598"/>
      <c r="O245" s="607"/>
      <c r="P245" s="609" t="s">
        <v>71</v>
      </c>
      <c r="Q245" s="602"/>
      <c r="R245" s="602"/>
      <c r="S245" s="602"/>
      <c r="T245" s="602"/>
      <c r="U245" s="602"/>
      <c r="V245" s="603"/>
      <c r="W245" s="37" t="s">
        <v>69</v>
      </c>
      <c r="X245" s="579">
        <f>IFERROR(SUM(X243:X243),"0")</f>
        <v>0</v>
      </c>
      <c r="Y245" s="579">
        <f>IFERROR(SUM(Y243:Y243),"0")</f>
        <v>0</v>
      </c>
      <c r="Z245" s="37"/>
      <c r="AA245" s="580"/>
      <c r="AB245" s="580"/>
      <c r="AC245" s="580"/>
    </row>
    <row r="246" spans="1:68" ht="14.25" customHeight="1" x14ac:dyDescent="0.25">
      <c r="A246" s="597" t="s">
        <v>392</v>
      </c>
      <c r="B246" s="598"/>
      <c r="C246" s="598"/>
      <c r="D246" s="598"/>
      <c r="E246" s="598"/>
      <c r="F246" s="598"/>
      <c r="G246" s="598"/>
      <c r="H246" s="598"/>
      <c r="I246" s="598"/>
      <c r="J246" s="598"/>
      <c r="K246" s="598"/>
      <c r="L246" s="598"/>
      <c r="M246" s="598"/>
      <c r="N246" s="598"/>
      <c r="O246" s="598"/>
      <c r="P246" s="598"/>
      <c r="Q246" s="598"/>
      <c r="R246" s="598"/>
      <c r="S246" s="598"/>
      <c r="T246" s="598"/>
      <c r="U246" s="598"/>
      <c r="V246" s="598"/>
      <c r="W246" s="598"/>
      <c r="X246" s="598"/>
      <c r="Y246" s="598"/>
      <c r="Z246" s="598"/>
      <c r="AA246" s="573"/>
      <c r="AB246" s="573"/>
      <c r="AC246" s="573"/>
    </row>
    <row r="247" spans="1:68" ht="27" customHeight="1" x14ac:dyDescent="0.25">
      <c r="A247" s="54" t="s">
        <v>393</v>
      </c>
      <c r="B247" s="54" t="s">
        <v>394</v>
      </c>
      <c r="C247" s="31">
        <v>4301041004</v>
      </c>
      <c r="D247" s="587">
        <v>4680115886704</v>
      </c>
      <c r="E247" s="588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66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2"/>
      <c r="R247" s="582"/>
      <c r="S247" s="582"/>
      <c r="T247" s="583"/>
      <c r="U247" s="34"/>
      <c r="V247" s="34"/>
      <c r="W247" s="35" t="s">
        <v>69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4301041003</v>
      </c>
      <c r="D248" s="587">
        <v>4680115886681</v>
      </c>
      <c r="E248" s="588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56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2"/>
      <c r="R248" s="582"/>
      <c r="S248" s="582"/>
      <c r="T248" s="583"/>
      <c r="U248" s="34"/>
      <c r="V248" s="34"/>
      <c r="W248" s="35" t="s">
        <v>69</v>
      </c>
      <c r="X248" s="577">
        <v>0</v>
      </c>
      <c r="Y248" s="57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4301041007</v>
      </c>
      <c r="D249" s="587">
        <v>4680115886735</v>
      </c>
      <c r="E249" s="588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92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2"/>
      <c r="R249" s="582"/>
      <c r="S249" s="582"/>
      <c r="T249" s="583"/>
      <c r="U249" s="34"/>
      <c r="V249" s="34"/>
      <c r="W249" s="35" t="s">
        <v>69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400</v>
      </c>
      <c r="B250" s="54" t="s">
        <v>401</v>
      </c>
      <c r="C250" s="31">
        <v>4301041006</v>
      </c>
      <c r="D250" s="587">
        <v>4680115886728</v>
      </c>
      <c r="E250" s="588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8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69</v>
      </c>
      <c r="X250" s="577">
        <v>0</v>
      </c>
      <c r="Y250" s="578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402</v>
      </c>
      <c r="B251" s="54" t="s">
        <v>403</v>
      </c>
      <c r="C251" s="31">
        <v>4301041005</v>
      </c>
      <c r="D251" s="587">
        <v>4680115886711</v>
      </c>
      <c r="E251" s="588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296</v>
      </c>
      <c r="L251" s="32"/>
      <c r="M251" s="33" t="s">
        <v>297</v>
      </c>
      <c r="N251" s="33"/>
      <c r="O251" s="32">
        <v>90</v>
      </c>
      <c r="P251" s="71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2"/>
      <c r="R251" s="582"/>
      <c r="S251" s="582"/>
      <c r="T251" s="583"/>
      <c r="U251" s="34"/>
      <c r="V251" s="34"/>
      <c r="W251" s="35" t="s">
        <v>69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606"/>
      <c r="B252" s="598"/>
      <c r="C252" s="598"/>
      <c r="D252" s="598"/>
      <c r="E252" s="598"/>
      <c r="F252" s="598"/>
      <c r="G252" s="598"/>
      <c r="H252" s="598"/>
      <c r="I252" s="598"/>
      <c r="J252" s="598"/>
      <c r="K252" s="598"/>
      <c r="L252" s="598"/>
      <c r="M252" s="598"/>
      <c r="N252" s="598"/>
      <c r="O252" s="607"/>
      <c r="P252" s="609" t="s">
        <v>71</v>
      </c>
      <c r="Q252" s="602"/>
      <c r="R252" s="602"/>
      <c r="S252" s="602"/>
      <c r="T252" s="602"/>
      <c r="U252" s="602"/>
      <c r="V252" s="603"/>
      <c r="W252" s="37" t="s">
        <v>72</v>
      </c>
      <c r="X252" s="579">
        <f>IFERROR(X247/H247,"0")+IFERROR(X248/H248,"0")+IFERROR(X249/H249,"0")+IFERROR(X250/H250,"0")+IFERROR(X251/H251,"0")</f>
        <v>0</v>
      </c>
      <c r="Y252" s="579">
        <f>IFERROR(Y247/H247,"0")+IFERROR(Y248/H248,"0")+IFERROR(Y249/H249,"0")+IFERROR(Y250/H250,"0")+IFERROR(Y251/H251,"0")</f>
        <v>0</v>
      </c>
      <c r="Z252" s="579">
        <f>IFERROR(IF(Z247="",0,Z247),"0")+IFERROR(IF(Z248="",0,Z248),"0")+IFERROR(IF(Z249="",0,Z249),"0")+IFERROR(IF(Z250="",0,Z250),"0")+IFERROR(IF(Z251="",0,Z251),"0")</f>
        <v>0</v>
      </c>
      <c r="AA252" s="580"/>
      <c r="AB252" s="580"/>
      <c r="AC252" s="580"/>
    </row>
    <row r="253" spans="1:68" x14ac:dyDescent="0.2">
      <c r="A253" s="598"/>
      <c r="B253" s="598"/>
      <c r="C253" s="598"/>
      <c r="D253" s="598"/>
      <c r="E253" s="598"/>
      <c r="F253" s="598"/>
      <c r="G253" s="598"/>
      <c r="H253" s="598"/>
      <c r="I253" s="598"/>
      <c r="J253" s="598"/>
      <c r="K253" s="598"/>
      <c r="L253" s="598"/>
      <c r="M253" s="598"/>
      <c r="N253" s="598"/>
      <c r="O253" s="607"/>
      <c r="P253" s="609" t="s">
        <v>71</v>
      </c>
      <c r="Q253" s="602"/>
      <c r="R253" s="602"/>
      <c r="S253" s="602"/>
      <c r="T253" s="602"/>
      <c r="U253" s="602"/>
      <c r="V253" s="603"/>
      <c r="W253" s="37" t="s">
        <v>69</v>
      </c>
      <c r="X253" s="579">
        <f>IFERROR(SUM(X247:X251),"0")</f>
        <v>0</v>
      </c>
      <c r="Y253" s="579">
        <f>IFERROR(SUM(Y247:Y251),"0")</f>
        <v>0</v>
      </c>
      <c r="Z253" s="37"/>
      <c r="AA253" s="580"/>
      <c r="AB253" s="580"/>
      <c r="AC253" s="580"/>
    </row>
    <row r="254" spans="1:68" ht="16.5" customHeight="1" x14ac:dyDescent="0.25">
      <c r="A254" s="614" t="s">
        <v>404</v>
      </c>
      <c r="B254" s="598"/>
      <c r="C254" s="598"/>
      <c r="D254" s="598"/>
      <c r="E254" s="598"/>
      <c r="F254" s="598"/>
      <c r="G254" s="598"/>
      <c r="H254" s="598"/>
      <c r="I254" s="598"/>
      <c r="J254" s="598"/>
      <c r="K254" s="598"/>
      <c r="L254" s="598"/>
      <c r="M254" s="598"/>
      <c r="N254" s="598"/>
      <c r="O254" s="598"/>
      <c r="P254" s="598"/>
      <c r="Q254" s="598"/>
      <c r="R254" s="598"/>
      <c r="S254" s="598"/>
      <c r="T254" s="598"/>
      <c r="U254" s="598"/>
      <c r="V254" s="598"/>
      <c r="W254" s="598"/>
      <c r="X254" s="598"/>
      <c r="Y254" s="598"/>
      <c r="Z254" s="598"/>
      <c r="AA254" s="572"/>
      <c r="AB254" s="572"/>
      <c r="AC254" s="572"/>
    </row>
    <row r="255" spans="1:68" ht="14.25" customHeight="1" x14ac:dyDescent="0.25">
      <c r="A255" s="597" t="s">
        <v>102</v>
      </c>
      <c r="B255" s="598"/>
      <c r="C255" s="598"/>
      <c r="D255" s="598"/>
      <c r="E255" s="598"/>
      <c r="F255" s="598"/>
      <c r="G255" s="598"/>
      <c r="H255" s="598"/>
      <c r="I255" s="598"/>
      <c r="J255" s="598"/>
      <c r="K255" s="598"/>
      <c r="L255" s="598"/>
      <c r="M255" s="598"/>
      <c r="N255" s="598"/>
      <c r="O255" s="598"/>
      <c r="P255" s="598"/>
      <c r="Q255" s="598"/>
      <c r="R255" s="598"/>
      <c r="S255" s="598"/>
      <c r="T255" s="598"/>
      <c r="U255" s="598"/>
      <c r="V255" s="598"/>
      <c r="W255" s="598"/>
      <c r="X255" s="598"/>
      <c r="Y255" s="598"/>
      <c r="Z255" s="598"/>
      <c r="AA255" s="573"/>
      <c r="AB255" s="573"/>
      <c r="AC255" s="573"/>
    </row>
    <row r="256" spans="1:68" ht="27" customHeight="1" x14ac:dyDescent="0.25">
      <c r="A256" s="54" t="s">
        <v>405</v>
      </c>
      <c r="B256" s="54" t="s">
        <v>406</v>
      </c>
      <c r="C256" s="31">
        <v>4301011855</v>
      </c>
      <c r="D256" s="587">
        <v>4680115885837</v>
      </c>
      <c r="E256" s="588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71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69</v>
      </c>
      <c r="X256" s="577">
        <v>100</v>
      </c>
      <c r="Y256" s="578">
        <f>IFERROR(IF(X256="",0,CEILING((X256/$H256),1)*$H256),"")</f>
        <v>108</v>
      </c>
      <c r="Z256" s="36">
        <f>IFERROR(IF(Y256=0,"",ROUNDUP(Y256/H256,0)*0.01898),"")</f>
        <v>0.1898</v>
      </c>
      <c r="AA256" s="56"/>
      <c r="AB256" s="57"/>
      <c r="AC256" s="309" t="s">
        <v>407</v>
      </c>
      <c r="AG256" s="64"/>
      <c r="AJ256" s="68"/>
      <c r="AK256" s="68">
        <v>0</v>
      </c>
      <c r="BB256" s="310" t="s">
        <v>1</v>
      </c>
      <c r="BM256" s="64">
        <f>IFERROR(X256*I256/H256,"0")</f>
        <v>104.02777777777777</v>
      </c>
      <c r="BN256" s="64">
        <f>IFERROR(Y256*I256/H256,"0")</f>
        <v>112.34999999999998</v>
      </c>
      <c r="BO256" s="64">
        <f>IFERROR(1/J256*(X256/H256),"0")</f>
        <v>0.14467592592592593</v>
      </c>
      <c r="BP256" s="64">
        <f>IFERROR(1/J256*(Y256/H256),"0")</f>
        <v>0.15625</v>
      </c>
    </row>
    <row r="257" spans="1:68" ht="27" customHeight="1" x14ac:dyDescent="0.25">
      <c r="A257" s="54" t="s">
        <v>408</v>
      </c>
      <c r="B257" s="54" t="s">
        <v>409</v>
      </c>
      <c r="C257" s="31">
        <v>4301011850</v>
      </c>
      <c r="D257" s="587">
        <v>4680115885806</v>
      </c>
      <c r="E257" s="588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7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69</v>
      </c>
      <c r="X257" s="577">
        <v>150</v>
      </c>
      <c r="Y257" s="578">
        <f>IFERROR(IF(X257="",0,CEILING((X257/$H257),1)*$H257),"")</f>
        <v>151.20000000000002</v>
      </c>
      <c r="Z257" s="36">
        <f>IFERROR(IF(Y257=0,"",ROUNDUP(Y257/H257,0)*0.01898),"")</f>
        <v>0.26572000000000001</v>
      </c>
      <c r="AA257" s="56"/>
      <c r="AB257" s="57"/>
      <c r="AC257" s="311" t="s">
        <v>410</v>
      </c>
      <c r="AG257" s="64"/>
      <c r="AJ257" s="68"/>
      <c r="AK257" s="68">
        <v>0</v>
      </c>
      <c r="BB257" s="312" t="s">
        <v>1</v>
      </c>
      <c r="BM257" s="64">
        <f>IFERROR(X257*I257/H257,"0")</f>
        <v>156.04166666666666</v>
      </c>
      <c r="BN257" s="64">
        <f>IFERROR(Y257*I257/H257,"0")</f>
        <v>157.29000000000002</v>
      </c>
      <c r="BO257" s="64">
        <f>IFERROR(1/J257*(X257/H257),"0")</f>
        <v>0.21701388888888887</v>
      </c>
      <c r="BP257" s="64">
        <f>IFERROR(1/J257*(Y257/H257),"0")</f>
        <v>0.21875</v>
      </c>
    </row>
    <row r="258" spans="1:68" ht="37.5" customHeight="1" x14ac:dyDescent="0.25">
      <c r="A258" s="54" t="s">
        <v>411</v>
      </c>
      <c r="B258" s="54" t="s">
        <v>412</v>
      </c>
      <c r="C258" s="31">
        <v>4301011853</v>
      </c>
      <c r="D258" s="587">
        <v>4680115885851</v>
      </c>
      <c r="E258" s="588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83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2"/>
      <c r="R258" s="582"/>
      <c r="S258" s="582"/>
      <c r="T258" s="583"/>
      <c r="U258" s="34"/>
      <c r="V258" s="34"/>
      <c r="W258" s="35" t="s">
        <v>69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413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414</v>
      </c>
      <c r="B259" s="54" t="s">
        <v>415</v>
      </c>
      <c r="C259" s="31">
        <v>4301011852</v>
      </c>
      <c r="D259" s="587">
        <v>4680115885844</v>
      </c>
      <c r="E259" s="588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8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69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416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417</v>
      </c>
      <c r="B260" s="54" t="s">
        <v>418</v>
      </c>
      <c r="C260" s="31">
        <v>4301011851</v>
      </c>
      <c r="D260" s="587">
        <v>4680115885820</v>
      </c>
      <c r="E260" s="588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2"/>
      <c r="R260" s="582"/>
      <c r="S260" s="582"/>
      <c r="T260" s="583"/>
      <c r="U260" s="34"/>
      <c r="V260" s="34"/>
      <c r="W260" s="35" t="s">
        <v>69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419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6"/>
      <c r="B261" s="598"/>
      <c r="C261" s="598"/>
      <c r="D261" s="598"/>
      <c r="E261" s="598"/>
      <c r="F261" s="598"/>
      <c r="G261" s="598"/>
      <c r="H261" s="598"/>
      <c r="I261" s="598"/>
      <c r="J261" s="598"/>
      <c r="K261" s="598"/>
      <c r="L261" s="598"/>
      <c r="M261" s="598"/>
      <c r="N261" s="598"/>
      <c r="O261" s="607"/>
      <c r="P261" s="609" t="s">
        <v>71</v>
      </c>
      <c r="Q261" s="602"/>
      <c r="R261" s="602"/>
      <c r="S261" s="602"/>
      <c r="T261" s="602"/>
      <c r="U261" s="602"/>
      <c r="V261" s="603"/>
      <c r="W261" s="37" t="s">
        <v>72</v>
      </c>
      <c r="X261" s="579">
        <f>IFERROR(X256/H256,"0")+IFERROR(X257/H257,"0")+IFERROR(X258/H258,"0")+IFERROR(X259/H259,"0")+IFERROR(X260/H260,"0")</f>
        <v>23.148148148148145</v>
      </c>
      <c r="Y261" s="579">
        <f>IFERROR(Y256/H256,"0")+IFERROR(Y257/H257,"0")+IFERROR(Y258/H258,"0")+IFERROR(Y259/H259,"0")+IFERROR(Y260/H260,"0")</f>
        <v>24</v>
      </c>
      <c r="Z261" s="579">
        <f>IFERROR(IF(Z256="",0,Z256),"0")+IFERROR(IF(Z257="",0,Z257),"0")+IFERROR(IF(Z258="",0,Z258),"0")+IFERROR(IF(Z259="",0,Z259),"0")+IFERROR(IF(Z260="",0,Z260),"0")</f>
        <v>0.45552000000000004</v>
      </c>
      <c r="AA261" s="580"/>
      <c r="AB261" s="580"/>
      <c r="AC261" s="580"/>
    </row>
    <row r="262" spans="1:68" x14ac:dyDescent="0.2">
      <c r="A262" s="598"/>
      <c r="B262" s="598"/>
      <c r="C262" s="598"/>
      <c r="D262" s="598"/>
      <c r="E262" s="598"/>
      <c r="F262" s="598"/>
      <c r="G262" s="598"/>
      <c r="H262" s="598"/>
      <c r="I262" s="598"/>
      <c r="J262" s="598"/>
      <c r="K262" s="598"/>
      <c r="L262" s="598"/>
      <c r="M262" s="598"/>
      <c r="N262" s="598"/>
      <c r="O262" s="607"/>
      <c r="P262" s="609" t="s">
        <v>71</v>
      </c>
      <c r="Q262" s="602"/>
      <c r="R262" s="602"/>
      <c r="S262" s="602"/>
      <c r="T262" s="602"/>
      <c r="U262" s="602"/>
      <c r="V262" s="603"/>
      <c r="W262" s="37" t="s">
        <v>69</v>
      </c>
      <c r="X262" s="579">
        <f>IFERROR(SUM(X256:X260),"0")</f>
        <v>250</v>
      </c>
      <c r="Y262" s="579">
        <f>IFERROR(SUM(Y256:Y260),"0")</f>
        <v>259.20000000000005</v>
      </c>
      <c r="Z262" s="37"/>
      <c r="AA262" s="580"/>
      <c r="AB262" s="580"/>
      <c r="AC262" s="580"/>
    </row>
    <row r="263" spans="1:68" ht="16.5" customHeight="1" x14ac:dyDescent="0.25">
      <c r="A263" s="614" t="s">
        <v>420</v>
      </c>
      <c r="B263" s="598"/>
      <c r="C263" s="598"/>
      <c r="D263" s="598"/>
      <c r="E263" s="598"/>
      <c r="F263" s="598"/>
      <c r="G263" s="598"/>
      <c r="H263" s="598"/>
      <c r="I263" s="598"/>
      <c r="J263" s="598"/>
      <c r="K263" s="598"/>
      <c r="L263" s="598"/>
      <c r="M263" s="598"/>
      <c r="N263" s="598"/>
      <c r="O263" s="598"/>
      <c r="P263" s="598"/>
      <c r="Q263" s="598"/>
      <c r="R263" s="598"/>
      <c r="S263" s="598"/>
      <c r="T263" s="598"/>
      <c r="U263" s="598"/>
      <c r="V263" s="598"/>
      <c r="W263" s="598"/>
      <c r="X263" s="598"/>
      <c r="Y263" s="598"/>
      <c r="Z263" s="598"/>
      <c r="AA263" s="572"/>
      <c r="AB263" s="572"/>
      <c r="AC263" s="572"/>
    </row>
    <row r="264" spans="1:68" ht="14.25" customHeight="1" x14ac:dyDescent="0.25">
      <c r="A264" s="597" t="s">
        <v>102</v>
      </c>
      <c r="B264" s="598"/>
      <c r="C264" s="598"/>
      <c r="D264" s="598"/>
      <c r="E264" s="598"/>
      <c r="F264" s="598"/>
      <c r="G264" s="598"/>
      <c r="H264" s="598"/>
      <c r="I264" s="598"/>
      <c r="J264" s="598"/>
      <c r="K264" s="598"/>
      <c r="L264" s="598"/>
      <c r="M264" s="598"/>
      <c r="N264" s="598"/>
      <c r="O264" s="598"/>
      <c r="P264" s="598"/>
      <c r="Q264" s="598"/>
      <c r="R264" s="598"/>
      <c r="S264" s="598"/>
      <c r="T264" s="598"/>
      <c r="U264" s="598"/>
      <c r="V264" s="598"/>
      <c r="W264" s="598"/>
      <c r="X264" s="598"/>
      <c r="Y264" s="598"/>
      <c r="Z264" s="598"/>
      <c r="AA264" s="573"/>
      <c r="AB264" s="573"/>
      <c r="AC264" s="573"/>
    </row>
    <row r="265" spans="1:68" ht="27" customHeight="1" x14ac:dyDescent="0.25">
      <c r="A265" s="54" t="s">
        <v>421</v>
      </c>
      <c r="B265" s="54" t="s">
        <v>422</v>
      </c>
      <c r="C265" s="31">
        <v>4301011223</v>
      </c>
      <c r="D265" s="587">
        <v>4607091383423</v>
      </c>
      <c r="E265" s="588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2"/>
      <c r="R265" s="582"/>
      <c r="S265" s="582"/>
      <c r="T265" s="583"/>
      <c r="U265" s="34"/>
      <c r="V265" s="34"/>
      <c r="W265" s="35" t="s">
        <v>69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423</v>
      </c>
      <c r="B266" s="54" t="s">
        <v>424</v>
      </c>
      <c r="C266" s="31">
        <v>4301012099</v>
      </c>
      <c r="D266" s="587">
        <v>4680115885691</v>
      </c>
      <c r="E266" s="588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88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69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425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426</v>
      </c>
      <c r="B267" s="54" t="s">
        <v>427</v>
      </c>
      <c r="C267" s="31">
        <v>4301012098</v>
      </c>
      <c r="D267" s="587">
        <v>4680115885660</v>
      </c>
      <c r="E267" s="588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6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2"/>
      <c r="R267" s="582"/>
      <c r="S267" s="582"/>
      <c r="T267" s="583"/>
      <c r="U267" s="34"/>
      <c r="V267" s="34"/>
      <c r="W267" s="35" t="s">
        <v>69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428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429</v>
      </c>
      <c r="B268" s="54" t="s">
        <v>430</v>
      </c>
      <c r="C268" s="31">
        <v>4301012176</v>
      </c>
      <c r="D268" s="587">
        <v>4680115886773</v>
      </c>
      <c r="E268" s="588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857" t="s">
        <v>431</v>
      </c>
      <c r="Q268" s="582"/>
      <c r="R268" s="582"/>
      <c r="S268" s="582"/>
      <c r="T268" s="583"/>
      <c r="U268" s="34"/>
      <c r="V268" s="34"/>
      <c r="W268" s="35" t="s">
        <v>69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432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6"/>
      <c r="B269" s="598"/>
      <c r="C269" s="598"/>
      <c r="D269" s="598"/>
      <c r="E269" s="598"/>
      <c r="F269" s="598"/>
      <c r="G269" s="598"/>
      <c r="H269" s="598"/>
      <c r="I269" s="598"/>
      <c r="J269" s="598"/>
      <c r="K269" s="598"/>
      <c r="L269" s="598"/>
      <c r="M269" s="598"/>
      <c r="N269" s="598"/>
      <c r="O269" s="607"/>
      <c r="P269" s="609" t="s">
        <v>71</v>
      </c>
      <c r="Q269" s="602"/>
      <c r="R269" s="602"/>
      <c r="S269" s="602"/>
      <c r="T269" s="602"/>
      <c r="U269" s="602"/>
      <c r="V269" s="603"/>
      <c r="W269" s="37" t="s">
        <v>72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x14ac:dyDescent="0.2">
      <c r="A270" s="598"/>
      <c r="B270" s="598"/>
      <c r="C270" s="598"/>
      <c r="D270" s="598"/>
      <c r="E270" s="598"/>
      <c r="F270" s="598"/>
      <c r="G270" s="598"/>
      <c r="H270" s="598"/>
      <c r="I270" s="598"/>
      <c r="J270" s="598"/>
      <c r="K270" s="598"/>
      <c r="L270" s="598"/>
      <c r="M270" s="598"/>
      <c r="N270" s="598"/>
      <c r="O270" s="607"/>
      <c r="P270" s="609" t="s">
        <v>71</v>
      </c>
      <c r="Q270" s="602"/>
      <c r="R270" s="602"/>
      <c r="S270" s="602"/>
      <c r="T270" s="602"/>
      <c r="U270" s="602"/>
      <c r="V270" s="603"/>
      <c r="W270" s="37" t="s">
        <v>69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customHeight="1" x14ac:dyDescent="0.25">
      <c r="A271" s="614" t="s">
        <v>433</v>
      </c>
      <c r="B271" s="598"/>
      <c r="C271" s="598"/>
      <c r="D271" s="598"/>
      <c r="E271" s="598"/>
      <c r="F271" s="598"/>
      <c r="G271" s="598"/>
      <c r="H271" s="598"/>
      <c r="I271" s="598"/>
      <c r="J271" s="598"/>
      <c r="K271" s="598"/>
      <c r="L271" s="598"/>
      <c r="M271" s="598"/>
      <c r="N271" s="598"/>
      <c r="O271" s="598"/>
      <c r="P271" s="598"/>
      <c r="Q271" s="598"/>
      <c r="R271" s="598"/>
      <c r="S271" s="598"/>
      <c r="T271" s="598"/>
      <c r="U271" s="598"/>
      <c r="V271" s="598"/>
      <c r="W271" s="598"/>
      <c r="X271" s="598"/>
      <c r="Y271" s="598"/>
      <c r="Z271" s="598"/>
      <c r="AA271" s="572"/>
      <c r="AB271" s="572"/>
      <c r="AC271" s="572"/>
    </row>
    <row r="272" spans="1:68" ht="14.25" customHeight="1" x14ac:dyDescent="0.25">
      <c r="A272" s="597" t="s">
        <v>73</v>
      </c>
      <c r="B272" s="598"/>
      <c r="C272" s="598"/>
      <c r="D272" s="598"/>
      <c r="E272" s="598"/>
      <c r="F272" s="598"/>
      <c r="G272" s="598"/>
      <c r="H272" s="598"/>
      <c r="I272" s="598"/>
      <c r="J272" s="598"/>
      <c r="K272" s="598"/>
      <c r="L272" s="598"/>
      <c r="M272" s="598"/>
      <c r="N272" s="598"/>
      <c r="O272" s="598"/>
      <c r="P272" s="598"/>
      <c r="Q272" s="598"/>
      <c r="R272" s="598"/>
      <c r="S272" s="598"/>
      <c r="T272" s="598"/>
      <c r="U272" s="598"/>
      <c r="V272" s="598"/>
      <c r="W272" s="598"/>
      <c r="X272" s="598"/>
      <c r="Y272" s="598"/>
      <c r="Z272" s="598"/>
      <c r="AA272" s="573"/>
      <c r="AB272" s="573"/>
      <c r="AC272" s="573"/>
    </row>
    <row r="273" spans="1:68" ht="27" customHeight="1" x14ac:dyDescent="0.25">
      <c r="A273" s="54" t="s">
        <v>434</v>
      </c>
      <c r="B273" s="54" t="s">
        <v>435</v>
      </c>
      <c r="C273" s="31">
        <v>4301051893</v>
      </c>
      <c r="D273" s="587">
        <v>4680115886186</v>
      </c>
      <c r="E273" s="588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8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2"/>
      <c r="R273" s="582"/>
      <c r="S273" s="582"/>
      <c r="T273" s="583"/>
      <c r="U273" s="34"/>
      <c r="V273" s="34"/>
      <c r="W273" s="35" t="s">
        <v>69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436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437</v>
      </c>
      <c r="B274" s="54" t="s">
        <v>438</v>
      </c>
      <c r="C274" s="31">
        <v>4301051795</v>
      </c>
      <c r="D274" s="587">
        <v>4680115881228</v>
      </c>
      <c r="E274" s="588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71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2"/>
      <c r="R274" s="582"/>
      <c r="S274" s="582"/>
      <c r="T274" s="583"/>
      <c r="U274" s="34"/>
      <c r="V274" s="34"/>
      <c r="W274" s="35" t="s">
        <v>69</v>
      </c>
      <c r="X274" s="577">
        <v>0</v>
      </c>
      <c r="Y274" s="57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439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440</v>
      </c>
      <c r="B275" s="54" t="s">
        <v>441</v>
      </c>
      <c r="C275" s="31">
        <v>4301051388</v>
      </c>
      <c r="D275" s="587">
        <v>4680115881211</v>
      </c>
      <c r="E275" s="588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9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2"/>
      <c r="R275" s="582"/>
      <c r="S275" s="582"/>
      <c r="T275" s="583"/>
      <c r="U275" s="34"/>
      <c r="V275" s="34"/>
      <c r="W275" s="35" t="s">
        <v>69</v>
      </c>
      <c r="X275" s="577">
        <v>0</v>
      </c>
      <c r="Y275" s="57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442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6"/>
      <c r="B276" s="598"/>
      <c r="C276" s="598"/>
      <c r="D276" s="598"/>
      <c r="E276" s="598"/>
      <c r="F276" s="598"/>
      <c r="G276" s="598"/>
      <c r="H276" s="598"/>
      <c r="I276" s="598"/>
      <c r="J276" s="598"/>
      <c r="K276" s="598"/>
      <c r="L276" s="598"/>
      <c r="M276" s="598"/>
      <c r="N276" s="598"/>
      <c r="O276" s="607"/>
      <c r="P276" s="609" t="s">
        <v>71</v>
      </c>
      <c r="Q276" s="602"/>
      <c r="R276" s="602"/>
      <c r="S276" s="602"/>
      <c r="T276" s="602"/>
      <c r="U276" s="602"/>
      <c r="V276" s="603"/>
      <c r="W276" s="37" t="s">
        <v>72</v>
      </c>
      <c r="X276" s="579">
        <f>IFERROR(X273/H273,"0")+IFERROR(X274/H274,"0")+IFERROR(X275/H275,"0")</f>
        <v>0</v>
      </c>
      <c r="Y276" s="579">
        <f>IFERROR(Y273/H273,"0")+IFERROR(Y274/H274,"0")+IFERROR(Y275/H275,"0")</f>
        <v>0</v>
      </c>
      <c r="Z276" s="579">
        <f>IFERROR(IF(Z273="",0,Z273),"0")+IFERROR(IF(Z274="",0,Z274),"0")+IFERROR(IF(Z275="",0,Z275),"0")</f>
        <v>0</v>
      </c>
      <c r="AA276" s="580"/>
      <c r="AB276" s="580"/>
      <c r="AC276" s="580"/>
    </row>
    <row r="277" spans="1:68" x14ac:dyDescent="0.2">
      <c r="A277" s="598"/>
      <c r="B277" s="598"/>
      <c r="C277" s="598"/>
      <c r="D277" s="598"/>
      <c r="E277" s="598"/>
      <c r="F277" s="598"/>
      <c r="G277" s="598"/>
      <c r="H277" s="598"/>
      <c r="I277" s="598"/>
      <c r="J277" s="598"/>
      <c r="K277" s="598"/>
      <c r="L277" s="598"/>
      <c r="M277" s="598"/>
      <c r="N277" s="598"/>
      <c r="O277" s="607"/>
      <c r="P277" s="609" t="s">
        <v>71</v>
      </c>
      <c r="Q277" s="602"/>
      <c r="R277" s="602"/>
      <c r="S277" s="602"/>
      <c r="T277" s="602"/>
      <c r="U277" s="602"/>
      <c r="V277" s="603"/>
      <c r="W277" s="37" t="s">
        <v>69</v>
      </c>
      <c r="X277" s="579">
        <f>IFERROR(SUM(X273:X275),"0")</f>
        <v>0</v>
      </c>
      <c r="Y277" s="579">
        <f>IFERROR(SUM(Y273:Y275),"0")</f>
        <v>0</v>
      </c>
      <c r="Z277" s="37"/>
      <c r="AA277" s="580"/>
      <c r="AB277" s="580"/>
      <c r="AC277" s="580"/>
    </row>
    <row r="278" spans="1:68" ht="16.5" customHeight="1" x14ac:dyDescent="0.25">
      <c r="A278" s="614" t="s">
        <v>443</v>
      </c>
      <c r="B278" s="598"/>
      <c r="C278" s="598"/>
      <c r="D278" s="598"/>
      <c r="E278" s="598"/>
      <c r="F278" s="598"/>
      <c r="G278" s="598"/>
      <c r="H278" s="598"/>
      <c r="I278" s="598"/>
      <c r="J278" s="598"/>
      <c r="K278" s="598"/>
      <c r="L278" s="598"/>
      <c r="M278" s="598"/>
      <c r="N278" s="598"/>
      <c r="O278" s="598"/>
      <c r="P278" s="598"/>
      <c r="Q278" s="598"/>
      <c r="R278" s="598"/>
      <c r="S278" s="598"/>
      <c r="T278" s="598"/>
      <c r="U278" s="598"/>
      <c r="V278" s="598"/>
      <c r="W278" s="598"/>
      <c r="X278" s="598"/>
      <c r="Y278" s="598"/>
      <c r="Z278" s="598"/>
      <c r="AA278" s="572"/>
      <c r="AB278" s="572"/>
      <c r="AC278" s="572"/>
    </row>
    <row r="279" spans="1:68" ht="14.25" customHeight="1" x14ac:dyDescent="0.25">
      <c r="A279" s="597" t="s">
        <v>63</v>
      </c>
      <c r="B279" s="598"/>
      <c r="C279" s="598"/>
      <c r="D279" s="598"/>
      <c r="E279" s="598"/>
      <c r="F279" s="598"/>
      <c r="G279" s="598"/>
      <c r="H279" s="598"/>
      <c r="I279" s="598"/>
      <c r="J279" s="598"/>
      <c r="K279" s="598"/>
      <c r="L279" s="598"/>
      <c r="M279" s="598"/>
      <c r="N279" s="598"/>
      <c r="O279" s="598"/>
      <c r="P279" s="598"/>
      <c r="Q279" s="598"/>
      <c r="R279" s="598"/>
      <c r="S279" s="598"/>
      <c r="T279" s="598"/>
      <c r="U279" s="598"/>
      <c r="V279" s="598"/>
      <c r="W279" s="598"/>
      <c r="X279" s="598"/>
      <c r="Y279" s="598"/>
      <c r="Z279" s="598"/>
      <c r="AA279" s="573"/>
      <c r="AB279" s="573"/>
      <c r="AC279" s="573"/>
    </row>
    <row r="280" spans="1:68" ht="27" customHeight="1" x14ac:dyDescent="0.25">
      <c r="A280" s="54" t="s">
        <v>444</v>
      </c>
      <c r="B280" s="54" t="s">
        <v>445</v>
      </c>
      <c r="C280" s="31">
        <v>4301031307</v>
      </c>
      <c r="D280" s="587">
        <v>4680115880344</v>
      </c>
      <c r="E280" s="588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81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2"/>
      <c r="R280" s="582"/>
      <c r="S280" s="582"/>
      <c r="T280" s="583"/>
      <c r="U280" s="34"/>
      <c r="V280" s="34"/>
      <c r="W280" s="35" t="s">
        <v>69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446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6"/>
      <c r="B281" s="598"/>
      <c r="C281" s="598"/>
      <c r="D281" s="598"/>
      <c r="E281" s="598"/>
      <c r="F281" s="598"/>
      <c r="G281" s="598"/>
      <c r="H281" s="598"/>
      <c r="I281" s="598"/>
      <c r="J281" s="598"/>
      <c r="K281" s="598"/>
      <c r="L281" s="598"/>
      <c r="M281" s="598"/>
      <c r="N281" s="598"/>
      <c r="O281" s="607"/>
      <c r="P281" s="609" t="s">
        <v>71</v>
      </c>
      <c r="Q281" s="602"/>
      <c r="R281" s="602"/>
      <c r="S281" s="602"/>
      <c r="T281" s="602"/>
      <c r="U281" s="602"/>
      <c r="V281" s="603"/>
      <c r="W281" s="37" t="s">
        <v>72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x14ac:dyDescent="0.2">
      <c r="A282" s="598"/>
      <c r="B282" s="598"/>
      <c r="C282" s="598"/>
      <c r="D282" s="598"/>
      <c r="E282" s="598"/>
      <c r="F282" s="598"/>
      <c r="G282" s="598"/>
      <c r="H282" s="598"/>
      <c r="I282" s="598"/>
      <c r="J282" s="598"/>
      <c r="K282" s="598"/>
      <c r="L282" s="598"/>
      <c r="M282" s="598"/>
      <c r="N282" s="598"/>
      <c r="O282" s="607"/>
      <c r="P282" s="609" t="s">
        <v>71</v>
      </c>
      <c r="Q282" s="602"/>
      <c r="R282" s="602"/>
      <c r="S282" s="602"/>
      <c r="T282" s="602"/>
      <c r="U282" s="602"/>
      <c r="V282" s="603"/>
      <c r="W282" s="37" t="s">
        <v>69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customHeight="1" x14ac:dyDescent="0.25">
      <c r="A283" s="597" t="s">
        <v>73</v>
      </c>
      <c r="B283" s="598"/>
      <c r="C283" s="598"/>
      <c r="D283" s="598"/>
      <c r="E283" s="598"/>
      <c r="F283" s="598"/>
      <c r="G283" s="598"/>
      <c r="H283" s="598"/>
      <c r="I283" s="598"/>
      <c r="J283" s="598"/>
      <c r="K283" s="598"/>
      <c r="L283" s="598"/>
      <c r="M283" s="598"/>
      <c r="N283" s="598"/>
      <c r="O283" s="598"/>
      <c r="P283" s="598"/>
      <c r="Q283" s="598"/>
      <c r="R283" s="598"/>
      <c r="S283" s="598"/>
      <c r="T283" s="598"/>
      <c r="U283" s="598"/>
      <c r="V283" s="598"/>
      <c r="W283" s="598"/>
      <c r="X283" s="598"/>
      <c r="Y283" s="598"/>
      <c r="Z283" s="598"/>
      <c r="AA283" s="573"/>
      <c r="AB283" s="573"/>
      <c r="AC283" s="573"/>
    </row>
    <row r="284" spans="1:68" ht="27" customHeight="1" x14ac:dyDescent="0.25">
      <c r="A284" s="54" t="s">
        <v>447</v>
      </c>
      <c r="B284" s="54" t="s">
        <v>448</v>
      </c>
      <c r="C284" s="31">
        <v>4301051782</v>
      </c>
      <c r="D284" s="587">
        <v>4680115884618</v>
      </c>
      <c r="E284" s="588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84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2"/>
      <c r="R284" s="582"/>
      <c r="S284" s="582"/>
      <c r="T284" s="583"/>
      <c r="U284" s="34"/>
      <c r="V284" s="34"/>
      <c r="W284" s="35" t="s">
        <v>69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449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6"/>
      <c r="B285" s="598"/>
      <c r="C285" s="598"/>
      <c r="D285" s="598"/>
      <c r="E285" s="598"/>
      <c r="F285" s="598"/>
      <c r="G285" s="598"/>
      <c r="H285" s="598"/>
      <c r="I285" s="598"/>
      <c r="J285" s="598"/>
      <c r="K285" s="598"/>
      <c r="L285" s="598"/>
      <c r="M285" s="598"/>
      <c r="N285" s="598"/>
      <c r="O285" s="607"/>
      <c r="P285" s="609" t="s">
        <v>71</v>
      </c>
      <c r="Q285" s="602"/>
      <c r="R285" s="602"/>
      <c r="S285" s="602"/>
      <c r="T285" s="602"/>
      <c r="U285" s="602"/>
      <c r="V285" s="603"/>
      <c r="W285" s="37" t="s">
        <v>72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x14ac:dyDescent="0.2">
      <c r="A286" s="598"/>
      <c r="B286" s="598"/>
      <c r="C286" s="598"/>
      <c r="D286" s="598"/>
      <c r="E286" s="598"/>
      <c r="F286" s="598"/>
      <c r="G286" s="598"/>
      <c r="H286" s="598"/>
      <c r="I286" s="598"/>
      <c r="J286" s="598"/>
      <c r="K286" s="598"/>
      <c r="L286" s="598"/>
      <c r="M286" s="598"/>
      <c r="N286" s="598"/>
      <c r="O286" s="607"/>
      <c r="P286" s="609" t="s">
        <v>71</v>
      </c>
      <c r="Q286" s="602"/>
      <c r="R286" s="602"/>
      <c r="S286" s="602"/>
      <c r="T286" s="602"/>
      <c r="U286" s="602"/>
      <c r="V286" s="603"/>
      <c r="W286" s="37" t="s">
        <v>69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customHeight="1" x14ac:dyDescent="0.25">
      <c r="A287" s="614" t="s">
        <v>450</v>
      </c>
      <c r="B287" s="598"/>
      <c r="C287" s="598"/>
      <c r="D287" s="598"/>
      <c r="E287" s="598"/>
      <c r="F287" s="598"/>
      <c r="G287" s="598"/>
      <c r="H287" s="598"/>
      <c r="I287" s="598"/>
      <c r="J287" s="598"/>
      <c r="K287" s="598"/>
      <c r="L287" s="598"/>
      <c r="M287" s="598"/>
      <c r="N287" s="598"/>
      <c r="O287" s="598"/>
      <c r="P287" s="598"/>
      <c r="Q287" s="598"/>
      <c r="R287" s="598"/>
      <c r="S287" s="598"/>
      <c r="T287" s="598"/>
      <c r="U287" s="598"/>
      <c r="V287" s="598"/>
      <c r="W287" s="598"/>
      <c r="X287" s="598"/>
      <c r="Y287" s="598"/>
      <c r="Z287" s="598"/>
      <c r="AA287" s="572"/>
      <c r="AB287" s="572"/>
      <c r="AC287" s="572"/>
    </row>
    <row r="288" spans="1:68" ht="14.25" customHeight="1" x14ac:dyDescent="0.25">
      <c r="A288" s="597" t="s">
        <v>73</v>
      </c>
      <c r="B288" s="598"/>
      <c r="C288" s="598"/>
      <c r="D288" s="598"/>
      <c r="E288" s="598"/>
      <c r="F288" s="598"/>
      <c r="G288" s="598"/>
      <c r="H288" s="598"/>
      <c r="I288" s="598"/>
      <c r="J288" s="598"/>
      <c r="K288" s="598"/>
      <c r="L288" s="598"/>
      <c r="M288" s="598"/>
      <c r="N288" s="598"/>
      <c r="O288" s="598"/>
      <c r="P288" s="598"/>
      <c r="Q288" s="598"/>
      <c r="R288" s="598"/>
      <c r="S288" s="598"/>
      <c r="T288" s="598"/>
      <c r="U288" s="598"/>
      <c r="V288" s="598"/>
      <c r="W288" s="598"/>
      <c r="X288" s="598"/>
      <c r="Y288" s="598"/>
      <c r="Z288" s="598"/>
      <c r="AA288" s="573"/>
      <c r="AB288" s="573"/>
      <c r="AC288" s="573"/>
    </row>
    <row r="289" spans="1:68" ht="27" customHeight="1" x14ac:dyDescent="0.25">
      <c r="A289" s="54" t="s">
        <v>451</v>
      </c>
      <c r="B289" s="54" t="s">
        <v>452</v>
      </c>
      <c r="C289" s="31">
        <v>4301051277</v>
      </c>
      <c r="D289" s="587">
        <v>4680115880511</v>
      </c>
      <c r="E289" s="588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76</v>
      </c>
      <c r="L289" s="32"/>
      <c r="M289" s="33" t="s">
        <v>77</v>
      </c>
      <c r="N289" s="33"/>
      <c r="O289" s="32">
        <v>40</v>
      </c>
      <c r="P289" s="80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2"/>
      <c r="R289" s="582"/>
      <c r="S289" s="582"/>
      <c r="T289" s="583"/>
      <c r="U289" s="34"/>
      <c r="V289" s="34"/>
      <c r="W289" s="35" t="s">
        <v>69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6"/>
      <c r="B290" s="598"/>
      <c r="C290" s="598"/>
      <c r="D290" s="598"/>
      <c r="E290" s="598"/>
      <c r="F290" s="598"/>
      <c r="G290" s="598"/>
      <c r="H290" s="598"/>
      <c r="I290" s="598"/>
      <c r="J290" s="598"/>
      <c r="K290" s="598"/>
      <c r="L290" s="598"/>
      <c r="M290" s="598"/>
      <c r="N290" s="598"/>
      <c r="O290" s="607"/>
      <c r="P290" s="609" t="s">
        <v>71</v>
      </c>
      <c r="Q290" s="602"/>
      <c r="R290" s="602"/>
      <c r="S290" s="602"/>
      <c r="T290" s="602"/>
      <c r="U290" s="602"/>
      <c r="V290" s="603"/>
      <c r="W290" s="37" t="s">
        <v>72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x14ac:dyDescent="0.2">
      <c r="A291" s="598"/>
      <c r="B291" s="598"/>
      <c r="C291" s="598"/>
      <c r="D291" s="598"/>
      <c r="E291" s="598"/>
      <c r="F291" s="598"/>
      <c r="G291" s="598"/>
      <c r="H291" s="598"/>
      <c r="I291" s="598"/>
      <c r="J291" s="598"/>
      <c r="K291" s="598"/>
      <c r="L291" s="598"/>
      <c r="M291" s="598"/>
      <c r="N291" s="598"/>
      <c r="O291" s="607"/>
      <c r="P291" s="609" t="s">
        <v>71</v>
      </c>
      <c r="Q291" s="602"/>
      <c r="R291" s="602"/>
      <c r="S291" s="602"/>
      <c r="T291" s="602"/>
      <c r="U291" s="602"/>
      <c r="V291" s="603"/>
      <c r="W291" s="37" t="s">
        <v>69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customHeight="1" x14ac:dyDescent="0.25">
      <c r="A292" s="614" t="s">
        <v>454</v>
      </c>
      <c r="B292" s="598"/>
      <c r="C292" s="598"/>
      <c r="D292" s="598"/>
      <c r="E292" s="598"/>
      <c r="F292" s="598"/>
      <c r="G292" s="598"/>
      <c r="H292" s="598"/>
      <c r="I292" s="598"/>
      <c r="J292" s="598"/>
      <c r="K292" s="598"/>
      <c r="L292" s="598"/>
      <c r="M292" s="598"/>
      <c r="N292" s="598"/>
      <c r="O292" s="598"/>
      <c r="P292" s="598"/>
      <c r="Q292" s="598"/>
      <c r="R292" s="598"/>
      <c r="S292" s="598"/>
      <c r="T292" s="598"/>
      <c r="U292" s="598"/>
      <c r="V292" s="598"/>
      <c r="W292" s="598"/>
      <c r="X292" s="598"/>
      <c r="Y292" s="598"/>
      <c r="Z292" s="598"/>
      <c r="AA292" s="572"/>
      <c r="AB292" s="572"/>
      <c r="AC292" s="572"/>
    </row>
    <row r="293" spans="1:68" ht="14.25" customHeight="1" x14ac:dyDescent="0.25">
      <c r="A293" s="597" t="s">
        <v>102</v>
      </c>
      <c r="B293" s="598"/>
      <c r="C293" s="598"/>
      <c r="D293" s="598"/>
      <c r="E293" s="598"/>
      <c r="F293" s="598"/>
      <c r="G293" s="598"/>
      <c r="H293" s="598"/>
      <c r="I293" s="598"/>
      <c r="J293" s="598"/>
      <c r="K293" s="598"/>
      <c r="L293" s="598"/>
      <c r="M293" s="598"/>
      <c r="N293" s="598"/>
      <c r="O293" s="598"/>
      <c r="P293" s="598"/>
      <c r="Q293" s="598"/>
      <c r="R293" s="598"/>
      <c r="S293" s="598"/>
      <c r="T293" s="598"/>
      <c r="U293" s="598"/>
      <c r="V293" s="598"/>
      <c r="W293" s="598"/>
      <c r="X293" s="598"/>
      <c r="Y293" s="598"/>
      <c r="Z293" s="598"/>
      <c r="AA293" s="573"/>
      <c r="AB293" s="573"/>
      <c r="AC293" s="573"/>
    </row>
    <row r="294" spans="1:68" ht="27" customHeight="1" x14ac:dyDescent="0.25">
      <c r="A294" s="54" t="s">
        <v>455</v>
      </c>
      <c r="B294" s="54" t="s">
        <v>456</v>
      </c>
      <c r="C294" s="31">
        <v>4301011662</v>
      </c>
      <c r="D294" s="587">
        <v>4680115883703</v>
      </c>
      <c r="E294" s="588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68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69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457</v>
      </c>
      <c r="AB294" s="57"/>
      <c r="AC294" s="339" t="s">
        <v>458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6"/>
      <c r="B295" s="598"/>
      <c r="C295" s="598"/>
      <c r="D295" s="598"/>
      <c r="E295" s="598"/>
      <c r="F295" s="598"/>
      <c r="G295" s="598"/>
      <c r="H295" s="598"/>
      <c r="I295" s="598"/>
      <c r="J295" s="598"/>
      <c r="K295" s="598"/>
      <c r="L295" s="598"/>
      <c r="M295" s="598"/>
      <c r="N295" s="598"/>
      <c r="O295" s="607"/>
      <c r="P295" s="609" t="s">
        <v>71</v>
      </c>
      <c r="Q295" s="602"/>
      <c r="R295" s="602"/>
      <c r="S295" s="602"/>
      <c r="T295" s="602"/>
      <c r="U295" s="602"/>
      <c r="V295" s="603"/>
      <c r="W295" s="37" t="s">
        <v>72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x14ac:dyDescent="0.2">
      <c r="A296" s="598"/>
      <c r="B296" s="598"/>
      <c r="C296" s="598"/>
      <c r="D296" s="598"/>
      <c r="E296" s="598"/>
      <c r="F296" s="598"/>
      <c r="G296" s="598"/>
      <c r="H296" s="598"/>
      <c r="I296" s="598"/>
      <c r="J296" s="598"/>
      <c r="K296" s="598"/>
      <c r="L296" s="598"/>
      <c r="M296" s="598"/>
      <c r="N296" s="598"/>
      <c r="O296" s="607"/>
      <c r="P296" s="609" t="s">
        <v>71</v>
      </c>
      <c r="Q296" s="602"/>
      <c r="R296" s="602"/>
      <c r="S296" s="602"/>
      <c r="T296" s="602"/>
      <c r="U296" s="602"/>
      <c r="V296" s="603"/>
      <c r="W296" s="37" t="s">
        <v>69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customHeight="1" x14ac:dyDescent="0.25">
      <c r="A297" s="614" t="s">
        <v>459</v>
      </c>
      <c r="B297" s="598"/>
      <c r="C297" s="598"/>
      <c r="D297" s="598"/>
      <c r="E297" s="598"/>
      <c r="F297" s="598"/>
      <c r="G297" s="598"/>
      <c r="H297" s="598"/>
      <c r="I297" s="598"/>
      <c r="J297" s="598"/>
      <c r="K297" s="598"/>
      <c r="L297" s="598"/>
      <c r="M297" s="598"/>
      <c r="N297" s="598"/>
      <c r="O297" s="598"/>
      <c r="P297" s="598"/>
      <c r="Q297" s="598"/>
      <c r="R297" s="598"/>
      <c r="S297" s="598"/>
      <c r="T297" s="598"/>
      <c r="U297" s="598"/>
      <c r="V297" s="598"/>
      <c r="W297" s="598"/>
      <c r="X297" s="598"/>
      <c r="Y297" s="598"/>
      <c r="Z297" s="598"/>
      <c r="AA297" s="572"/>
      <c r="AB297" s="572"/>
      <c r="AC297" s="572"/>
    </row>
    <row r="298" spans="1:68" ht="14.25" customHeight="1" x14ac:dyDescent="0.25">
      <c r="A298" s="597" t="s">
        <v>102</v>
      </c>
      <c r="B298" s="598"/>
      <c r="C298" s="598"/>
      <c r="D298" s="598"/>
      <c r="E298" s="598"/>
      <c r="F298" s="598"/>
      <c r="G298" s="598"/>
      <c r="H298" s="598"/>
      <c r="I298" s="598"/>
      <c r="J298" s="598"/>
      <c r="K298" s="598"/>
      <c r="L298" s="598"/>
      <c r="M298" s="598"/>
      <c r="N298" s="598"/>
      <c r="O298" s="598"/>
      <c r="P298" s="598"/>
      <c r="Q298" s="598"/>
      <c r="R298" s="598"/>
      <c r="S298" s="598"/>
      <c r="T298" s="598"/>
      <c r="U298" s="598"/>
      <c r="V298" s="598"/>
      <c r="W298" s="598"/>
      <c r="X298" s="598"/>
      <c r="Y298" s="598"/>
      <c r="Z298" s="598"/>
      <c r="AA298" s="573"/>
      <c r="AB298" s="573"/>
      <c r="AC298" s="573"/>
    </row>
    <row r="299" spans="1:68" ht="27" customHeight="1" x14ac:dyDescent="0.25">
      <c r="A299" s="54" t="s">
        <v>460</v>
      </c>
      <c r="B299" s="54" t="s">
        <v>461</v>
      </c>
      <c r="C299" s="31">
        <v>4301012024</v>
      </c>
      <c r="D299" s="587">
        <v>4680115885615</v>
      </c>
      <c r="E299" s="588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105</v>
      </c>
      <c r="L299" s="32"/>
      <c r="M299" s="33" t="s">
        <v>77</v>
      </c>
      <c r="N299" s="33"/>
      <c r="O299" s="32">
        <v>55</v>
      </c>
      <c r="P299" s="74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2"/>
      <c r="R299" s="582"/>
      <c r="S299" s="582"/>
      <c r="T299" s="583"/>
      <c r="U299" s="34"/>
      <c r="V299" s="34"/>
      <c r="W299" s="35" t="s">
        <v>69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462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customHeight="1" x14ac:dyDescent="0.25">
      <c r="A300" s="54" t="s">
        <v>463</v>
      </c>
      <c r="B300" s="54" t="s">
        <v>464</v>
      </c>
      <c r="C300" s="31">
        <v>4301011911</v>
      </c>
      <c r="D300" s="587">
        <v>4680115885554</v>
      </c>
      <c r="E300" s="588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105</v>
      </c>
      <c r="L300" s="32"/>
      <c r="M300" s="33" t="s">
        <v>465</v>
      </c>
      <c r="N300" s="33"/>
      <c r="O300" s="32">
        <v>55</v>
      </c>
      <c r="P300" s="8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2"/>
      <c r="R300" s="582"/>
      <c r="S300" s="582"/>
      <c r="T300" s="583"/>
      <c r="U300" s="34"/>
      <c r="V300" s="34"/>
      <c r="W300" s="35" t="s">
        <v>69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466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463</v>
      </c>
      <c r="B301" s="54" t="s">
        <v>467</v>
      </c>
      <c r="C301" s="31">
        <v>4301012016</v>
      </c>
      <c r="D301" s="587">
        <v>4680115885554</v>
      </c>
      <c r="E301" s="588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105</v>
      </c>
      <c r="L301" s="32"/>
      <c r="M301" s="33" t="s">
        <v>77</v>
      </c>
      <c r="N301" s="33"/>
      <c r="O301" s="32">
        <v>55</v>
      </c>
      <c r="P301" s="67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2"/>
      <c r="R301" s="582"/>
      <c r="S301" s="582"/>
      <c r="T301" s="583"/>
      <c r="U301" s="34"/>
      <c r="V301" s="34"/>
      <c r="W301" s="35" t="s">
        <v>69</v>
      </c>
      <c r="X301" s="577">
        <v>0</v>
      </c>
      <c r="Y301" s="578">
        <f t="shared" si="47"/>
        <v>0</v>
      </c>
      <c r="Z301" s="36" t="str">
        <f>IFERROR(IF(Y301=0,"",ROUNDUP(Y301/H301,0)*0.01898),"")</f>
        <v/>
      </c>
      <c r="AA301" s="56"/>
      <c r="AB301" s="57"/>
      <c r="AC301" s="345" t="s">
        <v>468</v>
      </c>
      <c r="AG301" s="64"/>
      <c r="AJ301" s="68"/>
      <c r="AK301" s="68">
        <v>0</v>
      </c>
      <c r="BB301" s="346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37.5" customHeight="1" x14ac:dyDescent="0.25">
      <c r="A302" s="54" t="s">
        <v>469</v>
      </c>
      <c r="B302" s="54" t="s">
        <v>470</v>
      </c>
      <c r="C302" s="31">
        <v>4301011858</v>
      </c>
      <c r="D302" s="587">
        <v>4680115885646</v>
      </c>
      <c r="E302" s="588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105</v>
      </c>
      <c r="L302" s="32"/>
      <c r="M302" s="33" t="s">
        <v>106</v>
      </c>
      <c r="N302" s="33"/>
      <c r="O302" s="32">
        <v>55</v>
      </c>
      <c r="P302" s="91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2"/>
      <c r="R302" s="582"/>
      <c r="S302" s="582"/>
      <c r="T302" s="583"/>
      <c r="U302" s="34"/>
      <c r="V302" s="34"/>
      <c r="W302" s="35" t="s">
        <v>69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471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472</v>
      </c>
      <c r="B303" s="54" t="s">
        <v>473</v>
      </c>
      <c r="C303" s="31">
        <v>4301011857</v>
      </c>
      <c r="D303" s="587">
        <v>4680115885622</v>
      </c>
      <c r="E303" s="588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110</v>
      </c>
      <c r="L303" s="32"/>
      <c r="M303" s="33" t="s">
        <v>106</v>
      </c>
      <c r="N303" s="33"/>
      <c r="O303" s="32">
        <v>55</v>
      </c>
      <c r="P303" s="8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2"/>
      <c r="R303" s="582"/>
      <c r="S303" s="582"/>
      <c r="T303" s="583"/>
      <c r="U303" s="34"/>
      <c r="V303" s="34"/>
      <c r="W303" s="35" t="s">
        <v>69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462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474</v>
      </c>
      <c r="B304" s="54" t="s">
        <v>475</v>
      </c>
      <c r="C304" s="31">
        <v>4301011859</v>
      </c>
      <c r="D304" s="587">
        <v>4680115885608</v>
      </c>
      <c r="E304" s="588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110</v>
      </c>
      <c r="L304" s="32"/>
      <c r="M304" s="33" t="s">
        <v>106</v>
      </c>
      <c r="N304" s="33"/>
      <c r="O304" s="32">
        <v>55</v>
      </c>
      <c r="P304" s="75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2"/>
      <c r="R304" s="582"/>
      <c r="S304" s="582"/>
      <c r="T304" s="583"/>
      <c r="U304" s="34"/>
      <c r="V304" s="34"/>
      <c r="W304" s="35" t="s">
        <v>69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476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x14ac:dyDescent="0.2">
      <c r="A305" s="606"/>
      <c r="B305" s="598"/>
      <c r="C305" s="598"/>
      <c r="D305" s="598"/>
      <c r="E305" s="598"/>
      <c r="F305" s="598"/>
      <c r="G305" s="598"/>
      <c r="H305" s="598"/>
      <c r="I305" s="598"/>
      <c r="J305" s="598"/>
      <c r="K305" s="598"/>
      <c r="L305" s="598"/>
      <c r="M305" s="598"/>
      <c r="N305" s="598"/>
      <c r="O305" s="607"/>
      <c r="P305" s="609" t="s">
        <v>71</v>
      </c>
      <c r="Q305" s="602"/>
      <c r="R305" s="602"/>
      <c r="S305" s="602"/>
      <c r="T305" s="602"/>
      <c r="U305" s="602"/>
      <c r="V305" s="603"/>
      <c r="W305" s="37" t="s">
        <v>72</v>
      </c>
      <c r="X305" s="579">
        <f>IFERROR(X299/H299,"0")+IFERROR(X300/H300,"0")+IFERROR(X301/H301,"0")+IFERROR(X302/H302,"0")+IFERROR(X303/H303,"0")+IFERROR(X304/H304,"0")</f>
        <v>0</v>
      </c>
      <c r="Y305" s="579">
        <f>IFERROR(Y299/H299,"0")+IFERROR(Y300/H300,"0")+IFERROR(Y301/H301,"0")+IFERROR(Y302/H302,"0")+IFERROR(Y303/H303,"0")+IFERROR(Y304/H304,"0")</f>
        <v>0</v>
      </c>
      <c r="Z305" s="579">
        <f>IFERROR(IF(Z299="",0,Z299),"0")+IFERROR(IF(Z300="",0,Z300),"0")+IFERROR(IF(Z301="",0,Z301),"0")+IFERROR(IF(Z302="",0,Z302),"0")+IFERROR(IF(Z303="",0,Z303),"0")+IFERROR(IF(Z304="",0,Z304),"0")</f>
        <v>0</v>
      </c>
      <c r="AA305" s="580"/>
      <c r="AB305" s="580"/>
      <c r="AC305" s="580"/>
    </row>
    <row r="306" spans="1:68" x14ac:dyDescent="0.2">
      <c r="A306" s="598"/>
      <c r="B306" s="598"/>
      <c r="C306" s="598"/>
      <c r="D306" s="598"/>
      <c r="E306" s="598"/>
      <c r="F306" s="598"/>
      <c r="G306" s="598"/>
      <c r="H306" s="598"/>
      <c r="I306" s="598"/>
      <c r="J306" s="598"/>
      <c r="K306" s="598"/>
      <c r="L306" s="598"/>
      <c r="M306" s="598"/>
      <c r="N306" s="598"/>
      <c r="O306" s="607"/>
      <c r="P306" s="609" t="s">
        <v>71</v>
      </c>
      <c r="Q306" s="602"/>
      <c r="R306" s="602"/>
      <c r="S306" s="602"/>
      <c r="T306" s="602"/>
      <c r="U306" s="602"/>
      <c r="V306" s="603"/>
      <c r="W306" s="37" t="s">
        <v>69</v>
      </c>
      <c r="X306" s="579">
        <f>IFERROR(SUM(X299:X304),"0")</f>
        <v>0</v>
      </c>
      <c r="Y306" s="579">
        <f>IFERROR(SUM(Y299:Y304),"0")</f>
        <v>0</v>
      </c>
      <c r="Z306" s="37"/>
      <c r="AA306" s="580"/>
      <c r="AB306" s="580"/>
      <c r="AC306" s="580"/>
    </row>
    <row r="307" spans="1:68" ht="14.25" customHeight="1" x14ac:dyDescent="0.25">
      <c r="A307" s="597" t="s">
        <v>63</v>
      </c>
      <c r="B307" s="598"/>
      <c r="C307" s="598"/>
      <c r="D307" s="598"/>
      <c r="E307" s="598"/>
      <c r="F307" s="598"/>
      <c r="G307" s="598"/>
      <c r="H307" s="598"/>
      <c r="I307" s="598"/>
      <c r="J307" s="598"/>
      <c r="K307" s="598"/>
      <c r="L307" s="598"/>
      <c r="M307" s="598"/>
      <c r="N307" s="598"/>
      <c r="O307" s="598"/>
      <c r="P307" s="598"/>
      <c r="Q307" s="598"/>
      <c r="R307" s="598"/>
      <c r="S307" s="598"/>
      <c r="T307" s="598"/>
      <c r="U307" s="598"/>
      <c r="V307" s="598"/>
      <c r="W307" s="598"/>
      <c r="X307" s="598"/>
      <c r="Y307" s="598"/>
      <c r="Z307" s="598"/>
      <c r="AA307" s="573"/>
      <c r="AB307" s="573"/>
      <c r="AC307" s="573"/>
    </row>
    <row r="308" spans="1:68" ht="27" customHeight="1" x14ac:dyDescent="0.25">
      <c r="A308" s="54" t="s">
        <v>477</v>
      </c>
      <c r="B308" s="54" t="s">
        <v>478</v>
      </c>
      <c r="C308" s="31">
        <v>4301030878</v>
      </c>
      <c r="D308" s="587">
        <v>4607091387193</v>
      </c>
      <c r="E308" s="588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110</v>
      </c>
      <c r="L308" s="32"/>
      <c r="M308" s="33" t="s">
        <v>67</v>
      </c>
      <c r="N308" s="33"/>
      <c r="O308" s="32">
        <v>35</v>
      </c>
      <c r="P308" s="7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2"/>
      <c r="R308" s="582"/>
      <c r="S308" s="582"/>
      <c r="T308" s="583"/>
      <c r="U308" s="34"/>
      <c r="V308" s="34"/>
      <c r="W308" s="35" t="s">
        <v>69</v>
      </c>
      <c r="X308" s="577">
        <v>0</v>
      </c>
      <c r="Y308" s="578">
        <f t="shared" ref="Y308:Y314" si="52"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53" t="s">
        <v>479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480</v>
      </c>
      <c r="B309" s="54" t="s">
        <v>481</v>
      </c>
      <c r="C309" s="31">
        <v>4301031153</v>
      </c>
      <c r="D309" s="587">
        <v>4607091387230</v>
      </c>
      <c r="E309" s="588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110</v>
      </c>
      <c r="L309" s="32"/>
      <c r="M309" s="33" t="s">
        <v>67</v>
      </c>
      <c r="N309" s="33"/>
      <c r="O309" s="32">
        <v>40</v>
      </c>
      <c r="P309" s="7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2"/>
      <c r="R309" s="582"/>
      <c r="S309" s="582"/>
      <c r="T309" s="583"/>
      <c r="U309" s="34"/>
      <c r="V309" s="34"/>
      <c r="W309" s="35" t="s">
        <v>69</v>
      </c>
      <c r="X309" s="577">
        <v>0</v>
      </c>
      <c r="Y309" s="578">
        <f t="shared" si="52"/>
        <v>0</v>
      </c>
      <c r="Z309" s="36" t="str">
        <f>IFERROR(IF(Y309=0,"",ROUNDUP(Y309/H309,0)*0.00902),"")</f>
        <v/>
      </c>
      <c r="AA309" s="56"/>
      <c r="AB309" s="57"/>
      <c r="AC309" s="355" t="s">
        <v>482</v>
      </c>
      <c r="AG309" s="64"/>
      <c r="AJ309" s="68"/>
      <c r="AK309" s="68">
        <v>0</v>
      </c>
      <c r="BB309" s="356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483</v>
      </c>
      <c r="B310" s="54" t="s">
        <v>484</v>
      </c>
      <c r="C310" s="31">
        <v>4301031154</v>
      </c>
      <c r="D310" s="587">
        <v>4607091387292</v>
      </c>
      <c r="E310" s="588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110</v>
      </c>
      <c r="L310" s="32"/>
      <c r="M310" s="33" t="s">
        <v>67</v>
      </c>
      <c r="N310" s="33"/>
      <c r="O310" s="32">
        <v>45</v>
      </c>
      <c r="P310" s="79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2"/>
      <c r="R310" s="582"/>
      <c r="S310" s="582"/>
      <c r="T310" s="583"/>
      <c r="U310" s="34"/>
      <c r="V310" s="34"/>
      <c r="W310" s="35" t="s">
        <v>69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485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486</v>
      </c>
      <c r="B311" s="54" t="s">
        <v>487</v>
      </c>
      <c r="C311" s="31">
        <v>4301031152</v>
      </c>
      <c r="D311" s="587">
        <v>4607091387285</v>
      </c>
      <c r="E311" s="588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7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2"/>
      <c r="R311" s="582"/>
      <c r="S311" s="582"/>
      <c r="T311" s="583"/>
      <c r="U311" s="34"/>
      <c r="V311" s="34"/>
      <c r="W311" s="35" t="s">
        <v>69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482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488</v>
      </c>
      <c r="B312" s="54" t="s">
        <v>489</v>
      </c>
      <c r="C312" s="31">
        <v>4301031305</v>
      </c>
      <c r="D312" s="587">
        <v>4607091389845</v>
      </c>
      <c r="E312" s="588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82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2"/>
      <c r="R312" s="582"/>
      <c r="S312" s="582"/>
      <c r="T312" s="583"/>
      <c r="U312" s="34"/>
      <c r="V312" s="34"/>
      <c r="W312" s="35" t="s">
        <v>69</v>
      </c>
      <c r="X312" s="577">
        <v>0</v>
      </c>
      <c r="Y312" s="578">
        <f t="shared" si="52"/>
        <v>0</v>
      </c>
      <c r="Z312" s="36" t="str">
        <f>IFERROR(IF(Y312=0,"",ROUNDUP(Y312/H312,0)*0.00502),"")</f>
        <v/>
      </c>
      <c r="AA312" s="56"/>
      <c r="AB312" s="57"/>
      <c r="AC312" s="361" t="s">
        <v>490</v>
      </c>
      <c r="AG312" s="64"/>
      <c r="AJ312" s="68"/>
      <c r="AK312" s="68">
        <v>0</v>
      </c>
      <c r="BB312" s="362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491</v>
      </c>
      <c r="B313" s="54" t="s">
        <v>492</v>
      </c>
      <c r="C313" s="31">
        <v>4301031306</v>
      </c>
      <c r="D313" s="587">
        <v>4680115882881</v>
      </c>
      <c r="E313" s="588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59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2"/>
      <c r="R313" s="582"/>
      <c r="S313" s="582"/>
      <c r="T313" s="583"/>
      <c r="U313" s="34"/>
      <c r="V313" s="34"/>
      <c r="W313" s="35" t="s">
        <v>69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490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493</v>
      </c>
      <c r="B314" s="54" t="s">
        <v>494</v>
      </c>
      <c r="C314" s="31">
        <v>4301031066</v>
      </c>
      <c r="D314" s="587">
        <v>4607091383836</v>
      </c>
      <c r="E314" s="588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76</v>
      </c>
      <c r="L314" s="32"/>
      <c r="M314" s="33" t="s">
        <v>67</v>
      </c>
      <c r="N314" s="33"/>
      <c r="O314" s="32">
        <v>40</v>
      </c>
      <c r="P314" s="70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2"/>
      <c r="R314" s="582"/>
      <c r="S314" s="582"/>
      <c r="T314" s="583"/>
      <c r="U314" s="34"/>
      <c r="V314" s="34"/>
      <c r="W314" s="35" t="s">
        <v>69</v>
      </c>
      <c r="X314" s="577">
        <v>0</v>
      </c>
      <c r="Y314" s="578">
        <f t="shared" si="52"/>
        <v>0</v>
      </c>
      <c r="Z314" s="36" t="str">
        <f>IFERROR(IF(Y314=0,"",ROUNDUP(Y314/H314,0)*0.00651),"")</f>
        <v/>
      </c>
      <c r="AA314" s="56"/>
      <c r="AB314" s="57"/>
      <c r="AC314" s="365" t="s">
        <v>495</v>
      </c>
      <c r="AG314" s="64"/>
      <c r="AJ314" s="68"/>
      <c r="AK314" s="68">
        <v>0</v>
      </c>
      <c r="BB314" s="366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606"/>
      <c r="B315" s="598"/>
      <c r="C315" s="598"/>
      <c r="D315" s="598"/>
      <c r="E315" s="598"/>
      <c r="F315" s="598"/>
      <c r="G315" s="598"/>
      <c r="H315" s="598"/>
      <c r="I315" s="598"/>
      <c r="J315" s="598"/>
      <c r="K315" s="598"/>
      <c r="L315" s="598"/>
      <c r="M315" s="598"/>
      <c r="N315" s="598"/>
      <c r="O315" s="607"/>
      <c r="P315" s="609" t="s">
        <v>71</v>
      </c>
      <c r="Q315" s="602"/>
      <c r="R315" s="602"/>
      <c r="S315" s="602"/>
      <c r="T315" s="602"/>
      <c r="U315" s="602"/>
      <c r="V315" s="603"/>
      <c r="W315" s="37" t="s">
        <v>72</v>
      </c>
      <c r="X315" s="579">
        <f>IFERROR(X308/H308,"0")+IFERROR(X309/H309,"0")+IFERROR(X310/H310,"0")+IFERROR(X311/H311,"0")+IFERROR(X312/H312,"0")+IFERROR(X313/H313,"0")+IFERROR(X314/H314,"0")</f>
        <v>0</v>
      </c>
      <c r="Y315" s="579">
        <f>IFERROR(Y308/H308,"0")+IFERROR(Y309/H309,"0")+IFERROR(Y310/H310,"0")+IFERROR(Y311/H311,"0")+IFERROR(Y312/H312,"0")+IFERROR(Y313/H313,"0")+IFERROR(Y314/H314,"0")</f>
        <v>0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580"/>
      <c r="AB315" s="580"/>
      <c r="AC315" s="580"/>
    </row>
    <row r="316" spans="1:68" x14ac:dyDescent="0.2">
      <c r="A316" s="598"/>
      <c r="B316" s="598"/>
      <c r="C316" s="598"/>
      <c r="D316" s="598"/>
      <c r="E316" s="598"/>
      <c r="F316" s="598"/>
      <c r="G316" s="598"/>
      <c r="H316" s="598"/>
      <c r="I316" s="598"/>
      <c r="J316" s="598"/>
      <c r="K316" s="598"/>
      <c r="L316" s="598"/>
      <c r="M316" s="598"/>
      <c r="N316" s="598"/>
      <c r="O316" s="607"/>
      <c r="P316" s="609" t="s">
        <v>71</v>
      </c>
      <c r="Q316" s="602"/>
      <c r="R316" s="602"/>
      <c r="S316" s="602"/>
      <c r="T316" s="602"/>
      <c r="U316" s="602"/>
      <c r="V316" s="603"/>
      <c r="W316" s="37" t="s">
        <v>69</v>
      </c>
      <c r="X316" s="579">
        <f>IFERROR(SUM(X308:X314),"0")</f>
        <v>0</v>
      </c>
      <c r="Y316" s="579">
        <f>IFERROR(SUM(Y308:Y314),"0")</f>
        <v>0</v>
      </c>
      <c r="Z316" s="37"/>
      <c r="AA316" s="580"/>
      <c r="AB316" s="580"/>
      <c r="AC316" s="580"/>
    </row>
    <row r="317" spans="1:68" ht="14.25" customHeight="1" x14ac:dyDescent="0.25">
      <c r="A317" s="597" t="s">
        <v>73</v>
      </c>
      <c r="B317" s="598"/>
      <c r="C317" s="598"/>
      <c r="D317" s="598"/>
      <c r="E317" s="598"/>
      <c r="F317" s="598"/>
      <c r="G317" s="598"/>
      <c r="H317" s="598"/>
      <c r="I317" s="598"/>
      <c r="J317" s="598"/>
      <c r="K317" s="598"/>
      <c r="L317" s="598"/>
      <c r="M317" s="598"/>
      <c r="N317" s="598"/>
      <c r="O317" s="598"/>
      <c r="P317" s="598"/>
      <c r="Q317" s="598"/>
      <c r="R317" s="598"/>
      <c r="S317" s="598"/>
      <c r="T317" s="598"/>
      <c r="U317" s="598"/>
      <c r="V317" s="598"/>
      <c r="W317" s="598"/>
      <c r="X317" s="598"/>
      <c r="Y317" s="598"/>
      <c r="Z317" s="598"/>
      <c r="AA317" s="573"/>
      <c r="AB317" s="573"/>
      <c r="AC317" s="573"/>
    </row>
    <row r="318" spans="1:68" ht="27" customHeight="1" x14ac:dyDescent="0.25">
      <c r="A318" s="54" t="s">
        <v>496</v>
      </c>
      <c r="B318" s="54" t="s">
        <v>497</v>
      </c>
      <c r="C318" s="31">
        <v>4301051100</v>
      </c>
      <c r="D318" s="587">
        <v>4607091387766</v>
      </c>
      <c r="E318" s="588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40</v>
      </c>
      <c r="P318" s="7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2"/>
      <c r="R318" s="582"/>
      <c r="S318" s="582"/>
      <c r="T318" s="583"/>
      <c r="U318" s="34"/>
      <c r="V318" s="34"/>
      <c r="W318" s="35" t="s">
        <v>69</v>
      </c>
      <c r="X318" s="577">
        <v>100</v>
      </c>
      <c r="Y318" s="578">
        <f>IFERROR(IF(X318="",0,CEILING((X318/$H318),1)*$H318),"")</f>
        <v>101.39999999999999</v>
      </c>
      <c r="Z318" s="36">
        <f>IFERROR(IF(Y318=0,"",ROUNDUP(Y318/H318,0)*0.01898),"")</f>
        <v>0.24674000000000001</v>
      </c>
      <c r="AA318" s="56"/>
      <c r="AB318" s="57"/>
      <c r="AC318" s="367" t="s">
        <v>498</v>
      </c>
      <c r="AG318" s="64"/>
      <c r="AJ318" s="68"/>
      <c r="AK318" s="68">
        <v>0</v>
      </c>
      <c r="BB318" s="368" t="s">
        <v>1</v>
      </c>
      <c r="BM318" s="64">
        <f>IFERROR(X318*I318/H318,"0")</f>
        <v>106.57692307692309</v>
      </c>
      <c r="BN318" s="64">
        <f>IFERROR(Y318*I318/H318,"0")</f>
        <v>108.06899999999999</v>
      </c>
      <c r="BO318" s="64">
        <f>IFERROR(1/J318*(X318/H318),"0")</f>
        <v>0.20032051282051283</v>
      </c>
      <c r="BP318" s="64">
        <f>IFERROR(1/J318*(Y318/H318),"0")</f>
        <v>0.203125</v>
      </c>
    </row>
    <row r="319" spans="1:68" ht="27" customHeight="1" x14ac:dyDescent="0.25">
      <c r="A319" s="54" t="s">
        <v>499</v>
      </c>
      <c r="B319" s="54" t="s">
        <v>500</v>
      </c>
      <c r="C319" s="31">
        <v>4301051818</v>
      </c>
      <c r="D319" s="587">
        <v>4607091387957</v>
      </c>
      <c r="E319" s="588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40</v>
      </c>
      <c r="P319" s="6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2"/>
      <c r="R319" s="582"/>
      <c r="S319" s="582"/>
      <c r="T319" s="583"/>
      <c r="U319" s="34"/>
      <c r="V319" s="34"/>
      <c r="W319" s="35" t="s">
        <v>69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501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502</v>
      </c>
      <c r="B320" s="54" t="s">
        <v>503</v>
      </c>
      <c r="C320" s="31">
        <v>4301051819</v>
      </c>
      <c r="D320" s="587">
        <v>4607091387964</v>
      </c>
      <c r="E320" s="588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40</v>
      </c>
      <c r="P320" s="7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2"/>
      <c r="R320" s="582"/>
      <c r="S320" s="582"/>
      <c r="T320" s="583"/>
      <c r="U320" s="34"/>
      <c r="V320" s="34"/>
      <c r="W320" s="35" t="s">
        <v>69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504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505</v>
      </c>
      <c r="B321" s="54" t="s">
        <v>506</v>
      </c>
      <c r="C321" s="31">
        <v>4301051734</v>
      </c>
      <c r="D321" s="587">
        <v>4680115884588</v>
      </c>
      <c r="E321" s="588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76</v>
      </c>
      <c r="L321" s="32"/>
      <c r="M321" s="33" t="s">
        <v>77</v>
      </c>
      <c r="N321" s="33"/>
      <c r="O321" s="32">
        <v>40</v>
      </c>
      <c r="P321" s="68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2"/>
      <c r="R321" s="582"/>
      <c r="S321" s="582"/>
      <c r="T321" s="583"/>
      <c r="U321" s="34"/>
      <c r="V321" s="34"/>
      <c r="W321" s="35" t="s">
        <v>69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507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508</v>
      </c>
      <c r="B322" s="54" t="s">
        <v>509</v>
      </c>
      <c r="C322" s="31">
        <v>4301051578</v>
      </c>
      <c r="D322" s="587">
        <v>4607091387513</v>
      </c>
      <c r="E322" s="588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76</v>
      </c>
      <c r="L322" s="32"/>
      <c r="M322" s="33" t="s">
        <v>92</v>
      </c>
      <c r="N322" s="33"/>
      <c r="O322" s="32">
        <v>40</v>
      </c>
      <c r="P322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2"/>
      <c r="R322" s="582"/>
      <c r="S322" s="582"/>
      <c r="T322" s="583"/>
      <c r="U322" s="34"/>
      <c r="V322" s="34"/>
      <c r="W322" s="35" t="s">
        <v>69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510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6"/>
      <c r="B323" s="598"/>
      <c r="C323" s="598"/>
      <c r="D323" s="598"/>
      <c r="E323" s="598"/>
      <c r="F323" s="598"/>
      <c r="G323" s="598"/>
      <c r="H323" s="598"/>
      <c r="I323" s="598"/>
      <c r="J323" s="598"/>
      <c r="K323" s="598"/>
      <c r="L323" s="598"/>
      <c r="M323" s="598"/>
      <c r="N323" s="598"/>
      <c r="O323" s="607"/>
      <c r="P323" s="609" t="s">
        <v>71</v>
      </c>
      <c r="Q323" s="602"/>
      <c r="R323" s="602"/>
      <c r="S323" s="602"/>
      <c r="T323" s="602"/>
      <c r="U323" s="602"/>
      <c r="V323" s="603"/>
      <c r="W323" s="37" t="s">
        <v>72</v>
      </c>
      <c r="X323" s="579">
        <f>IFERROR(X318/H318,"0")+IFERROR(X319/H319,"0")+IFERROR(X320/H320,"0")+IFERROR(X321/H321,"0")+IFERROR(X322/H322,"0")</f>
        <v>12.820512820512821</v>
      </c>
      <c r="Y323" s="579">
        <f>IFERROR(Y318/H318,"0")+IFERROR(Y319/H319,"0")+IFERROR(Y320/H320,"0")+IFERROR(Y321/H321,"0")+IFERROR(Y322/H322,"0")</f>
        <v>13</v>
      </c>
      <c r="Z323" s="579">
        <f>IFERROR(IF(Z318="",0,Z318),"0")+IFERROR(IF(Z319="",0,Z319),"0")+IFERROR(IF(Z320="",0,Z320),"0")+IFERROR(IF(Z321="",0,Z321),"0")+IFERROR(IF(Z322="",0,Z322),"0")</f>
        <v>0.24674000000000001</v>
      </c>
      <c r="AA323" s="580"/>
      <c r="AB323" s="580"/>
      <c r="AC323" s="580"/>
    </row>
    <row r="324" spans="1:68" x14ac:dyDescent="0.2">
      <c r="A324" s="598"/>
      <c r="B324" s="598"/>
      <c r="C324" s="598"/>
      <c r="D324" s="598"/>
      <c r="E324" s="598"/>
      <c r="F324" s="598"/>
      <c r="G324" s="598"/>
      <c r="H324" s="598"/>
      <c r="I324" s="598"/>
      <c r="J324" s="598"/>
      <c r="K324" s="598"/>
      <c r="L324" s="598"/>
      <c r="M324" s="598"/>
      <c r="N324" s="598"/>
      <c r="O324" s="607"/>
      <c r="P324" s="609" t="s">
        <v>71</v>
      </c>
      <c r="Q324" s="602"/>
      <c r="R324" s="602"/>
      <c r="S324" s="602"/>
      <c r="T324" s="602"/>
      <c r="U324" s="602"/>
      <c r="V324" s="603"/>
      <c r="W324" s="37" t="s">
        <v>69</v>
      </c>
      <c r="X324" s="579">
        <f>IFERROR(SUM(X318:X322),"0")</f>
        <v>100</v>
      </c>
      <c r="Y324" s="579">
        <f>IFERROR(SUM(Y318:Y322),"0")</f>
        <v>101.39999999999999</v>
      </c>
      <c r="Z324" s="37"/>
      <c r="AA324" s="580"/>
      <c r="AB324" s="580"/>
      <c r="AC324" s="580"/>
    </row>
    <row r="325" spans="1:68" ht="14.25" customHeight="1" x14ac:dyDescent="0.25">
      <c r="A325" s="597" t="s">
        <v>172</v>
      </c>
      <c r="B325" s="598"/>
      <c r="C325" s="598"/>
      <c r="D325" s="598"/>
      <c r="E325" s="598"/>
      <c r="F325" s="598"/>
      <c r="G325" s="598"/>
      <c r="H325" s="598"/>
      <c r="I325" s="598"/>
      <c r="J325" s="598"/>
      <c r="K325" s="598"/>
      <c r="L325" s="598"/>
      <c r="M325" s="598"/>
      <c r="N325" s="598"/>
      <c r="O325" s="598"/>
      <c r="P325" s="598"/>
      <c r="Q325" s="598"/>
      <c r="R325" s="598"/>
      <c r="S325" s="598"/>
      <c r="T325" s="598"/>
      <c r="U325" s="598"/>
      <c r="V325" s="598"/>
      <c r="W325" s="598"/>
      <c r="X325" s="598"/>
      <c r="Y325" s="598"/>
      <c r="Z325" s="598"/>
      <c r="AA325" s="573"/>
      <c r="AB325" s="573"/>
      <c r="AC325" s="573"/>
    </row>
    <row r="326" spans="1:68" ht="27" customHeight="1" x14ac:dyDescent="0.25">
      <c r="A326" s="54" t="s">
        <v>511</v>
      </c>
      <c r="B326" s="54" t="s">
        <v>512</v>
      </c>
      <c r="C326" s="31">
        <v>4301060387</v>
      </c>
      <c r="D326" s="587">
        <v>4607091380880</v>
      </c>
      <c r="E326" s="588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105</v>
      </c>
      <c r="L326" s="32"/>
      <c r="M326" s="33" t="s">
        <v>77</v>
      </c>
      <c r="N326" s="33"/>
      <c r="O326" s="32">
        <v>30</v>
      </c>
      <c r="P326" s="90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2"/>
      <c r="R326" s="582"/>
      <c r="S326" s="582"/>
      <c r="T326" s="583"/>
      <c r="U326" s="34"/>
      <c r="V326" s="34"/>
      <c r="W326" s="35" t="s">
        <v>69</v>
      </c>
      <c r="X326" s="577">
        <v>0</v>
      </c>
      <c r="Y326" s="578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7" t="s">
        <v>513</v>
      </c>
      <c r="AG326" s="64"/>
      <c r="AJ326" s="68"/>
      <c r="AK326" s="68">
        <v>0</v>
      </c>
      <c r="BB326" s="378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514</v>
      </c>
      <c r="B327" s="54" t="s">
        <v>515</v>
      </c>
      <c r="C327" s="31">
        <v>4301060406</v>
      </c>
      <c r="D327" s="587">
        <v>4607091384482</v>
      </c>
      <c r="E327" s="588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105</v>
      </c>
      <c r="L327" s="32"/>
      <c r="M327" s="33" t="s">
        <v>77</v>
      </c>
      <c r="N327" s="33"/>
      <c r="O327" s="32">
        <v>30</v>
      </c>
      <c r="P327" s="72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2"/>
      <c r="R327" s="582"/>
      <c r="S327" s="582"/>
      <c r="T327" s="583"/>
      <c r="U327" s="34"/>
      <c r="V327" s="34"/>
      <c r="W327" s="35" t="s">
        <v>69</v>
      </c>
      <c r="X327" s="577">
        <v>0</v>
      </c>
      <c r="Y327" s="578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9" t="s">
        <v>516</v>
      </c>
      <c r="AG327" s="64"/>
      <c r="AJ327" s="68"/>
      <c r="AK327" s="68">
        <v>0</v>
      </c>
      <c r="BB327" s="380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16.5" customHeight="1" x14ac:dyDescent="0.25">
      <c r="A328" s="54" t="s">
        <v>517</v>
      </c>
      <c r="B328" s="54" t="s">
        <v>518</v>
      </c>
      <c r="C328" s="31">
        <v>4301060484</v>
      </c>
      <c r="D328" s="587">
        <v>4607091380897</v>
      </c>
      <c r="E328" s="588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105</v>
      </c>
      <c r="L328" s="32"/>
      <c r="M328" s="33" t="s">
        <v>92</v>
      </c>
      <c r="N328" s="33"/>
      <c r="O328" s="32">
        <v>30</v>
      </c>
      <c r="P328" s="91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2"/>
      <c r="R328" s="582"/>
      <c r="S328" s="582"/>
      <c r="T328" s="583"/>
      <c r="U328" s="34"/>
      <c r="V328" s="34"/>
      <c r="W328" s="35" t="s">
        <v>69</v>
      </c>
      <c r="X328" s="577">
        <v>0</v>
      </c>
      <c r="Y328" s="578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81" t="s">
        <v>519</v>
      </c>
      <c r="AG328" s="64"/>
      <c r="AJ328" s="68"/>
      <c r="AK328" s="68">
        <v>0</v>
      </c>
      <c r="BB328" s="38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606"/>
      <c r="B329" s="598"/>
      <c r="C329" s="598"/>
      <c r="D329" s="598"/>
      <c r="E329" s="598"/>
      <c r="F329" s="598"/>
      <c r="G329" s="598"/>
      <c r="H329" s="598"/>
      <c r="I329" s="598"/>
      <c r="J329" s="598"/>
      <c r="K329" s="598"/>
      <c r="L329" s="598"/>
      <c r="M329" s="598"/>
      <c r="N329" s="598"/>
      <c r="O329" s="607"/>
      <c r="P329" s="609" t="s">
        <v>71</v>
      </c>
      <c r="Q329" s="602"/>
      <c r="R329" s="602"/>
      <c r="S329" s="602"/>
      <c r="T329" s="602"/>
      <c r="U329" s="602"/>
      <c r="V329" s="603"/>
      <c r="W329" s="37" t="s">
        <v>72</v>
      </c>
      <c r="X329" s="579">
        <f>IFERROR(X326/H326,"0")+IFERROR(X327/H327,"0")+IFERROR(X328/H328,"0")</f>
        <v>0</v>
      </c>
      <c r="Y329" s="579">
        <f>IFERROR(Y326/H326,"0")+IFERROR(Y327/H327,"0")+IFERROR(Y328/H328,"0")</f>
        <v>0</v>
      </c>
      <c r="Z329" s="579">
        <f>IFERROR(IF(Z326="",0,Z326),"0")+IFERROR(IF(Z327="",0,Z327),"0")+IFERROR(IF(Z328="",0,Z328),"0")</f>
        <v>0</v>
      </c>
      <c r="AA329" s="580"/>
      <c r="AB329" s="580"/>
      <c r="AC329" s="580"/>
    </row>
    <row r="330" spans="1:68" x14ac:dyDescent="0.2">
      <c r="A330" s="598"/>
      <c r="B330" s="598"/>
      <c r="C330" s="598"/>
      <c r="D330" s="598"/>
      <c r="E330" s="598"/>
      <c r="F330" s="598"/>
      <c r="G330" s="598"/>
      <c r="H330" s="598"/>
      <c r="I330" s="598"/>
      <c r="J330" s="598"/>
      <c r="K330" s="598"/>
      <c r="L330" s="598"/>
      <c r="M330" s="598"/>
      <c r="N330" s="598"/>
      <c r="O330" s="607"/>
      <c r="P330" s="609" t="s">
        <v>71</v>
      </c>
      <c r="Q330" s="602"/>
      <c r="R330" s="602"/>
      <c r="S330" s="602"/>
      <c r="T330" s="602"/>
      <c r="U330" s="602"/>
      <c r="V330" s="603"/>
      <c r="W330" s="37" t="s">
        <v>69</v>
      </c>
      <c r="X330" s="579">
        <f>IFERROR(SUM(X326:X328),"0")</f>
        <v>0</v>
      </c>
      <c r="Y330" s="579">
        <f>IFERROR(SUM(Y326:Y328),"0")</f>
        <v>0</v>
      </c>
      <c r="Z330" s="37"/>
      <c r="AA330" s="580"/>
      <c r="AB330" s="580"/>
      <c r="AC330" s="580"/>
    </row>
    <row r="331" spans="1:68" ht="14.25" customHeight="1" x14ac:dyDescent="0.25">
      <c r="A331" s="597" t="s">
        <v>94</v>
      </c>
      <c r="B331" s="598"/>
      <c r="C331" s="598"/>
      <c r="D331" s="598"/>
      <c r="E331" s="598"/>
      <c r="F331" s="598"/>
      <c r="G331" s="598"/>
      <c r="H331" s="598"/>
      <c r="I331" s="598"/>
      <c r="J331" s="598"/>
      <c r="K331" s="598"/>
      <c r="L331" s="598"/>
      <c r="M331" s="598"/>
      <c r="N331" s="598"/>
      <c r="O331" s="598"/>
      <c r="P331" s="598"/>
      <c r="Q331" s="598"/>
      <c r="R331" s="598"/>
      <c r="S331" s="598"/>
      <c r="T331" s="598"/>
      <c r="U331" s="598"/>
      <c r="V331" s="598"/>
      <c r="W331" s="598"/>
      <c r="X331" s="598"/>
      <c r="Y331" s="598"/>
      <c r="Z331" s="598"/>
      <c r="AA331" s="573"/>
      <c r="AB331" s="573"/>
      <c r="AC331" s="573"/>
    </row>
    <row r="332" spans="1:68" ht="27" customHeight="1" x14ac:dyDescent="0.25">
      <c r="A332" s="54" t="s">
        <v>520</v>
      </c>
      <c r="B332" s="54" t="s">
        <v>521</v>
      </c>
      <c r="C332" s="31">
        <v>4301032055</v>
      </c>
      <c r="D332" s="587">
        <v>4680115886476</v>
      </c>
      <c r="E332" s="588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110</v>
      </c>
      <c r="L332" s="32"/>
      <c r="M332" s="33" t="s">
        <v>97</v>
      </c>
      <c r="N332" s="33"/>
      <c r="O332" s="32">
        <v>180</v>
      </c>
      <c r="P332" s="732" t="s">
        <v>522</v>
      </c>
      <c r="Q332" s="582"/>
      <c r="R332" s="582"/>
      <c r="S332" s="582"/>
      <c r="T332" s="583"/>
      <c r="U332" s="34"/>
      <c r="V332" s="34"/>
      <c r="W332" s="35" t="s">
        <v>69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523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524</v>
      </c>
      <c r="B333" s="54" t="s">
        <v>525</v>
      </c>
      <c r="C333" s="31">
        <v>4301030232</v>
      </c>
      <c r="D333" s="587">
        <v>4607091388374</v>
      </c>
      <c r="E333" s="588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110</v>
      </c>
      <c r="L333" s="32"/>
      <c r="M333" s="33" t="s">
        <v>97</v>
      </c>
      <c r="N333" s="33"/>
      <c r="O333" s="32">
        <v>180</v>
      </c>
      <c r="P333" s="727" t="s">
        <v>526</v>
      </c>
      <c r="Q333" s="582"/>
      <c r="R333" s="582"/>
      <c r="S333" s="582"/>
      <c r="T333" s="583"/>
      <c r="U333" s="34"/>
      <c r="V333" s="34"/>
      <c r="W333" s="35" t="s">
        <v>69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527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528</v>
      </c>
      <c r="B334" s="54" t="s">
        <v>529</v>
      </c>
      <c r="C334" s="31">
        <v>4301032015</v>
      </c>
      <c r="D334" s="587">
        <v>4607091383102</v>
      </c>
      <c r="E334" s="588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76</v>
      </c>
      <c r="L334" s="32"/>
      <c r="M334" s="33" t="s">
        <v>97</v>
      </c>
      <c r="N334" s="33"/>
      <c r="O334" s="32">
        <v>180</v>
      </c>
      <c r="P334" s="88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2"/>
      <c r="R334" s="582"/>
      <c r="S334" s="582"/>
      <c r="T334" s="583"/>
      <c r="U334" s="34"/>
      <c r="V334" s="34"/>
      <c r="W334" s="35" t="s">
        <v>69</v>
      </c>
      <c r="X334" s="577">
        <v>0</v>
      </c>
      <c r="Y334" s="578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530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531</v>
      </c>
      <c r="B335" s="54" t="s">
        <v>532</v>
      </c>
      <c r="C335" s="31">
        <v>4301030233</v>
      </c>
      <c r="D335" s="587">
        <v>4607091388404</v>
      </c>
      <c r="E335" s="588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76</v>
      </c>
      <c r="L335" s="32"/>
      <c r="M335" s="33" t="s">
        <v>97</v>
      </c>
      <c r="N335" s="33"/>
      <c r="O335" s="32">
        <v>180</v>
      </c>
      <c r="P335" s="7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2"/>
      <c r="R335" s="582"/>
      <c r="S335" s="582"/>
      <c r="T335" s="583"/>
      <c r="U335" s="34"/>
      <c r="V335" s="34"/>
      <c r="W335" s="35" t="s">
        <v>69</v>
      </c>
      <c r="X335" s="577">
        <v>0</v>
      </c>
      <c r="Y335" s="57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527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606"/>
      <c r="B336" s="598"/>
      <c r="C336" s="598"/>
      <c r="D336" s="598"/>
      <c r="E336" s="598"/>
      <c r="F336" s="598"/>
      <c r="G336" s="598"/>
      <c r="H336" s="598"/>
      <c r="I336" s="598"/>
      <c r="J336" s="598"/>
      <c r="K336" s="598"/>
      <c r="L336" s="598"/>
      <c r="M336" s="598"/>
      <c r="N336" s="598"/>
      <c r="O336" s="607"/>
      <c r="P336" s="609" t="s">
        <v>71</v>
      </c>
      <c r="Q336" s="602"/>
      <c r="R336" s="602"/>
      <c r="S336" s="602"/>
      <c r="T336" s="602"/>
      <c r="U336" s="602"/>
      <c r="V336" s="603"/>
      <c r="W336" s="37" t="s">
        <v>72</v>
      </c>
      <c r="X336" s="579">
        <f>IFERROR(X332/H332,"0")+IFERROR(X333/H333,"0")+IFERROR(X334/H334,"0")+IFERROR(X335/H335,"0")</f>
        <v>0</v>
      </c>
      <c r="Y336" s="579">
        <f>IFERROR(Y332/H332,"0")+IFERROR(Y333/H333,"0")+IFERROR(Y334/H334,"0")+IFERROR(Y335/H335,"0")</f>
        <v>0</v>
      </c>
      <c r="Z336" s="579">
        <f>IFERROR(IF(Z332="",0,Z332),"0")+IFERROR(IF(Z333="",0,Z333),"0")+IFERROR(IF(Z334="",0,Z334),"0")+IFERROR(IF(Z335="",0,Z335),"0")</f>
        <v>0</v>
      </c>
      <c r="AA336" s="580"/>
      <c r="AB336" s="580"/>
      <c r="AC336" s="580"/>
    </row>
    <row r="337" spans="1:68" x14ac:dyDescent="0.2">
      <c r="A337" s="598"/>
      <c r="B337" s="598"/>
      <c r="C337" s="598"/>
      <c r="D337" s="598"/>
      <c r="E337" s="598"/>
      <c r="F337" s="598"/>
      <c r="G337" s="598"/>
      <c r="H337" s="598"/>
      <c r="I337" s="598"/>
      <c r="J337" s="598"/>
      <c r="K337" s="598"/>
      <c r="L337" s="598"/>
      <c r="M337" s="598"/>
      <c r="N337" s="598"/>
      <c r="O337" s="607"/>
      <c r="P337" s="609" t="s">
        <v>71</v>
      </c>
      <c r="Q337" s="602"/>
      <c r="R337" s="602"/>
      <c r="S337" s="602"/>
      <c r="T337" s="602"/>
      <c r="U337" s="602"/>
      <c r="V337" s="603"/>
      <c r="W337" s="37" t="s">
        <v>69</v>
      </c>
      <c r="X337" s="579">
        <f>IFERROR(SUM(X332:X335),"0")</f>
        <v>0</v>
      </c>
      <c r="Y337" s="579">
        <f>IFERROR(SUM(Y332:Y335),"0")</f>
        <v>0</v>
      </c>
      <c r="Z337" s="37"/>
      <c r="AA337" s="580"/>
      <c r="AB337" s="580"/>
      <c r="AC337" s="580"/>
    </row>
    <row r="338" spans="1:68" ht="14.25" customHeight="1" x14ac:dyDescent="0.25">
      <c r="A338" s="597" t="s">
        <v>533</v>
      </c>
      <c r="B338" s="598"/>
      <c r="C338" s="598"/>
      <c r="D338" s="598"/>
      <c r="E338" s="598"/>
      <c r="F338" s="598"/>
      <c r="G338" s="598"/>
      <c r="H338" s="598"/>
      <c r="I338" s="598"/>
      <c r="J338" s="598"/>
      <c r="K338" s="598"/>
      <c r="L338" s="598"/>
      <c r="M338" s="598"/>
      <c r="N338" s="598"/>
      <c r="O338" s="598"/>
      <c r="P338" s="598"/>
      <c r="Q338" s="598"/>
      <c r="R338" s="598"/>
      <c r="S338" s="598"/>
      <c r="T338" s="598"/>
      <c r="U338" s="598"/>
      <c r="V338" s="598"/>
      <c r="W338" s="598"/>
      <c r="X338" s="598"/>
      <c r="Y338" s="598"/>
      <c r="Z338" s="598"/>
      <c r="AA338" s="573"/>
      <c r="AB338" s="573"/>
      <c r="AC338" s="573"/>
    </row>
    <row r="339" spans="1:68" ht="16.5" customHeight="1" x14ac:dyDescent="0.25">
      <c r="A339" s="54" t="s">
        <v>534</v>
      </c>
      <c r="B339" s="54" t="s">
        <v>535</v>
      </c>
      <c r="C339" s="31">
        <v>4301180007</v>
      </c>
      <c r="D339" s="587">
        <v>4680115881808</v>
      </c>
      <c r="E339" s="588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76</v>
      </c>
      <c r="L339" s="32"/>
      <c r="M339" s="33" t="s">
        <v>536</v>
      </c>
      <c r="N339" s="33"/>
      <c r="O339" s="32">
        <v>730</v>
      </c>
      <c r="P339" s="8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2"/>
      <c r="R339" s="582"/>
      <c r="S339" s="582"/>
      <c r="T339" s="583"/>
      <c r="U339" s="34"/>
      <c r="V339" s="34"/>
      <c r="W339" s="35" t="s">
        <v>69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537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538</v>
      </c>
      <c r="B340" s="54" t="s">
        <v>539</v>
      </c>
      <c r="C340" s="31">
        <v>4301180006</v>
      </c>
      <c r="D340" s="587">
        <v>4680115881822</v>
      </c>
      <c r="E340" s="588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76</v>
      </c>
      <c r="L340" s="32"/>
      <c r="M340" s="33" t="s">
        <v>536</v>
      </c>
      <c r="N340" s="33"/>
      <c r="O340" s="32">
        <v>730</v>
      </c>
      <c r="P340" s="8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2"/>
      <c r="R340" s="582"/>
      <c r="S340" s="582"/>
      <c r="T340" s="583"/>
      <c r="U340" s="34"/>
      <c r="V340" s="34"/>
      <c r="W340" s="35" t="s">
        <v>69</v>
      </c>
      <c r="X340" s="577">
        <v>20</v>
      </c>
      <c r="Y340" s="578">
        <f>IFERROR(IF(X340="",0,CEILING((X340/$H340),1)*$H340),"")</f>
        <v>20</v>
      </c>
      <c r="Z340" s="36">
        <f>IFERROR(IF(Y340=0,"",ROUNDUP(Y340/H340,0)*0.00474),"")</f>
        <v>4.7400000000000005E-2</v>
      </c>
      <c r="AA340" s="56"/>
      <c r="AB340" s="57"/>
      <c r="AC340" s="393" t="s">
        <v>537</v>
      </c>
      <c r="AG340" s="64"/>
      <c r="AJ340" s="68"/>
      <c r="AK340" s="68">
        <v>0</v>
      </c>
      <c r="BB340" s="394" t="s">
        <v>1</v>
      </c>
      <c r="BM340" s="64">
        <f>IFERROR(X340*I340/H340,"0")</f>
        <v>22.400000000000002</v>
      </c>
      <c r="BN340" s="64">
        <f>IFERROR(Y340*I340/H340,"0")</f>
        <v>22.400000000000002</v>
      </c>
      <c r="BO340" s="64">
        <f>IFERROR(1/J340*(X340/H340),"0")</f>
        <v>4.2016806722689072E-2</v>
      </c>
      <c r="BP340" s="64">
        <f>IFERROR(1/J340*(Y340/H340),"0")</f>
        <v>4.2016806722689072E-2</v>
      </c>
    </row>
    <row r="341" spans="1:68" ht="27" customHeight="1" x14ac:dyDescent="0.25">
      <c r="A341" s="54" t="s">
        <v>540</v>
      </c>
      <c r="B341" s="54" t="s">
        <v>541</v>
      </c>
      <c r="C341" s="31">
        <v>4301180001</v>
      </c>
      <c r="D341" s="587">
        <v>4680115880016</v>
      </c>
      <c r="E341" s="588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76</v>
      </c>
      <c r="L341" s="32"/>
      <c r="M341" s="33" t="s">
        <v>536</v>
      </c>
      <c r="N341" s="33"/>
      <c r="O341" s="32">
        <v>730</v>
      </c>
      <c r="P341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2"/>
      <c r="R341" s="582"/>
      <c r="S341" s="582"/>
      <c r="T341" s="583"/>
      <c r="U341" s="34"/>
      <c r="V341" s="34"/>
      <c r="W341" s="35" t="s">
        <v>69</v>
      </c>
      <c r="X341" s="577">
        <v>20</v>
      </c>
      <c r="Y341" s="578">
        <f>IFERROR(IF(X341="",0,CEILING((X341/$H341),1)*$H341),"")</f>
        <v>20</v>
      </c>
      <c r="Z341" s="36">
        <f>IFERROR(IF(Y341=0,"",ROUNDUP(Y341/H341,0)*0.00474),"")</f>
        <v>4.7400000000000005E-2</v>
      </c>
      <c r="AA341" s="56"/>
      <c r="AB341" s="57"/>
      <c r="AC341" s="395" t="s">
        <v>537</v>
      </c>
      <c r="AG341" s="64"/>
      <c r="AJ341" s="68"/>
      <c r="AK341" s="68">
        <v>0</v>
      </c>
      <c r="BB341" s="396" t="s">
        <v>1</v>
      </c>
      <c r="BM341" s="64">
        <f>IFERROR(X341*I341/H341,"0")</f>
        <v>22.400000000000002</v>
      </c>
      <c r="BN341" s="64">
        <f>IFERROR(Y341*I341/H341,"0")</f>
        <v>22.400000000000002</v>
      </c>
      <c r="BO341" s="64">
        <f>IFERROR(1/J341*(X341/H341),"0")</f>
        <v>4.2016806722689072E-2</v>
      </c>
      <c r="BP341" s="64">
        <f>IFERROR(1/J341*(Y341/H341),"0")</f>
        <v>4.2016806722689072E-2</v>
      </c>
    </row>
    <row r="342" spans="1:68" x14ac:dyDescent="0.2">
      <c r="A342" s="606"/>
      <c r="B342" s="598"/>
      <c r="C342" s="598"/>
      <c r="D342" s="598"/>
      <c r="E342" s="598"/>
      <c r="F342" s="598"/>
      <c r="G342" s="598"/>
      <c r="H342" s="598"/>
      <c r="I342" s="598"/>
      <c r="J342" s="598"/>
      <c r="K342" s="598"/>
      <c r="L342" s="598"/>
      <c r="M342" s="598"/>
      <c r="N342" s="598"/>
      <c r="O342" s="607"/>
      <c r="P342" s="609" t="s">
        <v>71</v>
      </c>
      <c r="Q342" s="602"/>
      <c r="R342" s="602"/>
      <c r="S342" s="602"/>
      <c r="T342" s="602"/>
      <c r="U342" s="602"/>
      <c r="V342" s="603"/>
      <c r="W342" s="37" t="s">
        <v>72</v>
      </c>
      <c r="X342" s="579">
        <f>IFERROR(X339/H339,"0")+IFERROR(X340/H340,"0")+IFERROR(X341/H341,"0")</f>
        <v>20</v>
      </c>
      <c r="Y342" s="579">
        <f>IFERROR(Y339/H339,"0")+IFERROR(Y340/H340,"0")+IFERROR(Y341/H341,"0")</f>
        <v>20</v>
      </c>
      <c r="Z342" s="579">
        <f>IFERROR(IF(Z339="",0,Z339),"0")+IFERROR(IF(Z340="",0,Z340),"0")+IFERROR(IF(Z341="",0,Z341),"0")</f>
        <v>9.4800000000000009E-2</v>
      </c>
      <c r="AA342" s="580"/>
      <c r="AB342" s="580"/>
      <c r="AC342" s="580"/>
    </row>
    <row r="343" spans="1:68" x14ac:dyDescent="0.2">
      <c r="A343" s="598"/>
      <c r="B343" s="598"/>
      <c r="C343" s="598"/>
      <c r="D343" s="598"/>
      <c r="E343" s="598"/>
      <c r="F343" s="598"/>
      <c r="G343" s="598"/>
      <c r="H343" s="598"/>
      <c r="I343" s="598"/>
      <c r="J343" s="598"/>
      <c r="K343" s="598"/>
      <c r="L343" s="598"/>
      <c r="M343" s="598"/>
      <c r="N343" s="598"/>
      <c r="O343" s="607"/>
      <c r="P343" s="609" t="s">
        <v>71</v>
      </c>
      <c r="Q343" s="602"/>
      <c r="R343" s="602"/>
      <c r="S343" s="602"/>
      <c r="T343" s="602"/>
      <c r="U343" s="602"/>
      <c r="V343" s="603"/>
      <c r="W343" s="37" t="s">
        <v>69</v>
      </c>
      <c r="X343" s="579">
        <f>IFERROR(SUM(X339:X341),"0")</f>
        <v>40</v>
      </c>
      <c r="Y343" s="579">
        <f>IFERROR(SUM(Y339:Y341),"0")</f>
        <v>40</v>
      </c>
      <c r="Z343" s="37"/>
      <c r="AA343" s="580"/>
      <c r="AB343" s="580"/>
      <c r="AC343" s="580"/>
    </row>
    <row r="344" spans="1:68" ht="16.5" customHeight="1" x14ac:dyDescent="0.25">
      <c r="A344" s="614" t="s">
        <v>542</v>
      </c>
      <c r="B344" s="598"/>
      <c r="C344" s="598"/>
      <c r="D344" s="598"/>
      <c r="E344" s="598"/>
      <c r="F344" s="598"/>
      <c r="G344" s="598"/>
      <c r="H344" s="598"/>
      <c r="I344" s="598"/>
      <c r="J344" s="598"/>
      <c r="K344" s="598"/>
      <c r="L344" s="598"/>
      <c r="M344" s="598"/>
      <c r="N344" s="598"/>
      <c r="O344" s="598"/>
      <c r="P344" s="598"/>
      <c r="Q344" s="598"/>
      <c r="R344" s="598"/>
      <c r="S344" s="598"/>
      <c r="T344" s="598"/>
      <c r="U344" s="598"/>
      <c r="V344" s="598"/>
      <c r="W344" s="598"/>
      <c r="X344" s="598"/>
      <c r="Y344" s="598"/>
      <c r="Z344" s="598"/>
      <c r="AA344" s="572"/>
      <c r="AB344" s="572"/>
      <c r="AC344" s="572"/>
    </row>
    <row r="345" spans="1:68" ht="14.25" customHeight="1" x14ac:dyDescent="0.25">
      <c r="A345" s="597" t="s">
        <v>73</v>
      </c>
      <c r="B345" s="598"/>
      <c r="C345" s="598"/>
      <c r="D345" s="598"/>
      <c r="E345" s="598"/>
      <c r="F345" s="598"/>
      <c r="G345" s="598"/>
      <c r="H345" s="598"/>
      <c r="I345" s="598"/>
      <c r="J345" s="598"/>
      <c r="K345" s="598"/>
      <c r="L345" s="598"/>
      <c r="M345" s="598"/>
      <c r="N345" s="598"/>
      <c r="O345" s="598"/>
      <c r="P345" s="598"/>
      <c r="Q345" s="598"/>
      <c r="R345" s="598"/>
      <c r="S345" s="598"/>
      <c r="T345" s="598"/>
      <c r="U345" s="598"/>
      <c r="V345" s="598"/>
      <c r="W345" s="598"/>
      <c r="X345" s="598"/>
      <c r="Y345" s="598"/>
      <c r="Z345" s="598"/>
      <c r="AA345" s="573"/>
      <c r="AB345" s="573"/>
      <c r="AC345" s="573"/>
    </row>
    <row r="346" spans="1:68" ht="27" customHeight="1" x14ac:dyDescent="0.25">
      <c r="A346" s="54" t="s">
        <v>543</v>
      </c>
      <c r="B346" s="54" t="s">
        <v>544</v>
      </c>
      <c r="C346" s="31">
        <v>4301051489</v>
      </c>
      <c r="D346" s="587">
        <v>4607091387919</v>
      </c>
      <c r="E346" s="588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105</v>
      </c>
      <c r="L346" s="32"/>
      <c r="M346" s="33" t="s">
        <v>92</v>
      </c>
      <c r="N346" s="33"/>
      <c r="O346" s="32">
        <v>45</v>
      </c>
      <c r="P346" s="6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2"/>
      <c r="R346" s="582"/>
      <c r="S346" s="582"/>
      <c r="T346" s="583"/>
      <c r="U346" s="34"/>
      <c r="V346" s="34"/>
      <c r="W346" s="35" t="s">
        <v>69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545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546</v>
      </c>
      <c r="B347" s="54" t="s">
        <v>547</v>
      </c>
      <c r="C347" s="31">
        <v>4301051461</v>
      </c>
      <c r="D347" s="587">
        <v>4680115883604</v>
      </c>
      <c r="E347" s="588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76</v>
      </c>
      <c r="L347" s="32"/>
      <c r="M347" s="33" t="s">
        <v>77</v>
      </c>
      <c r="N347" s="33"/>
      <c r="O347" s="32">
        <v>45</v>
      </c>
      <c r="P347" s="6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2"/>
      <c r="R347" s="582"/>
      <c r="S347" s="582"/>
      <c r="T347" s="583"/>
      <c r="U347" s="34"/>
      <c r="V347" s="34"/>
      <c r="W347" s="35" t="s">
        <v>69</v>
      </c>
      <c r="X347" s="577">
        <v>0</v>
      </c>
      <c r="Y347" s="578">
        <f>IFERROR(IF(X347="",0,CEILING((X347/$H347),1)*$H347),"")</f>
        <v>0</v>
      </c>
      <c r="Z347" s="36" t="str">
        <f>IFERROR(IF(Y347=0,"",ROUNDUP(Y347/H347,0)*0.00651),"")</f>
        <v/>
      </c>
      <c r="AA347" s="56"/>
      <c r="AB347" s="57"/>
      <c r="AC347" s="399" t="s">
        <v>548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549</v>
      </c>
      <c r="B348" s="54" t="s">
        <v>550</v>
      </c>
      <c r="C348" s="31">
        <v>4301051864</v>
      </c>
      <c r="D348" s="587">
        <v>4680115883567</v>
      </c>
      <c r="E348" s="588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76</v>
      </c>
      <c r="L348" s="32"/>
      <c r="M348" s="33" t="s">
        <v>92</v>
      </c>
      <c r="N348" s="33"/>
      <c r="O348" s="32">
        <v>40</v>
      </c>
      <c r="P348" s="68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2"/>
      <c r="R348" s="582"/>
      <c r="S348" s="582"/>
      <c r="T348" s="583"/>
      <c r="U348" s="34"/>
      <c r="V348" s="34"/>
      <c r="W348" s="35" t="s">
        <v>69</v>
      </c>
      <c r="X348" s="577">
        <v>200</v>
      </c>
      <c r="Y348" s="578">
        <f>IFERROR(IF(X348="",0,CEILING((X348/$H348),1)*$H348),"")</f>
        <v>201.60000000000002</v>
      </c>
      <c r="Z348" s="36">
        <f>IFERROR(IF(Y348=0,"",ROUNDUP(Y348/H348,0)*0.00651),"")</f>
        <v>0.62495999999999996</v>
      </c>
      <c r="AA348" s="56"/>
      <c r="AB348" s="57"/>
      <c r="AC348" s="401" t="s">
        <v>551</v>
      </c>
      <c r="AG348" s="64"/>
      <c r="AJ348" s="68"/>
      <c r="AK348" s="68">
        <v>0</v>
      </c>
      <c r="BB348" s="402" t="s">
        <v>1</v>
      </c>
      <c r="BM348" s="64">
        <f>IFERROR(X348*I348/H348,"0")</f>
        <v>222.85714285714286</v>
      </c>
      <c r="BN348" s="64">
        <f>IFERROR(Y348*I348/H348,"0")</f>
        <v>224.64000000000001</v>
      </c>
      <c r="BO348" s="64">
        <f>IFERROR(1/J348*(X348/H348),"0")</f>
        <v>0.52328623757195192</v>
      </c>
      <c r="BP348" s="64">
        <f>IFERROR(1/J348*(Y348/H348),"0")</f>
        <v>0.52747252747252749</v>
      </c>
    </row>
    <row r="349" spans="1:68" x14ac:dyDescent="0.2">
      <c r="A349" s="606"/>
      <c r="B349" s="598"/>
      <c r="C349" s="598"/>
      <c r="D349" s="598"/>
      <c r="E349" s="598"/>
      <c r="F349" s="598"/>
      <c r="G349" s="598"/>
      <c r="H349" s="598"/>
      <c r="I349" s="598"/>
      <c r="J349" s="598"/>
      <c r="K349" s="598"/>
      <c r="L349" s="598"/>
      <c r="M349" s="598"/>
      <c r="N349" s="598"/>
      <c r="O349" s="607"/>
      <c r="P349" s="609" t="s">
        <v>71</v>
      </c>
      <c r="Q349" s="602"/>
      <c r="R349" s="602"/>
      <c r="S349" s="602"/>
      <c r="T349" s="602"/>
      <c r="U349" s="602"/>
      <c r="V349" s="603"/>
      <c r="W349" s="37" t="s">
        <v>72</v>
      </c>
      <c r="X349" s="579">
        <f>IFERROR(X346/H346,"0")+IFERROR(X347/H347,"0")+IFERROR(X348/H348,"0")</f>
        <v>95.238095238095241</v>
      </c>
      <c r="Y349" s="579">
        <f>IFERROR(Y346/H346,"0")+IFERROR(Y347/H347,"0")+IFERROR(Y348/H348,"0")</f>
        <v>96</v>
      </c>
      <c r="Z349" s="579">
        <f>IFERROR(IF(Z346="",0,Z346),"0")+IFERROR(IF(Z347="",0,Z347),"0")+IFERROR(IF(Z348="",0,Z348),"0")</f>
        <v>0.62495999999999996</v>
      </c>
      <c r="AA349" s="580"/>
      <c r="AB349" s="580"/>
      <c r="AC349" s="580"/>
    </row>
    <row r="350" spans="1:68" x14ac:dyDescent="0.2">
      <c r="A350" s="598"/>
      <c r="B350" s="598"/>
      <c r="C350" s="598"/>
      <c r="D350" s="598"/>
      <c r="E350" s="598"/>
      <c r="F350" s="598"/>
      <c r="G350" s="598"/>
      <c r="H350" s="598"/>
      <c r="I350" s="598"/>
      <c r="J350" s="598"/>
      <c r="K350" s="598"/>
      <c r="L350" s="598"/>
      <c r="M350" s="598"/>
      <c r="N350" s="598"/>
      <c r="O350" s="607"/>
      <c r="P350" s="609" t="s">
        <v>71</v>
      </c>
      <c r="Q350" s="602"/>
      <c r="R350" s="602"/>
      <c r="S350" s="602"/>
      <c r="T350" s="602"/>
      <c r="U350" s="602"/>
      <c r="V350" s="603"/>
      <c r="W350" s="37" t="s">
        <v>69</v>
      </c>
      <c r="X350" s="579">
        <f>IFERROR(SUM(X346:X348),"0")</f>
        <v>200</v>
      </c>
      <c r="Y350" s="579">
        <f>IFERROR(SUM(Y346:Y348),"0")</f>
        <v>201.60000000000002</v>
      </c>
      <c r="Z350" s="37"/>
      <c r="AA350" s="580"/>
      <c r="AB350" s="580"/>
      <c r="AC350" s="580"/>
    </row>
    <row r="351" spans="1:68" ht="27.75" customHeight="1" x14ac:dyDescent="0.2">
      <c r="A351" s="722" t="s">
        <v>552</v>
      </c>
      <c r="B351" s="723"/>
      <c r="C351" s="723"/>
      <c r="D351" s="723"/>
      <c r="E351" s="723"/>
      <c r="F351" s="723"/>
      <c r="G351" s="723"/>
      <c r="H351" s="723"/>
      <c r="I351" s="723"/>
      <c r="J351" s="723"/>
      <c r="K351" s="723"/>
      <c r="L351" s="723"/>
      <c r="M351" s="723"/>
      <c r="N351" s="723"/>
      <c r="O351" s="723"/>
      <c r="P351" s="723"/>
      <c r="Q351" s="723"/>
      <c r="R351" s="723"/>
      <c r="S351" s="723"/>
      <c r="T351" s="723"/>
      <c r="U351" s="723"/>
      <c r="V351" s="723"/>
      <c r="W351" s="723"/>
      <c r="X351" s="723"/>
      <c r="Y351" s="723"/>
      <c r="Z351" s="723"/>
      <c r="AA351" s="48"/>
      <c r="AB351" s="48"/>
      <c r="AC351" s="48"/>
    </row>
    <row r="352" spans="1:68" ht="16.5" customHeight="1" x14ac:dyDescent="0.25">
      <c r="A352" s="614" t="s">
        <v>553</v>
      </c>
      <c r="B352" s="598"/>
      <c r="C352" s="598"/>
      <c r="D352" s="598"/>
      <c r="E352" s="598"/>
      <c r="F352" s="598"/>
      <c r="G352" s="598"/>
      <c r="H352" s="598"/>
      <c r="I352" s="598"/>
      <c r="J352" s="598"/>
      <c r="K352" s="598"/>
      <c r="L352" s="598"/>
      <c r="M352" s="598"/>
      <c r="N352" s="598"/>
      <c r="O352" s="598"/>
      <c r="P352" s="598"/>
      <c r="Q352" s="598"/>
      <c r="R352" s="598"/>
      <c r="S352" s="598"/>
      <c r="T352" s="598"/>
      <c r="U352" s="598"/>
      <c r="V352" s="598"/>
      <c r="W352" s="598"/>
      <c r="X352" s="598"/>
      <c r="Y352" s="598"/>
      <c r="Z352" s="598"/>
      <c r="AA352" s="572"/>
      <c r="AB352" s="572"/>
      <c r="AC352" s="572"/>
    </row>
    <row r="353" spans="1:68" ht="14.25" customHeight="1" x14ac:dyDescent="0.25">
      <c r="A353" s="597" t="s">
        <v>102</v>
      </c>
      <c r="B353" s="598"/>
      <c r="C353" s="598"/>
      <c r="D353" s="598"/>
      <c r="E353" s="598"/>
      <c r="F353" s="598"/>
      <c r="G353" s="598"/>
      <c r="H353" s="598"/>
      <c r="I353" s="598"/>
      <c r="J353" s="598"/>
      <c r="K353" s="598"/>
      <c r="L353" s="598"/>
      <c r="M353" s="598"/>
      <c r="N353" s="598"/>
      <c r="O353" s="598"/>
      <c r="P353" s="598"/>
      <c r="Q353" s="598"/>
      <c r="R353" s="598"/>
      <c r="S353" s="598"/>
      <c r="T353" s="598"/>
      <c r="U353" s="598"/>
      <c r="V353" s="598"/>
      <c r="W353" s="598"/>
      <c r="X353" s="598"/>
      <c r="Y353" s="598"/>
      <c r="Z353" s="598"/>
      <c r="AA353" s="573"/>
      <c r="AB353" s="573"/>
      <c r="AC353" s="573"/>
    </row>
    <row r="354" spans="1:68" ht="37.5" customHeight="1" x14ac:dyDescent="0.25">
      <c r="A354" s="54" t="s">
        <v>554</v>
      </c>
      <c r="B354" s="54" t="s">
        <v>555</v>
      </c>
      <c r="C354" s="31">
        <v>4301011869</v>
      </c>
      <c r="D354" s="587">
        <v>4680115884847</v>
      </c>
      <c r="E354" s="588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105</v>
      </c>
      <c r="L354" s="32"/>
      <c r="M354" s="33" t="s">
        <v>67</v>
      </c>
      <c r="N354" s="33"/>
      <c r="O354" s="32">
        <v>60</v>
      </c>
      <c r="P354" s="6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2"/>
      <c r="R354" s="582"/>
      <c r="S354" s="582"/>
      <c r="T354" s="583"/>
      <c r="U354" s="34"/>
      <c r="V354" s="34"/>
      <c r="W354" s="35" t="s">
        <v>69</v>
      </c>
      <c r="X354" s="577">
        <v>300</v>
      </c>
      <c r="Y354" s="578">
        <f t="shared" ref="Y354:Y360" si="57">IFERROR(IF(X354="",0,CEILING((X354/$H354),1)*$H354),"")</f>
        <v>300</v>
      </c>
      <c r="Z354" s="36">
        <f>IFERROR(IF(Y354=0,"",ROUNDUP(Y354/H354,0)*0.02175),"")</f>
        <v>0.43499999999999994</v>
      </c>
      <c r="AA354" s="56"/>
      <c r="AB354" s="57"/>
      <c r="AC354" s="403" t="s">
        <v>556</v>
      </c>
      <c r="AG354" s="64"/>
      <c r="AJ354" s="68"/>
      <c r="AK354" s="68">
        <v>0</v>
      </c>
      <c r="BB354" s="404" t="s">
        <v>1</v>
      </c>
      <c r="BM354" s="64">
        <f t="shared" ref="BM354:BM360" si="58">IFERROR(X354*I354/H354,"0")</f>
        <v>309.60000000000002</v>
      </c>
      <c r="BN354" s="64">
        <f t="shared" ref="BN354:BN360" si="59">IFERROR(Y354*I354/H354,"0")</f>
        <v>309.60000000000002</v>
      </c>
      <c r="BO354" s="64">
        <f t="shared" ref="BO354:BO360" si="60">IFERROR(1/J354*(X354/H354),"0")</f>
        <v>0.41666666666666663</v>
      </c>
      <c r="BP354" s="64">
        <f t="shared" ref="BP354:BP360" si="61">IFERROR(1/J354*(Y354/H354),"0")</f>
        <v>0.41666666666666663</v>
      </c>
    </row>
    <row r="355" spans="1:68" ht="27" customHeight="1" x14ac:dyDescent="0.25">
      <c r="A355" s="54" t="s">
        <v>557</v>
      </c>
      <c r="B355" s="54" t="s">
        <v>558</v>
      </c>
      <c r="C355" s="31">
        <v>4301011870</v>
      </c>
      <c r="D355" s="587">
        <v>4680115884854</v>
      </c>
      <c r="E355" s="588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105</v>
      </c>
      <c r="L355" s="32"/>
      <c r="M355" s="33" t="s">
        <v>67</v>
      </c>
      <c r="N355" s="33"/>
      <c r="O355" s="32">
        <v>60</v>
      </c>
      <c r="P355" s="6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2"/>
      <c r="R355" s="582"/>
      <c r="S355" s="582"/>
      <c r="T355" s="583"/>
      <c r="U355" s="34"/>
      <c r="V355" s="34"/>
      <c r="W355" s="35" t="s">
        <v>69</v>
      </c>
      <c r="X355" s="577">
        <v>300</v>
      </c>
      <c r="Y355" s="578">
        <f t="shared" si="57"/>
        <v>300</v>
      </c>
      <c r="Z355" s="36">
        <f>IFERROR(IF(Y355=0,"",ROUNDUP(Y355/H355,0)*0.02175),"")</f>
        <v>0.43499999999999994</v>
      </c>
      <c r="AA355" s="56"/>
      <c r="AB355" s="57"/>
      <c r="AC355" s="405" t="s">
        <v>559</v>
      </c>
      <c r="AG355" s="64"/>
      <c r="AJ355" s="68"/>
      <c r="AK355" s="68">
        <v>0</v>
      </c>
      <c r="BB355" s="406" t="s">
        <v>1</v>
      </c>
      <c r="BM355" s="64">
        <f t="shared" si="58"/>
        <v>309.60000000000002</v>
      </c>
      <c r="BN355" s="64">
        <f t="shared" si="59"/>
        <v>309.60000000000002</v>
      </c>
      <c r="BO355" s="64">
        <f t="shared" si="60"/>
        <v>0.41666666666666663</v>
      </c>
      <c r="BP355" s="64">
        <f t="shared" si="61"/>
        <v>0.41666666666666663</v>
      </c>
    </row>
    <row r="356" spans="1:68" ht="27" customHeight="1" x14ac:dyDescent="0.25">
      <c r="A356" s="54" t="s">
        <v>560</v>
      </c>
      <c r="B356" s="54" t="s">
        <v>561</v>
      </c>
      <c r="C356" s="31">
        <v>4301011832</v>
      </c>
      <c r="D356" s="587">
        <v>4607091383997</v>
      </c>
      <c r="E356" s="588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105</v>
      </c>
      <c r="L356" s="32"/>
      <c r="M356" s="33" t="s">
        <v>92</v>
      </c>
      <c r="N356" s="33"/>
      <c r="O356" s="32">
        <v>60</v>
      </c>
      <c r="P356" s="7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2"/>
      <c r="R356" s="582"/>
      <c r="S356" s="582"/>
      <c r="T356" s="583"/>
      <c r="U356" s="34"/>
      <c r="V356" s="34"/>
      <c r="W356" s="35" t="s">
        <v>69</v>
      </c>
      <c r="X356" s="577">
        <v>300</v>
      </c>
      <c r="Y356" s="578">
        <f t="shared" si="57"/>
        <v>300</v>
      </c>
      <c r="Z356" s="36">
        <f>IFERROR(IF(Y356=0,"",ROUNDUP(Y356/H356,0)*0.02175),"")</f>
        <v>0.43499999999999994</v>
      </c>
      <c r="AA356" s="56"/>
      <c r="AB356" s="57"/>
      <c r="AC356" s="407" t="s">
        <v>562</v>
      </c>
      <c r="AG356" s="64"/>
      <c r="AJ356" s="68"/>
      <c r="AK356" s="68">
        <v>0</v>
      </c>
      <c r="BB356" s="408" t="s">
        <v>1</v>
      </c>
      <c r="BM356" s="64">
        <f t="shared" si="58"/>
        <v>309.60000000000002</v>
      </c>
      <c r="BN356" s="64">
        <f t="shared" si="59"/>
        <v>309.60000000000002</v>
      </c>
      <c r="BO356" s="64">
        <f t="shared" si="60"/>
        <v>0.41666666666666663</v>
      </c>
      <c r="BP356" s="64">
        <f t="shared" si="61"/>
        <v>0.41666666666666663</v>
      </c>
    </row>
    <row r="357" spans="1:68" ht="37.5" customHeight="1" x14ac:dyDescent="0.25">
      <c r="A357" s="54" t="s">
        <v>563</v>
      </c>
      <c r="B357" s="54" t="s">
        <v>564</v>
      </c>
      <c r="C357" s="31">
        <v>4301011867</v>
      </c>
      <c r="D357" s="587">
        <v>4680115884830</v>
      </c>
      <c r="E357" s="588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105</v>
      </c>
      <c r="L357" s="32"/>
      <c r="M357" s="33" t="s">
        <v>67</v>
      </c>
      <c r="N357" s="33"/>
      <c r="O357" s="32">
        <v>60</v>
      </c>
      <c r="P357" s="68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2"/>
      <c r="R357" s="582"/>
      <c r="S357" s="582"/>
      <c r="T357" s="583"/>
      <c r="U357" s="34"/>
      <c r="V357" s="34"/>
      <c r="W357" s="35" t="s">
        <v>69</v>
      </c>
      <c r="X357" s="577">
        <v>0</v>
      </c>
      <c r="Y357" s="578">
        <f t="shared" si="57"/>
        <v>0</v>
      </c>
      <c r="Z357" s="36" t="str">
        <f>IFERROR(IF(Y357=0,"",ROUNDUP(Y357/H357,0)*0.02175),"")</f>
        <v/>
      </c>
      <c r="AA357" s="56"/>
      <c r="AB357" s="57"/>
      <c r="AC357" s="409" t="s">
        <v>565</v>
      </c>
      <c r="AG357" s="64"/>
      <c r="AJ357" s="68"/>
      <c r="AK357" s="68">
        <v>0</v>
      </c>
      <c r="BB357" s="410" t="s">
        <v>1</v>
      </c>
      <c r="BM357" s="64">
        <f t="shared" si="58"/>
        <v>0</v>
      </c>
      <c r="BN357" s="64">
        <f t="shared" si="59"/>
        <v>0</v>
      </c>
      <c r="BO357" s="64">
        <f t="shared" si="60"/>
        <v>0</v>
      </c>
      <c r="BP357" s="64">
        <f t="shared" si="61"/>
        <v>0</v>
      </c>
    </row>
    <row r="358" spans="1:68" ht="27" customHeight="1" x14ac:dyDescent="0.25">
      <c r="A358" s="54" t="s">
        <v>566</v>
      </c>
      <c r="B358" s="54" t="s">
        <v>567</v>
      </c>
      <c r="C358" s="31">
        <v>4301011433</v>
      </c>
      <c r="D358" s="587">
        <v>4680115882638</v>
      </c>
      <c r="E358" s="588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110</v>
      </c>
      <c r="L358" s="32"/>
      <c r="M358" s="33" t="s">
        <v>106</v>
      </c>
      <c r="N358" s="33"/>
      <c r="O358" s="32">
        <v>90</v>
      </c>
      <c r="P358" s="8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2"/>
      <c r="R358" s="582"/>
      <c r="S358" s="582"/>
      <c r="T358" s="583"/>
      <c r="U358" s="34"/>
      <c r="V358" s="34"/>
      <c r="W358" s="35" t="s">
        <v>69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568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customHeight="1" x14ac:dyDescent="0.25">
      <c r="A359" s="54" t="s">
        <v>569</v>
      </c>
      <c r="B359" s="54" t="s">
        <v>570</v>
      </c>
      <c r="C359" s="31">
        <v>4301011952</v>
      </c>
      <c r="D359" s="587">
        <v>4680115884922</v>
      </c>
      <c r="E359" s="588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110</v>
      </c>
      <c r="L359" s="32"/>
      <c r="M359" s="33" t="s">
        <v>67</v>
      </c>
      <c r="N359" s="33"/>
      <c r="O359" s="32">
        <v>60</v>
      </c>
      <c r="P359" s="88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2"/>
      <c r="R359" s="582"/>
      <c r="S359" s="582"/>
      <c r="T359" s="583"/>
      <c r="U359" s="34"/>
      <c r="V359" s="34"/>
      <c r="W359" s="35" t="s">
        <v>69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559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customHeight="1" x14ac:dyDescent="0.25">
      <c r="A360" s="54" t="s">
        <v>571</v>
      </c>
      <c r="B360" s="54" t="s">
        <v>572</v>
      </c>
      <c r="C360" s="31">
        <v>4301011868</v>
      </c>
      <c r="D360" s="587">
        <v>4680115884861</v>
      </c>
      <c r="E360" s="588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110</v>
      </c>
      <c r="L360" s="32"/>
      <c r="M360" s="33" t="s">
        <v>67</v>
      </c>
      <c r="N360" s="33"/>
      <c r="O360" s="32">
        <v>60</v>
      </c>
      <c r="P360" s="6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2"/>
      <c r="R360" s="582"/>
      <c r="S360" s="582"/>
      <c r="T360" s="583"/>
      <c r="U360" s="34"/>
      <c r="V360" s="34"/>
      <c r="W360" s="35" t="s">
        <v>69</v>
      </c>
      <c r="X360" s="577">
        <v>0</v>
      </c>
      <c r="Y360" s="578">
        <f t="shared" si="57"/>
        <v>0</v>
      </c>
      <c r="Z360" s="36" t="str">
        <f>IFERROR(IF(Y360=0,"",ROUNDUP(Y360/H360,0)*0.00902),"")</f>
        <v/>
      </c>
      <c r="AA360" s="56"/>
      <c r="AB360" s="57"/>
      <c r="AC360" s="415" t="s">
        <v>565</v>
      </c>
      <c r="AG360" s="64"/>
      <c r="AJ360" s="68"/>
      <c r="AK360" s="68">
        <v>0</v>
      </c>
      <c r="BB360" s="416" t="s">
        <v>1</v>
      </c>
      <c r="BM360" s="64">
        <f t="shared" si="58"/>
        <v>0</v>
      </c>
      <c r="BN360" s="64">
        <f t="shared" si="59"/>
        <v>0</v>
      </c>
      <c r="BO360" s="64">
        <f t="shared" si="60"/>
        <v>0</v>
      </c>
      <c r="BP360" s="64">
        <f t="shared" si="61"/>
        <v>0</v>
      </c>
    </row>
    <row r="361" spans="1:68" x14ac:dyDescent="0.2">
      <c r="A361" s="606"/>
      <c r="B361" s="598"/>
      <c r="C361" s="598"/>
      <c r="D361" s="598"/>
      <c r="E361" s="598"/>
      <c r="F361" s="598"/>
      <c r="G361" s="598"/>
      <c r="H361" s="598"/>
      <c r="I361" s="598"/>
      <c r="J361" s="598"/>
      <c r="K361" s="598"/>
      <c r="L361" s="598"/>
      <c r="M361" s="598"/>
      <c r="N361" s="598"/>
      <c r="O361" s="607"/>
      <c r="P361" s="609" t="s">
        <v>71</v>
      </c>
      <c r="Q361" s="602"/>
      <c r="R361" s="602"/>
      <c r="S361" s="602"/>
      <c r="T361" s="602"/>
      <c r="U361" s="602"/>
      <c r="V361" s="603"/>
      <c r="W361" s="37" t="s">
        <v>72</v>
      </c>
      <c r="X361" s="579">
        <f>IFERROR(X354/H354,"0")+IFERROR(X355/H355,"0")+IFERROR(X356/H356,"0")+IFERROR(X357/H357,"0")+IFERROR(X358/H358,"0")+IFERROR(X359/H359,"0")+IFERROR(X360/H360,"0")</f>
        <v>60</v>
      </c>
      <c r="Y361" s="579">
        <f>IFERROR(Y354/H354,"0")+IFERROR(Y355/H355,"0")+IFERROR(Y356/H356,"0")+IFERROR(Y357/H357,"0")+IFERROR(Y358/H358,"0")+IFERROR(Y359/H359,"0")+IFERROR(Y360/H360,"0")</f>
        <v>60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1.3049999999999997</v>
      </c>
      <c r="AA361" s="580"/>
      <c r="AB361" s="580"/>
      <c r="AC361" s="580"/>
    </row>
    <row r="362" spans="1:68" x14ac:dyDescent="0.2">
      <c r="A362" s="598"/>
      <c r="B362" s="598"/>
      <c r="C362" s="598"/>
      <c r="D362" s="598"/>
      <c r="E362" s="598"/>
      <c r="F362" s="598"/>
      <c r="G362" s="598"/>
      <c r="H362" s="598"/>
      <c r="I362" s="598"/>
      <c r="J362" s="598"/>
      <c r="K362" s="598"/>
      <c r="L362" s="598"/>
      <c r="M362" s="598"/>
      <c r="N362" s="598"/>
      <c r="O362" s="607"/>
      <c r="P362" s="609" t="s">
        <v>71</v>
      </c>
      <c r="Q362" s="602"/>
      <c r="R362" s="602"/>
      <c r="S362" s="602"/>
      <c r="T362" s="602"/>
      <c r="U362" s="602"/>
      <c r="V362" s="603"/>
      <c r="W362" s="37" t="s">
        <v>69</v>
      </c>
      <c r="X362" s="579">
        <f>IFERROR(SUM(X354:X360),"0")</f>
        <v>900</v>
      </c>
      <c r="Y362" s="579">
        <f>IFERROR(SUM(Y354:Y360),"0")</f>
        <v>900</v>
      </c>
      <c r="Z362" s="37"/>
      <c r="AA362" s="580"/>
      <c r="AB362" s="580"/>
      <c r="AC362" s="580"/>
    </row>
    <row r="363" spans="1:68" ht="14.25" customHeight="1" x14ac:dyDescent="0.25">
      <c r="A363" s="597" t="s">
        <v>137</v>
      </c>
      <c r="B363" s="598"/>
      <c r="C363" s="598"/>
      <c r="D363" s="598"/>
      <c r="E363" s="598"/>
      <c r="F363" s="598"/>
      <c r="G363" s="598"/>
      <c r="H363" s="598"/>
      <c r="I363" s="598"/>
      <c r="J363" s="598"/>
      <c r="K363" s="598"/>
      <c r="L363" s="598"/>
      <c r="M363" s="598"/>
      <c r="N363" s="598"/>
      <c r="O363" s="598"/>
      <c r="P363" s="598"/>
      <c r="Q363" s="598"/>
      <c r="R363" s="598"/>
      <c r="S363" s="598"/>
      <c r="T363" s="598"/>
      <c r="U363" s="598"/>
      <c r="V363" s="598"/>
      <c r="W363" s="598"/>
      <c r="X363" s="598"/>
      <c r="Y363" s="598"/>
      <c r="Z363" s="598"/>
      <c r="AA363" s="573"/>
      <c r="AB363" s="573"/>
      <c r="AC363" s="573"/>
    </row>
    <row r="364" spans="1:68" ht="27" customHeight="1" x14ac:dyDescent="0.25">
      <c r="A364" s="54" t="s">
        <v>573</v>
      </c>
      <c r="B364" s="54" t="s">
        <v>574</v>
      </c>
      <c r="C364" s="31">
        <v>4301020178</v>
      </c>
      <c r="D364" s="587">
        <v>4607091383980</v>
      </c>
      <c r="E364" s="588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105</v>
      </c>
      <c r="L364" s="32"/>
      <c r="M364" s="33" t="s">
        <v>106</v>
      </c>
      <c r="N364" s="33"/>
      <c r="O364" s="32">
        <v>50</v>
      </c>
      <c r="P364" s="6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2"/>
      <c r="R364" s="582"/>
      <c r="S364" s="582"/>
      <c r="T364" s="583"/>
      <c r="U364" s="34"/>
      <c r="V364" s="34"/>
      <c r="W364" s="35" t="s">
        <v>69</v>
      </c>
      <c r="X364" s="577">
        <v>300</v>
      </c>
      <c r="Y364" s="578">
        <f>IFERROR(IF(X364="",0,CEILING((X364/$H364),1)*$H364),"")</f>
        <v>300</v>
      </c>
      <c r="Z364" s="36">
        <f>IFERROR(IF(Y364=0,"",ROUNDUP(Y364/H364,0)*0.02175),"")</f>
        <v>0.43499999999999994</v>
      </c>
      <c r="AA364" s="56"/>
      <c r="AB364" s="57"/>
      <c r="AC364" s="417" t="s">
        <v>575</v>
      </c>
      <c r="AG364" s="64"/>
      <c r="AJ364" s="68"/>
      <c r="AK364" s="68">
        <v>0</v>
      </c>
      <c r="BB364" s="418" t="s">
        <v>1</v>
      </c>
      <c r="BM364" s="64">
        <f>IFERROR(X364*I364/H364,"0")</f>
        <v>309.60000000000002</v>
      </c>
      <c r="BN364" s="64">
        <f>IFERROR(Y364*I364/H364,"0")</f>
        <v>309.60000000000002</v>
      </c>
      <c r="BO364" s="64">
        <f>IFERROR(1/J364*(X364/H364),"0")</f>
        <v>0.41666666666666663</v>
      </c>
      <c r="BP364" s="64">
        <f>IFERROR(1/J364*(Y364/H364),"0")</f>
        <v>0.41666666666666663</v>
      </c>
    </row>
    <row r="365" spans="1:68" ht="16.5" customHeight="1" x14ac:dyDescent="0.25">
      <c r="A365" s="54" t="s">
        <v>576</v>
      </c>
      <c r="B365" s="54" t="s">
        <v>577</v>
      </c>
      <c r="C365" s="31">
        <v>4301020179</v>
      </c>
      <c r="D365" s="587">
        <v>4607091384178</v>
      </c>
      <c r="E365" s="588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110</v>
      </c>
      <c r="L365" s="32"/>
      <c r="M365" s="33" t="s">
        <v>106</v>
      </c>
      <c r="N365" s="33"/>
      <c r="O365" s="32">
        <v>50</v>
      </c>
      <c r="P365" s="6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2"/>
      <c r="R365" s="582"/>
      <c r="S365" s="582"/>
      <c r="T365" s="583"/>
      <c r="U365" s="34"/>
      <c r="V365" s="34"/>
      <c r="W365" s="35" t="s">
        <v>69</v>
      </c>
      <c r="X365" s="577">
        <v>0</v>
      </c>
      <c r="Y365" s="578">
        <f>IFERROR(IF(X365="",0,CEILING((X365/$H365),1)*$H365),"")</f>
        <v>0</v>
      </c>
      <c r="Z365" s="36" t="str">
        <f>IFERROR(IF(Y365=0,"",ROUNDUP(Y365/H365,0)*0.00902),"")</f>
        <v/>
      </c>
      <c r="AA365" s="56"/>
      <c r="AB365" s="57"/>
      <c r="AC365" s="419" t="s">
        <v>575</v>
      </c>
      <c r="AG365" s="64"/>
      <c r="AJ365" s="68"/>
      <c r="AK365" s="68">
        <v>0</v>
      </c>
      <c r="BB365" s="42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606"/>
      <c r="B366" s="598"/>
      <c r="C366" s="598"/>
      <c r="D366" s="598"/>
      <c r="E366" s="598"/>
      <c r="F366" s="598"/>
      <c r="G366" s="598"/>
      <c r="H366" s="598"/>
      <c r="I366" s="598"/>
      <c r="J366" s="598"/>
      <c r="K366" s="598"/>
      <c r="L366" s="598"/>
      <c r="M366" s="598"/>
      <c r="N366" s="598"/>
      <c r="O366" s="607"/>
      <c r="P366" s="609" t="s">
        <v>71</v>
      </c>
      <c r="Q366" s="602"/>
      <c r="R366" s="602"/>
      <c r="S366" s="602"/>
      <c r="T366" s="602"/>
      <c r="U366" s="602"/>
      <c r="V366" s="603"/>
      <c r="W366" s="37" t="s">
        <v>72</v>
      </c>
      <c r="X366" s="579">
        <f>IFERROR(X364/H364,"0")+IFERROR(X365/H365,"0")</f>
        <v>20</v>
      </c>
      <c r="Y366" s="579">
        <f>IFERROR(Y364/H364,"0")+IFERROR(Y365/H365,"0")</f>
        <v>20</v>
      </c>
      <c r="Z366" s="579">
        <f>IFERROR(IF(Z364="",0,Z364),"0")+IFERROR(IF(Z365="",0,Z365),"0")</f>
        <v>0.43499999999999994</v>
      </c>
      <c r="AA366" s="580"/>
      <c r="AB366" s="580"/>
      <c r="AC366" s="580"/>
    </row>
    <row r="367" spans="1:68" x14ac:dyDescent="0.2">
      <c r="A367" s="598"/>
      <c r="B367" s="598"/>
      <c r="C367" s="598"/>
      <c r="D367" s="598"/>
      <c r="E367" s="598"/>
      <c r="F367" s="598"/>
      <c r="G367" s="598"/>
      <c r="H367" s="598"/>
      <c r="I367" s="598"/>
      <c r="J367" s="598"/>
      <c r="K367" s="598"/>
      <c r="L367" s="598"/>
      <c r="M367" s="598"/>
      <c r="N367" s="598"/>
      <c r="O367" s="607"/>
      <c r="P367" s="609" t="s">
        <v>71</v>
      </c>
      <c r="Q367" s="602"/>
      <c r="R367" s="602"/>
      <c r="S367" s="602"/>
      <c r="T367" s="602"/>
      <c r="U367" s="602"/>
      <c r="V367" s="603"/>
      <c r="W367" s="37" t="s">
        <v>69</v>
      </c>
      <c r="X367" s="579">
        <f>IFERROR(SUM(X364:X365),"0")</f>
        <v>300</v>
      </c>
      <c r="Y367" s="579">
        <f>IFERROR(SUM(Y364:Y365),"0")</f>
        <v>300</v>
      </c>
      <c r="Z367" s="37"/>
      <c r="AA367" s="580"/>
      <c r="AB367" s="580"/>
      <c r="AC367" s="580"/>
    </row>
    <row r="368" spans="1:68" ht="14.25" customHeight="1" x14ac:dyDescent="0.25">
      <c r="A368" s="597" t="s">
        <v>73</v>
      </c>
      <c r="B368" s="598"/>
      <c r="C368" s="598"/>
      <c r="D368" s="598"/>
      <c r="E368" s="598"/>
      <c r="F368" s="598"/>
      <c r="G368" s="598"/>
      <c r="H368" s="598"/>
      <c r="I368" s="598"/>
      <c r="J368" s="598"/>
      <c r="K368" s="598"/>
      <c r="L368" s="598"/>
      <c r="M368" s="598"/>
      <c r="N368" s="598"/>
      <c r="O368" s="598"/>
      <c r="P368" s="598"/>
      <c r="Q368" s="598"/>
      <c r="R368" s="598"/>
      <c r="S368" s="598"/>
      <c r="T368" s="598"/>
      <c r="U368" s="598"/>
      <c r="V368" s="598"/>
      <c r="W368" s="598"/>
      <c r="X368" s="598"/>
      <c r="Y368" s="598"/>
      <c r="Z368" s="598"/>
      <c r="AA368" s="573"/>
      <c r="AB368" s="573"/>
      <c r="AC368" s="573"/>
    </row>
    <row r="369" spans="1:68" ht="27" customHeight="1" x14ac:dyDescent="0.25">
      <c r="A369" s="54" t="s">
        <v>578</v>
      </c>
      <c r="B369" s="54" t="s">
        <v>579</v>
      </c>
      <c r="C369" s="31">
        <v>4301051903</v>
      </c>
      <c r="D369" s="587">
        <v>4607091383928</v>
      </c>
      <c r="E369" s="588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40</v>
      </c>
      <c r="P369" s="6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69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581</v>
      </c>
      <c r="B370" s="54" t="s">
        <v>582</v>
      </c>
      <c r="C370" s="31">
        <v>4301051897</v>
      </c>
      <c r="D370" s="587">
        <v>4607091384260</v>
      </c>
      <c r="E370" s="588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40</v>
      </c>
      <c r="P370" s="62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2"/>
      <c r="R370" s="582"/>
      <c r="S370" s="582"/>
      <c r="T370" s="583"/>
      <c r="U370" s="34"/>
      <c r="V370" s="34"/>
      <c r="W370" s="35" t="s">
        <v>69</v>
      </c>
      <c r="X370" s="577">
        <v>0</v>
      </c>
      <c r="Y370" s="57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3" t="s">
        <v>583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6"/>
      <c r="B371" s="598"/>
      <c r="C371" s="598"/>
      <c r="D371" s="598"/>
      <c r="E371" s="598"/>
      <c r="F371" s="598"/>
      <c r="G371" s="598"/>
      <c r="H371" s="598"/>
      <c r="I371" s="598"/>
      <c r="J371" s="598"/>
      <c r="K371" s="598"/>
      <c r="L371" s="598"/>
      <c r="M371" s="598"/>
      <c r="N371" s="598"/>
      <c r="O371" s="607"/>
      <c r="P371" s="609" t="s">
        <v>71</v>
      </c>
      <c r="Q371" s="602"/>
      <c r="R371" s="602"/>
      <c r="S371" s="602"/>
      <c r="T371" s="602"/>
      <c r="U371" s="602"/>
      <c r="V371" s="603"/>
      <c r="W371" s="37" t="s">
        <v>72</v>
      </c>
      <c r="X371" s="579">
        <f>IFERROR(X369/H369,"0")+IFERROR(X370/H370,"0")</f>
        <v>0</v>
      </c>
      <c r="Y371" s="579">
        <f>IFERROR(Y369/H369,"0")+IFERROR(Y370/H370,"0")</f>
        <v>0</v>
      </c>
      <c r="Z371" s="579">
        <f>IFERROR(IF(Z369="",0,Z369),"0")+IFERROR(IF(Z370="",0,Z370),"0")</f>
        <v>0</v>
      </c>
      <c r="AA371" s="580"/>
      <c r="AB371" s="580"/>
      <c r="AC371" s="580"/>
    </row>
    <row r="372" spans="1:68" x14ac:dyDescent="0.2">
      <c r="A372" s="598"/>
      <c r="B372" s="598"/>
      <c r="C372" s="598"/>
      <c r="D372" s="598"/>
      <c r="E372" s="598"/>
      <c r="F372" s="598"/>
      <c r="G372" s="598"/>
      <c r="H372" s="598"/>
      <c r="I372" s="598"/>
      <c r="J372" s="598"/>
      <c r="K372" s="598"/>
      <c r="L372" s="598"/>
      <c r="M372" s="598"/>
      <c r="N372" s="598"/>
      <c r="O372" s="607"/>
      <c r="P372" s="609" t="s">
        <v>71</v>
      </c>
      <c r="Q372" s="602"/>
      <c r="R372" s="602"/>
      <c r="S372" s="602"/>
      <c r="T372" s="602"/>
      <c r="U372" s="602"/>
      <c r="V372" s="603"/>
      <c r="W372" s="37" t="s">
        <v>69</v>
      </c>
      <c r="X372" s="579">
        <f>IFERROR(SUM(X369:X370),"0")</f>
        <v>0</v>
      </c>
      <c r="Y372" s="579">
        <f>IFERROR(SUM(Y369:Y370),"0")</f>
        <v>0</v>
      </c>
      <c r="Z372" s="37"/>
      <c r="AA372" s="580"/>
      <c r="AB372" s="580"/>
      <c r="AC372" s="580"/>
    </row>
    <row r="373" spans="1:68" ht="14.25" customHeight="1" x14ac:dyDescent="0.25">
      <c r="A373" s="597" t="s">
        <v>172</v>
      </c>
      <c r="B373" s="598"/>
      <c r="C373" s="598"/>
      <c r="D373" s="598"/>
      <c r="E373" s="598"/>
      <c r="F373" s="598"/>
      <c r="G373" s="598"/>
      <c r="H373" s="598"/>
      <c r="I373" s="598"/>
      <c r="J373" s="598"/>
      <c r="K373" s="598"/>
      <c r="L373" s="598"/>
      <c r="M373" s="598"/>
      <c r="N373" s="598"/>
      <c r="O373" s="598"/>
      <c r="P373" s="598"/>
      <c r="Q373" s="598"/>
      <c r="R373" s="598"/>
      <c r="S373" s="598"/>
      <c r="T373" s="598"/>
      <c r="U373" s="598"/>
      <c r="V373" s="598"/>
      <c r="W373" s="598"/>
      <c r="X373" s="598"/>
      <c r="Y373" s="598"/>
      <c r="Z373" s="598"/>
      <c r="AA373" s="573"/>
      <c r="AB373" s="573"/>
      <c r="AC373" s="573"/>
    </row>
    <row r="374" spans="1:68" ht="27" customHeight="1" x14ac:dyDescent="0.25">
      <c r="A374" s="54" t="s">
        <v>584</v>
      </c>
      <c r="B374" s="54" t="s">
        <v>585</v>
      </c>
      <c r="C374" s="31">
        <v>4301060439</v>
      </c>
      <c r="D374" s="587">
        <v>4607091384673</v>
      </c>
      <c r="E374" s="588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105</v>
      </c>
      <c r="L374" s="32"/>
      <c r="M374" s="33" t="s">
        <v>77</v>
      </c>
      <c r="N374" s="33"/>
      <c r="O374" s="32">
        <v>30</v>
      </c>
      <c r="P374" s="77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2"/>
      <c r="R374" s="582"/>
      <c r="S374" s="582"/>
      <c r="T374" s="583"/>
      <c r="U374" s="34"/>
      <c r="V374" s="34"/>
      <c r="W374" s="35" t="s">
        <v>69</v>
      </c>
      <c r="X374" s="577">
        <v>100</v>
      </c>
      <c r="Y374" s="578">
        <f>IFERROR(IF(X374="",0,CEILING((X374/$H374),1)*$H374),"")</f>
        <v>108</v>
      </c>
      <c r="Z374" s="36">
        <f>IFERROR(IF(Y374=0,"",ROUNDUP(Y374/H374,0)*0.01898),"")</f>
        <v>0.22776000000000002</v>
      </c>
      <c r="AA374" s="56"/>
      <c r="AB374" s="57"/>
      <c r="AC374" s="425" t="s">
        <v>586</v>
      </c>
      <c r="AG374" s="64"/>
      <c r="AJ374" s="68"/>
      <c r="AK374" s="68">
        <v>0</v>
      </c>
      <c r="BB374" s="426" t="s">
        <v>1</v>
      </c>
      <c r="BM374" s="64">
        <f>IFERROR(X374*I374/H374,"0")</f>
        <v>105.76666666666667</v>
      </c>
      <c r="BN374" s="64">
        <f>IFERROR(Y374*I374/H374,"0")</f>
        <v>114.22799999999999</v>
      </c>
      <c r="BO374" s="64">
        <f>IFERROR(1/J374*(X374/H374),"0")</f>
        <v>0.1736111111111111</v>
      </c>
      <c r="BP374" s="64">
        <f>IFERROR(1/J374*(Y374/H374),"0")</f>
        <v>0.1875</v>
      </c>
    </row>
    <row r="375" spans="1:68" x14ac:dyDescent="0.2">
      <c r="A375" s="606"/>
      <c r="B375" s="598"/>
      <c r="C375" s="598"/>
      <c r="D375" s="598"/>
      <c r="E375" s="598"/>
      <c r="F375" s="598"/>
      <c r="G375" s="598"/>
      <c r="H375" s="598"/>
      <c r="I375" s="598"/>
      <c r="J375" s="598"/>
      <c r="K375" s="598"/>
      <c r="L375" s="598"/>
      <c r="M375" s="598"/>
      <c r="N375" s="598"/>
      <c r="O375" s="607"/>
      <c r="P375" s="609" t="s">
        <v>71</v>
      </c>
      <c r="Q375" s="602"/>
      <c r="R375" s="602"/>
      <c r="S375" s="602"/>
      <c r="T375" s="602"/>
      <c r="U375" s="602"/>
      <c r="V375" s="603"/>
      <c r="W375" s="37" t="s">
        <v>72</v>
      </c>
      <c r="X375" s="579">
        <f>IFERROR(X374/H374,"0")</f>
        <v>11.111111111111111</v>
      </c>
      <c r="Y375" s="579">
        <f>IFERROR(Y374/H374,"0")</f>
        <v>12</v>
      </c>
      <c r="Z375" s="579">
        <f>IFERROR(IF(Z374="",0,Z374),"0")</f>
        <v>0.22776000000000002</v>
      </c>
      <c r="AA375" s="580"/>
      <c r="AB375" s="580"/>
      <c r="AC375" s="580"/>
    </row>
    <row r="376" spans="1:68" x14ac:dyDescent="0.2">
      <c r="A376" s="598"/>
      <c r="B376" s="598"/>
      <c r="C376" s="598"/>
      <c r="D376" s="598"/>
      <c r="E376" s="598"/>
      <c r="F376" s="598"/>
      <c r="G376" s="598"/>
      <c r="H376" s="598"/>
      <c r="I376" s="598"/>
      <c r="J376" s="598"/>
      <c r="K376" s="598"/>
      <c r="L376" s="598"/>
      <c r="M376" s="598"/>
      <c r="N376" s="598"/>
      <c r="O376" s="607"/>
      <c r="P376" s="609" t="s">
        <v>71</v>
      </c>
      <c r="Q376" s="602"/>
      <c r="R376" s="602"/>
      <c r="S376" s="602"/>
      <c r="T376" s="602"/>
      <c r="U376" s="602"/>
      <c r="V376" s="603"/>
      <c r="W376" s="37" t="s">
        <v>69</v>
      </c>
      <c r="X376" s="579">
        <f>IFERROR(SUM(X374:X374),"0")</f>
        <v>100</v>
      </c>
      <c r="Y376" s="579">
        <f>IFERROR(SUM(Y374:Y374),"0")</f>
        <v>108</v>
      </c>
      <c r="Z376" s="37"/>
      <c r="AA376" s="580"/>
      <c r="AB376" s="580"/>
      <c r="AC376" s="580"/>
    </row>
    <row r="377" spans="1:68" ht="16.5" customHeight="1" x14ac:dyDescent="0.25">
      <c r="A377" s="614" t="s">
        <v>587</v>
      </c>
      <c r="B377" s="598"/>
      <c r="C377" s="598"/>
      <c r="D377" s="598"/>
      <c r="E377" s="598"/>
      <c r="F377" s="598"/>
      <c r="G377" s="598"/>
      <c r="H377" s="598"/>
      <c r="I377" s="598"/>
      <c r="J377" s="598"/>
      <c r="K377" s="598"/>
      <c r="L377" s="598"/>
      <c r="M377" s="598"/>
      <c r="N377" s="598"/>
      <c r="O377" s="598"/>
      <c r="P377" s="598"/>
      <c r="Q377" s="598"/>
      <c r="R377" s="598"/>
      <c r="S377" s="598"/>
      <c r="T377" s="598"/>
      <c r="U377" s="598"/>
      <c r="V377" s="598"/>
      <c r="W377" s="598"/>
      <c r="X377" s="598"/>
      <c r="Y377" s="598"/>
      <c r="Z377" s="598"/>
      <c r="AA377" s="572"/>
      <c r="AB377" s="572"/>
      <c r="AC377" s="572"/>
    </row>
    <row r="378" spans="1:68" ht="14.25" customHeight="1" x14ac:dyDescent="0.25">
      <c r="A378" s="597" t="s">
        <v>102</v>
      </c>
      <c r="B378" s="598"/>
      <c r="C378" s="598"/>
      <c r="D378" s="598"/>
      <c r="E378" s="598"/>
      <c r="F378" s="598"/>
      <c r="G378" s="598"/>
      <c r="H378" s="598"/>
      <c r="I378" s="598"/>
      <c r="J378" s="598"/>
      <c r="K378" s="598"/>
      <c r="L378" s="598"/>
      <c r="M378" s="598"/>
      <c r="N378" s="598"/>
      <c r="O378" s="598"/>
      <c r="P378" s="598"/>
      <c r="Q378" s="598"/>
      <c r="R378" s="598"/>
      <c r="S378" s="598"/>
      <c r="T378" s="598"/>
      <c r="U378" s="598"/>
      <c r="V378" s="598"/>
      <c r="W378" s="598"/>
      <c r="X378" s="598"/>
      <c r="Y378" s="598"/>
      <c r="Z378" s="598"/>
      <c r="AA378" s="573"/>
      <c r="AB378" s="573"/>
      <c r="AC378" s="573"/>
    </row>
    <row r="379" spans="1:68" ht="37.5" customHeight="1" x14ac:dyDescent="0.25">
      <c r="A379" s="54" t="s">
        <v>588</v>
      </c>
      <c r="B379" s="54" t="s">
        <v>589</v>
      </c>
      <c r="C379" s="31">
        <v>4301011873</v>
      </c>
      <c r="D379" s="587">
        <v>4680115881907</v>
      </c>
      <c r="E379" s="588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105</v>
      </c>
      <c r="L379" s="32"/>
      <c r="M379" s="33" t="s">
        <v>67</v>
      </c>
      <c r="N379" s="33"/>
      <c r="O379" s="32">
        <v>60</v>
      </c>
      <c r="P379" s="8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2"/>
      <c r="R379" s="582"/>
      <c r="S379" s="582"/>
      <c r="T379" s="583"/>
      <c r="U379" s="34"/>
      <c r="V379" s="34"/>
      <c r="W379" s="35" t="s">
        <v>69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590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customHeight="1" x14ac:dyDescent="0.25">
      <c r="A380" s="54" t="s">
        <v>591</v>
      </c>
      <c r="B380" s="54" t="s">
        <v>592</v>
      </c>
      <c r="C380" s="31">
        <v>4301011874</v>
      </c>
      <c r="D380" s="587">
        <v>4680115884892</v>
      </c>
      <c r="E380" s="588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105</v>
      </c>
      <c r="L380" s="32"/>
      <c r="M380" s="33" t="s">
        <v>67</v>
      </c>
      <c r="N380" s="33"/>
      <c r="O380" s="32">
        <v>60</v>
      </c>
      <c r="P380" s="76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2"/>
      <c r="R380" s="582"/>
      <c r="S380" s="582"/>
      <c r="T380" s="583"/>
      <c r="U380" s="34"/>
      <c r="V380" s="34"/>
      <c r="W380" s="35" t="s">
        <v>69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593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customHeight="1" x14ac:dyDescent="0.25">
      <c r="A381" s="54" t="s">
        <v>594</v>
      </c>
      <c r="B381" s="54" t="s">
        <v>595</v>
      </c>
      <c r="C381" s="31">
        <v>4301011875</v>
      </c>
      <c r="D381" s="587">
        <v>4680115884885</v>
      </c>
      <c r="E381" s="588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105</v>
      </c>
      <c r="L381" s="32"/>
      <c r="M381" s="33" t="s">
        <v>67</v>
      </c>
      <c r="N381" s="33"/>
      <c r="O381" s="32">
        <v>60</v>
      </c>
      <c r="P381" s="8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2"/>
      <c r="R381" s="582"/>
      <c r="S381" s="582"/>
      <c r="T381" s="583"/>
      <c r="U381" s="34"/>
      <c r="V381" s="34"/>
      <c r="W381" s="35" t="s">
        <v>69</v>
      </c>
      <c r="X381" s="577">
        <v>200</v>
      </c>
      <c r="Y381" s="578">
        <f>IFERROR(IF(X381="",0,CEILING((X381/$H381),1)*$H381),"")</f>
        <v>204</v>
      </c>
      <c r="Z381" s="36">
        <f>IFERROR(IF(Y381=0,"",ROUNDUP(Y381/H381,0)*0.01898),"")</f>
        <v>0.32266</v>
      </c>
      <c r="AA381" s="56"/>
      <c r="AB381" s="57"/>
      <c r="AC381" s="431" t="s">
        <v>593</v>
      </c>
      <c r="AG381" s="64"/>
      <c r="AJ381" s="68"/>
      <c r="AK381" s="68">
        <v>0</v>
      </c>
      <c r="BB381" s="432" t="s">
        <v>1</v>
      </c>
      <c r="BM381" s="64">
        <f>IFERROR(X381*I381/H381,"0")</f>
        <v>207.25</v>
      </c>
      <c r="BN381" s="64">
        <f>IFERROR(Y381*I381/H381,"0")</f>
        <v>211.39500000000001</v>
      </c>
      <c r="BO381" s="64">
        <f>IFERROR(1/J381*(X381/H381),"0")</f>
        <v>0.26041666666666669</v>
      </c>
      <c r="BP381" s="64">
        <f>IFERROR(1/J381*(Y381/H381),"0")</f>
        <v>0.265625</v>
      </c>
    </row>
    <row r="382" spans="1:68" ht="37.5" customHeight="1" x14ac:dyDescent="0.25">
      <c r="A382" s="54" t="s">
        <v>596</v>
      </c>
      <c r="B382" s="54" t="s">
        <v>597</v>
      </c>
      <c r="C382" s="31">
        <v>4301011871</v>
      </c>
      <c r="D382" s="587">
        <v>4680115884908</v>
      </c>
      <c r="E382" s="588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60</v>
      </c>
      <c r="P382" s="86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2"/>
      <c r="R382" s="582"/>
      <c r="S382" s="582"/>
      <c r="T382" s="583"/>
      <c r="U382" s="34"/>
      <c r="V382" s="34"/>
      <c r="W382" s="35" t="s">
        <v>69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6"/>
      <c r="B383" s="598"/>
      <c r="C383" s="598"/>
      <c r="D383" s="598"/>
      <c r="E383" s="598"/>
      <c r="F383" s="598"/>
      <c r="G383" s="598"/>
      <c r="H383" s="598"/>
      <c r="I383" s="598"/>
      <c r="J383" s="598"/>
      <c r="K383" s="598"/>
      <c r="L383" s="598"/>
      <c r="M383" s="598"/>
      <c r="N383" s="598"/>
      <c r="O383" s="607"/>
      <c r="P383" s="609" t="s">
        <v>71</v>
      </c>
      <c r="Q383" s="602"/>
      <c r="R383" s="602"/>
      <c r="S383" s="602"/>
      <c r="T383" s="602"/>
      <c r="U383" s="602"/>
      <c r="V383" s="603"/>
      <c r="W383" s="37" t="s">
        <v>72</v>
      </c>
      <c r="X383" s="579">
        <f>IFERROR(X379/H379,"0")+IFERROR(X380/H380,"0")+IFERROR(X381/H381,"0")+IFERROR(X382/H382,"0")</f>
        <v>16.666666666666668</v>
      </c>
      <c r="Y383" s="579">
        <f>IFERROR(Y379/H379,"0")+IFERROR(Y380/H380,"0")+IFERROR(Y381/H381,"0")+IFERROR(Y382/H382,"0")</f>
        <v>17</v>
      </c>
      <c r="Z383" s="579">
        <f>IFERROR(IF(Z379="",0,Z379),"0")+IFERROR(IF(Z380="",0,Z380),"0")+IFERROR(IF(Z381="",0,Z381),"0")+IFERROR(IF(Z382="",0,Z382),"0")</f>
        <v>0.32266</v>
      </c>
      <c r="AA383" s="580"/>
      <c r="AB383" s="580"/>
      <c r="AC383" s="580"/>
    </row>
    <row r="384" spans="1:68" x14ac:dyDescent="0.2">
      <c r="A384" s="598"/>
      <c r="B384" s="598"/>
      <c r="C384" s="598"/>
      <c r="D384" s="598"/>
      <c r="E384" s="598"/>
      <c r="F384" s="598"/>
      <c r="G384" s="598"/>
      <c r="H384" s="598"/>
      <c r="I384" s="598"/>
      <c r="J384" s="598"/>
      <c r="K384" s="598"/>
      <c r="L384" s="598"/>
      <c r="M384" s="598"/>
      <c r="N384" s="598"/>
      <c r="O384" s="607"/>
      <c r="P384" s="609" t="s">
        <v>71</v>
      </c>
      <c r="Q384" s="602"/>
      <c r="R384" s="602"/>
      <c r="S384" s="602"/>
      <c r="T384" s="602"/>
      <c r="U384" s="602"/>
      <c r="V384" s="603"/>
      <c r="W384" s="37" t="s">
        <v>69</v>
      </c>
      <c r="X384" s="579">
        <f>IFERROR(SUM(X379:X382),"0")</f>
        <v>200</v>
      </c>
      <c r="Y384" s="579">
        <f>IFERROR(SUM(Y379:Y382),"0")</f>
        <v>204</v>
      </c>
      <c r="Z384" s="37"/>
      <c r="AA384" s="580"/>
      <c r="AB384" s="580"/>
      <c r="AC384" s="580"/>
    </row>
    <row r="385" spans="1:68" ht="14.25" customHeight="1" x14ac:dyDescent="0.25">
      <c r="A385" s="597" t="s">
        <v>63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573"/>
      <c r="AB385" s="573"/>
      <c r="AC385" s="573"/>
    </row>
    <row r="386" spans="1:68" ht="27" customHeight="1" x14ac:dyDescent="0.25">
      <c r="A386" s="54" t="s">
        <v>598</v>
      </c>
      <c r="B386" s="54" t="s">
        <v>599</v>
      </c>
      <c r="C386" s="31">
        <v>4301031303</v>
      </c>
      <c r="D386" s="587">
        <v>4607091384802</v>
      </c>
      <c r="E386" s="588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110</v>
      </c>
      <c r="L386" s="32"/>
      <c r="M386" s="33" t="s">
        <v>67</v>
      </c>
      <c r="N386" s="33"/>
      <c r="O386" s="32">
        <v>35</v>
      </c>
      <c r="P386" s="9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2"/>
      <c r="R386" s="582"/>
      <c r="S386" s="582"/>
      <c r="T386" s="583"/>
      <c r="U386" s="34"/>
      <c r="V386" s="34"/>
      <c r="W386" s="35" t="s">
        <v>69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600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06"/>
      <c r="B387" s="598"/>
      <c r="C387" s="598"/>
      <c r="D387" s="598"/>
      <c r="E387" s="598"/>
      <c r="F387" s="598"/>
      <c r="G387" s="598"/>
      <c r="H387" s="598"/>
      <c r="I387" s="598"/>
      <c r="J387" s="598"/>
      <c r="K387" s="598"/>
      <c r="L387" s="598"/>
      <c r="M387" s="598"/>
      <c r="N387" s="598"/>
      <c r="O387" s="607"/>
      <c r="P387" s="609" t="s">
        <v>71</v>
      </c>
      <c r="Q387" s="602"/>
      <c r="R387" s="602"/>
      <c r="S387" s="602"/>
      <c r="T387" s="602"/>
      <c r="U387" s="602"/>
      <c r="V387" s="603"/>
      <c r="W387" s="37" t="s">
        <v>72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x14ac:dyDescent="0.2">
      <c r="A388" s="598"/>
      <c r="B388" s="598"/>
      <c r="C388" s="598"/>
      <c r="D388" s="598"/>
      <c r="E388" s="598"/>
      <c r="F388" s="598"/>
      <c r="G388" s="598"/>
      <c r="H388" s="598"/>
      <c r="I388" s="598"/>
      <c r="J388" s="598"/>
      <c r="K388" s="598"/>
      <c r="L388" s="598"/>
      <c r="M388" s="598"/>
      <c r="N388" s="598"/>
      <c r="O388" s="607"/>
      <c r="P388" s="609" t="s">
        <v>71</v>
      </c>
      <c r="Q388" s="602"/>
      <c r="R388" s="602"/>
      <c r="S388" s="602"/>
      <c r="T388" s="602"/>
      <c r="U388" s="602"/>
      <c r="V388" s="603"/>
      <c r="W388" s="37" t="s">
        <v>69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customHeight="1" x14ac:dyDescent="0.25">
      <c r="A389" s="597" t="s">
        <v>73</v>
      </c>
      <c r="B389" s="598"/>
      <c r="C389" s="598"/>
      <c r="D389" s="598"/>
      <c r="E389" s="598"/>
      <c r="F389" s="598"/>
      <c r="G389" s="598"/>
      <c r="H389" s="598"/>
      <c r="I389" s="598"/>
      <c r="J389" s="598"/>
      <c r="K389" s="598"/>
      <c r="L389" s="598"/>
      <c r="M389" s="598"/>
      <c r="N389" s="598"/>
      <c r="O389" s="598"/>
      <c r="P389" s="598"/>
      <c r="Q389" s="598"/>
      <c r="R389" s="598"/>
      <c r="S389" s="598"/>
      <c r="T389" s="598"/>
      <c r="U389" s="598"/>
      <c r="V389" s="598"/>
      <c r="W389" s="598"/>
      <c r="X389" s="598"/>
      <c r="Y389" s="598"/>
      <c r="Z389" s="598"/>
      <c r="AA389" s="573"/>
      <c r="AB389" s="573"/>
      <c r="AC389" s="573"/>
    </row>
    <row r="390" spans="1:68" ht="27" customHeight="1" x14ac:dyDescent="0.25">
      <c r="A390" s="54" t="s">
        <v>601</v>
      </c>
      <c r="B390" s="54" t="s">
        <v>602</v>
      </c>
      <c r="C390" s="31">
        <v>4301051899</v>
      </c>
      <c r="D390" s="587">
        <v>4607091384246</v>
      </c>
      <c r="E390" s="588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2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69</v>
      </c>
      <c r="X390" s="577">
        <v>1300</v>
      </c>
      <c r="Y390" s="578">
        <f>IFERROR(IF(X390="",0,CEILING((X390/$H390),1)*$H390),"")</f>
        <v>1305</v>
      </c>
      <c r="Z390" s="36">
        <f>IFERROR(IF(Y390=0,"",ROUNDUP(Y390/H390,0)*0.01898),"")</f>
        <v>2.7521</v>
      </c>
      <c r="AA390" s="56"/>
      <c r="AB390" s="57"/>
      <c r="AC390" s="437" t="s">
        <v>603</v>
      </c>
      <c r="AG390" s="64"/>
      <c r="AJ390" s="68"/>
      <c r="AK390" s="68">
        <v>0</v>
      </c>
      <c r="BB390" s="438" t="s">
        <v>1</v>
      </c>
      <c r="BM390" s="64">
        <f>IFERROR(X390*I390/H390,"0")</f>
        <v>1374.9666666666667</v>
      </c>
      <c r="BN390" s="64">
        <f>IFERROR(Y390*I390/H390,"0")</f>
        <v>1380.2550000000001</v>
      </c>
      <c r="BO390" s="64">
        <f>IFERROR(1/J390*(X390/H390),"0")</f>
        <v>2.2569444444444446</v>
      </c>
      <c r="BP390" s="64">
        <f>IFERROR(1/J390*(Y390/H390),"0")</f>
        <v>2.265625</v>
      </c>
    </row>
    <row r="391" spans="1:68" ht="27" customHeight="1" x14ac:dyDescent="0.25">
      <c r="A391" s="54" t="s">
        <v>604</v>
      </c>
      <c r="B391" s="54" t="s">
        <v>605</v>
      </c>
      <c r="C391" s="31">
        <v>4301051660</v>
      </c>
      <c r="D391" s="587">
        <v>4607091384253</v>
      </c>
      <c r="E391" s="588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76</v>
      </c>
      <c r="L391" s="32"/>
      <c r="M391" s="33" t="s">
        <v>77</v>
      </c>
      <c r="N391" s="33"/>
      <c r="O391" s="32">
        <v>40</v>
      </c>
      <c r="P391" s="91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2"/>
      <c r="R391" s="582"/>
      <c r="S391" s="582"/>
      <c r="T391" s="583"/>
      <c r="U391" s="34"/>
      <c r="V391" s="34"/>
      <c r="W391" s="35" t="s">
        <v>69</v>
      </c>
      <c r="X391" s="577">
        <v>200</v>
      </c>
      <c r="Y391" s="578">
        <f>IFERROR(IF(X391="",0,CEILING((X391/$H391),1)*$H391),"")</f>
        <v>201.6</v>
      </c>
      <c r="Z391" s="36">
        <f>IFERROR(IF(Y391=0,"",ROUNDUP(Y391/H391,0)*0.00651),"")</f>
        <v>0.54683999999999999</v>
      </c>
      <c r="AA391" s="56"/>
      <c r="AB391" s="57"/>
      <c r="AC391" s="439" t="s">
        <v>603</v>
      </c>
      <c r="AG391" s="64"/>
      <c r="AJ391" s="68"/>
      <c r="AK391" s="68">
        <v>0</v>
      </c>
      <c r="BB391" s="440" t="s">
        <v>1</v>
      </c>
      <c r="BM391" s="64">
        <f>IFERROR(X391*I391/H391,"0")</f>
        <v>222.00000000000003</v>
      </c>
      <c r="BN391" s="64">
        <f>IFERROR(Y391*I391/H391,"0")</f>
        <v>223.77600000000001</v>
      </c>
      <c r="BO391" s="64">
        <f>IFERROR(1/J391*(X391/H391),"0")</f>
        <v>0.45787545787545797</v>
      </c>
      <c r="BP391" s="64">
        <f>IFERROR(1/J391*(Y391/H391),"0")</f>
        <v>0.46153846153846156</v>
      </c>
    </row>
    <row r="392" spans="1:68" x14ac:dyDescent="0.2">
      <c r="A392" s="606"/>
      <c r="B392" s="598"/>
      <c r="C392" s="598"/>
      <c r="D392" s="598"/>
      <c r="E392" s="598"/>
      <c r="F392" s="598"/>
      <c r="G392" s="598"/>
      <c r="H392" s="598"/>
      <c r="I392" s="598"/>
      <c r="J392" s="598"/>
      <c r="K392" s="598"/>
      <c r="L392" s="598"/>
      <c r="M392" s="598"/>
      <c r="N392" s="598"/>
      <c r="O392" s="607"/>
      <c r="P392" s="609" t="s">
        <v>71</v>
      </c>
      <c r="Q392" s="602"/>
      <c r="R392" s="602"/>
      <c r="S392" s="602"/>
      <c r="T392" s="602"/>
      <c r="U392" s="602"/>
      <c r="V392" s="603"/>
      <c r="W392" s="37" t="s">
        <v>72</v>
      </c>
      <c r="X392" s="579">
        <f>IFERROR(X390/H390,"0")+IFERROR(X391/H391,"0")</f>
        <v>227.7777777777778</v>
      </c>
      <c r="Y392" s="579">
        <f>IFERROR(Y390/H390,"0")+IFERROR(Y391/H391,"0")</f>
        <v>229</v>
      </c>
      <c r="Z392" s="579">
        <f>IFERROR(IF(Z390="",0,Z390),"0")+IFERROR(IF(Z391="",0,Z391),"0")</f>
        <v>3.29894</v>
      </c>
      <c r="AA392" s="580"/>
      <c r="AB392" s="580"/>
      <c r="AC392" s="580"/>
    </row>
    <row r="393" spans="1:68" x14ac:dyDescent="0.2">
      <c r="A393" s="598"/>
      <c r="B393" s="598"/>
      <c r="C393" s="598"/>
      <c r="D393" s="598"/>
      <c r="E393" s="598"/>
      <c r="F393" s="598"/>
      <c r="G393" s="598"/>
      <c r="H393" s="598"/>
      <c r="I393" s="598"/>
      <c r="J393" s="598"/>
      <c r="K393" s="598"/>
      <c r="L393" s="598"/>
      <c r="M393" s="598"/>
      <c r="N393" s="598"/>
      <c r="O393" s="607"/>
      <c r="P393" s="609" t="s">
        <v>71</v>
      </c>
      <c r="Q393" s="602"/>
      <c r="R393" s="602"/>
      <c r="S393" s="602"/>
      <c r="T393" s="602"/>
      <c r="U393" s="602"/>
      <c r="V393" s="603"/>
      <c r="W393" s="37" t="s">
        <v>69</v>
      </c>
      <c r="X393" s="579">
        <f>IFERROR(SUM(X390:X391),"0")</f>
        <v>1500</v>
      </c>
      <c r="Y393" s="579">
        <f>IFERROR(SUM(Y390:Y391),"0")</f>
        <v>1506.6</v>
      </c>
      <c r="Z393" s="37"/>
      <c r="AA393" s="580"/>
      <c r="AB393" s="580"/>
      <c r="AC393" s="580"/>
    </row>
    <row r="394" spans="1:68" ht="14.25" customHeight="1" x14ac:dyDescent="0.25">
      <c r="A394" s="597" t="s">
        <v>172</v>
      </c>
      <c r="B394" s="598"/>
      <c r="C394" s="598"/>
      <c r="D394" s="598"/>
      <c r="E394" s="598"/>
      <c r="F394" s="598"/>
      <c r="G394" s="598"/>
      <c r="H394" s="598"/>
      <c r="I394" s="598"/>
      <c r="J394" s="598"/>
      <c r="K394" s="598"/>
      <c r="L394" s="598"/>
      <c r="M394" s="598"/>
      <c r="N394" s="598"/>
      <c r="O394" s="598"/>
      <c r="P394" s="598"/>
      <c r="Q394" s="598"/>
      <c r="R394" s="598"/>
      <c r="S394" s="598"/>
      <c r="T394" s="598"/>
      <c r="U394" s="598"/>
      <c r="V394" s="598"/>
      <c r="W394" s="598"/>
      <c r="X394" s="598"/>
      <c r="Y394" s="598"/>
      <c r="Z394" s="598"/>
      <c r="AA394" s="573"/>
      <c r="AB394" s="573"/>
      <c r="AC394" s="573"/>
    </row>
    <row r="395" spans="1:68" ht="27" customHeight="1" x14ac:dyDescent="0.25">
      <c r="A395" s="54" t="s">
        <v>606</v>
      </c>
      <c r="B395" s="54" t="s">
        <v>607</v>
      </c>
      <c r="C395" s="31">
        <v>4301060441</v>
      </c>
      <c r="D395" s="587">
        <v>4607091389357</v>
      </c>
      <c r="E395" s="588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105</v>
      </c>
      <c r="L395" s="32"/>
      <c r="M395" s="33" t="s">
        <v>77</v>
      </c>
      <c r="N395" s="33"/>
      <c r="O395" s="32">
        <v>40</v>
      </c>
      <c r="P395" s="72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2"/>
      <c r="R395" s="582"/>
      <c r="S395" s="582"/>
      <c r="T395" s="583"/>
      <c r="U395" s="34"/>
      <c r="V395" s="34"/>
      <c r="W395" s="35" t="s">
        <v>69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608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606"/>
      <c r="B396" s="598"/>
      <c r="C396" s="598"/>
      <c r="D396" s="598"/>
      <c r="E396" s="598"/>
      <c r="F396" s="598"/>
      <c r="G396" s="598"/>
      <c r="H396" s="598"/>
      <c r="I396" s="598"/>
      <c r="J396" s="598"/>
      <c r="K396" s="598"/>
      <c r="L396" s="598"/>
      <c r="M396" s="598"/>
      <c r="N396" s="598"/>
      <c r="O396" s="607"/>
      <c r="P396" s="609" t="s">
        <v>71</v>
      </c>
      <c r="Q396" s="602"/>
      <c r="R396" s="602"/>
      <c r="S396" s="602"/>
      <c r="T396" s="602"/>
      <c r="U396" s="602"/>
      <c r="V396" s="603"/>
      <c r="W396" s="37" t="s">
        <v>72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x14ac:dyDescent="0.2">
      <c r="A397" s="598"/>
      <c r="B397" s="598"/>
      <c r="C397" s="598"/>
      <c r="D397" s="598"/>
      <c r="E397" s="598"/>
      <c r="F397" s="598"/>
      <c r="G397" s="598"/>
      <c r="H397" s="598"/>
      <c r="I397" s="598"/>
      <c r="J397" s="598"/>
      <c r="K397" s="598"/>
      <c r="L397" s="598"/>
      <c r="M397" s="598"/>
      <c r="N397" s="598"/>
      <c r="O397" s="607"/>
      <c r="P397" s="609" t="s">
        <v>71</v>
      </c>
      <c r="Q397" s="602"/>
      <c r="R397" s="602"/>
      <c r="S397" s="602"/>
      <c r="T397" s="602"/>
      <c r="U397" s="602"/>
      <c r="V397" s="603"/>
      <c r="W397" s="37" t="s">
        <v>69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customHeight="1" x14ac:dyDescent="0.2">
      <c r="A398" s="722" t="s">
        <v>609</v>
      </c>
      <c r="B398" s="723"/>
      <c r="C398" s="723"/>
      <c r="D398" s="723"/>
      <c r="E398" s="723"/>
      <c r="F398" s="723"/>
      <c r="G398" s="723"/>
      <c r="H398" s="723"/>
      <c r="I398" s="723"/>
      <c r="J398" s="723"/>
      <c r="K398" s="723"/>
      <c r="L398" s="723"/>
      <c r="M398" s="723"/>
      <c r="N398" s="723"/>
      <c r="O398" s="723"/>
      <c r="P398" s="723"/>
      <c r="Q398" s="723"/>
      <c r="R398" s="723"/>
      <c r="S398" s="723"/>
      <c r="T398" s="723"/>
      <c r="U398" s="723"/>
      <c r="V398" s="723"/>
      <c r="W398" s="723"/>
      <c r="X398" s="723"/>
      <c r="Y398" s="723"/>
      <c r="Z398" s="723"/>
      <c r="AA398" s="48"/>
      <c r="AB398" s="48"/>
      <c r="AC398" s="48"/>
    </row>
    <row r="399" spans="1:68" ht="16.5" customHeight="1" x14ac:dyDescent="0.25">
      <c r="A399" s="614" t="s">
        <v>610</v>
      </c>
      <c r="B399" s="598"/>
      <c r="C399" s="598"/>
      <c r="D399" s="598"/>
      <c r="E399" s="598"/>
      <c r="F399" s="598"/>
      <c r="G399" s="598"/>
      <c r="H399" s="598"/>
      <c r="I399" s="598"/>
      <c r="J399" s="598"/>
      <c r="K399" s="598"/>
      <c r="L399" s="598"/>
      <c r="M399" s="598"/>
      <c r="N399" s="598"/>
      <c r="O399" s="598"/>
      <c r="P399" s="598"/>
      <c r="Q399" s="598"/>
      <c r="R399" s="598"/>
      <c r="S399" s="598"/>
      <c r="T399" s="598"/>
      <c r="U399" s="598"/>
      <c r="V399" s="598"/>
      <c r="W399" s="598"/>
      <c r="X399" s="598"/>
      <c r="Y399" s="598"/>
      <c r="Z399" s="598"/>
      <c r="AA399" s="572"/>
      <c r="AB399" s="572"/>
      <c r="AC399" s="572"/>
    </row>
    <row r="400" spans="1:68" ht="14.25" customHeight="1" x14ac:dyDescent="0.25">
      <c r="A400" s="597" t="s">
        <v>63</v>
      </c>
      <c r="B400" s="598"/>
      <c r="C400" s="598"/>
      <c r="D400" s="598"/>
      <c r="E400" s="598"/>
      <c r="F400" s="598"/>
      <c r="G400" s="598"/>
      <c r="H400" s="598"/>
      <c r="I400" s="598"/>
      <c r="J400" s="598"/>
      <c r="K400" s="598"/>
      <c r="L400" s="598"/>
      <c r="M400" s="598"/>
      <c r="N400" s="598"/>
      <c r="O400" s="598"/>
      <c r="P400" s="598"/>
      <c r="Q400" s="598"/>
      <c r="R400" s="598"/>
      <c r="S400" s="598"/>
      <c r="T400" s="598"/>
      <c r="U400" s="598"/>
      <c r="V400" s="598"/>
      <c r="W400" s="598"/>
      <c r="X400" s="598"/>
      <c r="Y400" s="598"/>
      <c r="Z400" s="598"/>
      <c r="AA400" s="573"/>
      <c r="AB400" s="573"/>
      <c r="AC400" s="573"/>
    </row>
    <row r="401" spans="1:68" ht="27" customHeight="1" x14ac:dyDescent="0.25">
      <c r="A401" s="54" t="s">
        <v>611</v>
      </c>
      <c r="B401" s="54" t="s">
        <v>612</v>
      </c>
      <c r="C401" s="31">
        <v>4301031405</v>
      </c>
      <c r="D401" s="587">
        <v>4680115886100</v>
      </c>
      <c r="E401" s="588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110</v>
      </c>
      <c r="L401" s="32"/>
      <c r="M401" s="33" t="s">
        <v>67</v>
      </c>
      <c r="N401" s="33"/>
      <c r="O401" s="32">
        <v>50</v>
      </c>
      <c r="P401" s="8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2"/>
      <c r="R401" s="582"/>
      <c r="S401" s="582"/>
      <c r="T401" s="583"/>
      <c r="U401" s="34"/>
      <c r="V401" s="34"/>
      <c r="W401" s="35" t="s">
        <v>69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613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customHeight="1" x14ac:dyDescent="0.25">
      <c r="A402" s="54" t="s">
        <v>614</v>
      </c>
      <c r="B402" s="54" t="s">
        <v>615</v>
      </c>
      <c r="C402" s="31">
        <v>4301031382</v>
      </c>
      <c r="D402" s="587">
        <v>4680115886117</v>
      </c>
      <c r="E402" s="588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110</v>
      </c>
      <c r="L402" s="32"/>
      <c r="M402" s="33" t="s">
        <v>67</v>
      </c>
      <c r="N402" s="33"/>
      <c r="O402" s="32">
        <v>50</v>
      </c>
      <c r="P402" s="85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2"/>
      <c r="R402" s="582"/>
      <c r="S402" s="582"/>
      <c r="T402" s="583"/>
      <c r="U402" s="34"/>
      <c r="V402" s="34"/>
      <c r="W402" s="35" t="s">
        <v>69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616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customHeight="1" x14ac:dyDescent="0.25">
      <c r="A403" s="54" t="s">
        <v>614</v>
      </c>
      <c r="B403" s="54" t="s">
        <v>617</v>
      </c>
      <c r="C403" s="31">
        <v>4301031406</v>
      </c>
      <c r="D403" s="587">
        <v>4680115886117</v>
      </c>
      <c r="E403" s="588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110</v>
      </c>
      <c r="L403" s="32"/>
      <c r="M403" s="33" t="s">
        <v>67</v>
      </c>
      <c r="N403" s="33"/>
      <c r="O403" s="32">
        <v>50</v>
      </c>
      <c r="P403" s="8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2"/>
      <c r="R403" s="582"/>
      <c r="S403" s="582"/>
      <c r="T403" s="583"/>
      <c r="U403" s="34"/>
      <c r="V403" s="34"/>
      <c r="W403" s="35" t="s">
        <v>69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616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customHeight="1" x14ac:dyDescent="0.25">
      <c r="A404" s="54" t="s">
        <v>618</v>
      </c>
      <c r="B404" s="54" t="s">
        <v>619</v>
      </c>
      <c r="C404" s="31">
        <v>4301031402</v>
      </c>
      <c r="D404" s="587">
        <v>4680115886124</v>
      </c>
      <c r="E404" s="588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110</v>
      </c>
      <c r="L404" s="32"/>
      <c r="M404" s="33" t="s">
        <v>67</v>
      </c>
      <c r="N404" s="33"/>
      <c r="O404" s="32">
        <v>50</v>
      </c>
      <c r="P404" s="89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2"/>
      <c r="R404" s="582"/>
      <c r="S404" s="582"/>
      <c r="T404" s="583"/>
      <c r="U404" s="34"/>
      <c r="V404" s="34"/>
      <c r="W404" s="35" t="s">
        <v>69</v>
      </c>
      <c r="X404" s="577">
        <v>150</v>
      </c>
      <c r="Y404" s="578">
        <f t="shared" si="62"/>
        <v>151.20000000000002</v>
      </c>
      <c r="Z404" s="36">
        <f>IFERROR(IF(Y404=0,"",ROUNDUP(Y404/H404,0)*0.00902),"")</f>
        <v>0.25256000000000001</v>
      </c>
      <c r="AA404" s="56"/>
      <c r="AB404" s="57"/>
      <c r="AC404" s="449" t="s">
        <v>620</v>
      </c>
      <c r="AG404" s="64"/>
      <c r="AJ404" s="68"/>
      <c r="AK404" s="68">
        <v>0</v>
      </c>
      <c r="BB404" s="450" t="s">
        <v>1</v>
      </c>
      <c r="BM404" s="64">
        <f t="shared" si="63"/>
        <v>155.83333333333331</v>
      </c>
      <c r="BN404" s="64">
        <f t="shared" si="64"/>
        <v>157.08000000000001</v>
      </c>
      <c r="BO404" s="64">
        <f t="shared" si="65"/>
        <v>0.21043771043771042</v>
      </c>
      <c r="BP404" s="64">
        <f t="shared" si="66"/>
        <v>0.21212121212121213</v>
      </c>
    </row>
    <row r="405" spans="1:68" ht="27" customHeight="1" x14ac:dyDescent="0.25">
      <c r="A405" s="54" t="s">
        <v>621</v>
      </c>
      <c r="B405" s="54" t="s">
        <v>622</v>
      </c>
      <c r="C405" s="31">
        <v>4301031366</v>
      </c>
      <c r="D405" s="587">
        <v>4680115883147</v>
      </c>
      <c r="E405" s="588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86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2"/>
      <c r="R405" s="582"/>
      <c r="S405" s="582"/>
      <c r="T405" s="583"/>
      <c r="U405" s="34"/>
      <c r="V405" s="34"/>
      <c r="W405" s="35" t="s">
        <v>69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613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customHeight="1" x14ac:dyDescent="0.25">
      <c r="A406" s="54" t="s">
        <v>623</v>
      </c>
      <c r="B406" s="54" t="s">
        <v>624</v>
      </c>
      <c r="C406" s="31">
        <v>4301031362</v>
      </c>
      <c r="D406" s="587">
        <v>4607091384338</v>
      </c>
      <c r="E406" s="588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80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2"/>
      <c r="R406" s="582"/>
      <c r="S406" s="582"/>
      <c r="T406" s="583"/>
      <c r="U406" s="34"/>
      <c r="V406" s="34"/>
      <c r="W406" s="35" t="s">
        <v>69</v>
      </c>
      <c r="X406" s="577">
        <v>0</v>
      </c>
      <c r="Y406" s="578">
        <f t="shared" si="62"/>
        <v>0</v>
      </c>
      <c r="Z406" s="36" t="str">
        <f t="shared" si="67"/>
        <v/>
      </c>
      <c r="AA406" s="56"/>
      <c r="AB406" s="57"/>
      <c r="AC406" s="453" t="s">
        <v>613</v>
      </c>
      <c r="AG406" s="64"/>
      <c r="AJ406" s="68"/>
      <c r="AK406" s="68">
        <v>0</v>
      </c>
      <c r="BB406" s="454" t="s">
        <v>1</v>
      </c>
      <c r="BM406" s="64">
        <f t="shared" si="63"/>
        <v>0</v>
      </c>
      <c r="BN406" s="64">
        <f t="shared" si="64"/>
        <v>0</v>
      </c>
      <c r="BO406" s="64">
        <f t="shared" si="65"/>
        <v>0</v>
      </c>
      <c r="BP406" s="64">
        <f t="shared" si="66"/>
        <v>0</v>
      </c>
    </row>
    <row r="407" spans="1:68" ht="37.5" customHeight="1" x14ac:dyDescent="0.25">
      <c r="A407" s="54" t="s">
        <v>625</v>
      </c>
      <c r="B407" s="54" t="s">
        <v>626</v>
      </c>
      <c r="C407" s="31">
        <v>4301031361</v>
      </c>
      <c r="D407" s="587">
        <v>4607091389524</v>
      </c>
      <c r="E407" s="588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50</v>
      </c>
      <c r="P407" s="86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2"/>
      <c r="R407" s="582"/>
      <c r="S407" s="582"/>
      <c r="T407" s="583"/>
      <c r="U407" s="34"/>
      <c r="V407" s="34"/>
      <c r="W407" s="35" t="s">
        <v>69</v>
      </c>
      <c r="X407" s="577">
        <v>0</v>
      </c>
      <c r="Y407" s="578">
        <f t="shared" si="62"/>
        <v>0</v>
      </c>
      <c r="Z407" s="36" t="str">
        <f t="shared" si="67"/>
        <v/>
      </c>
      <c r="AA407" s="56"/>
      <c r="AB407" s="57"/>
      <c r="AC407" s="455" t="s">
        <v>627</v>
      </c>
      <c r="AG407" s="64"/>
      <c r="AJ407" s="68"/>
      <c r="AK407" s="68">
        <v>0</v>
      </c>
      <c r="BB407" s="456" t="s">
        <v>1</v>
      </c>
      <c r="BM407" s="64">
        <f t="shared" si="63"/>
        <v>0</v>
      </c>
      <c r="BN407" s="64">
        <f t="shared" si="64"/>
        <v>0</v>
      </c>
      <c r="BO407" s="64">
        <f t="shared" si="65"/>
        <v>0</v>
      </c>
      <c r="BP407" s="64">
        <f t="shared" si="66"/>
        <v>0</v>
      </c>
    </row>
    <row r="408" spans="1:68" ht="27" customHeight="1" x14ac:dyDescent="0.25">
      <c r="A408" s="54" t="s">
        <v>628</v>
      </c>
      <c r="B408" s="54" t="s">
        <v>629</v>
      </c>
      <c r="C408" s="31">
        <v>4301031364</v>
      </c>
      <c r="D408" s="587">
        <v>4680115883161</v>
      </c>
      <c r="E408" s="588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66</v>
      </c>
      <c r="L408" s="32"/>
      <c r="M408" s="33" t="s">
        <v>67</v>
      </c>
      <c r="N408" s="33"/>
      <c r="O408" s="32">
        <v>50</v>
      </c>
      <c r="P408" s="63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2"/>
      <c r="R408" s="582"/>
      <c r="S408" s="582"/>
      <c r="T408" s="583"/>
      <c r="U408" s="34"/>
      <c r="V408" s="34"/>
      <c r="W408" s="35" t="s">
        <v>69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630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customHeight="1" x14ac:dyDescent="0.25">
      <c r="A409" s="54" t="s">
        <v>631</v>
      </c>
      <c r="B409" s="54" t="s">
        <v>632</v>
      </c>
      <c r="C409" s="31">
        <v>4301031358</v>
      </c>
      <c r="D409" s="587">
        <v>4607091389531</v>
      </c>
      <c r="E409" s="588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66</v>
      </c>
      <c r="L409" s="32"/>
      <c r="M409" s="33" t="s">
        <v>67</v>
      </c>
      <c r="N409" s="33"/>
      <c r="O409" s="32">
        <v>50</v>
      </c>
      <c r="P409" s="84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2"/>
      <c r="R409" s="582"/>
      <c r="S409" s="582"/>
      <c r="T409" s="583"/>
      <c r="U409" s="34"/>
      <c r="V409" s="34"/>
      <c r="W409" s="35" t="s">
        <v>69</v>
      </c>
      <c r="X409" s="577">
        <v>0</v>
      </c>
      <c r="Y409" s="578">
        <f t="shared" si="62"/>
        <v>0</v>
      </c>
      <c r="Z409" s="36" t="str">
        <f t="shared" si="67"/>
        <v/>
      </c>
      <c r="AA409" s="56"/>
      <c r="AB409" s="57"/>
      <c r="AC409" s="459" t="s">
        <v>633</v>
      </c>
      <c r="AG409" s="64"/>
      <c r="AJ409" s="68"/>
      <c r="AK409" s="68">
        <v>0</v>
      </c>
      <c r="BB409" s="460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customHeight="1" x14ac:dyDescent="0.25">
      <c r="A410" s="54" t="s">
        <v>634</v>
      </c>
      <c r="B410" s="54" t="s">
        <v>635</v>
      </c>
      <c r="C410" s="31">
        <v>4301031360</v>
      </c>
      <c r="D410" s="587">
        <v>4607091384345</v>
      </c>
      <c r="E410" s="588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50</v>
      </c>
      <c r="P410" s="6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2"/>
      <c r="R410" s="582"/>
      <c r="S410" s="582"/>
      <c r="T410" s="583"/>
      <c r="U410" s="34"/>
      <c r="V410" s="34"/>
      <c r="W410" s="35" t="s">
        <v>69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630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x14ac:dyDescent="0.2">
      <c r="A411" s="606"/>
      <c r="B411" s="598"/>
      <c r="C411" s="598"/>
      <c r="D411" s="598"/>
      <c r="E411" s="598"/>
      <c r="F411" s="598"/>
      <c r="G411" s="598"/>
      <c r="H411" s="598"/>
      <c r="I411" s="598"/>
      <c r="J411" s="598"/>
      <c r="K411" s="598"/>
      <c r="L411" s="598"/>
      <c r="M411" s="598"/>
      <c r="N411" s="598"/>
      <c r="O411" s="607"/>
      <c r="P411" s="609" t="s">
        <v>71</v>
      </c>
      <c r="Q411" s="602"/>
      <c r="R411" s="602"/>
      <c r="S411" s="602"/>
      <c r="T411" s="602"/>
      <c r="U411" s="602"/>
      <c r="V411" s="603"/>
      <c r="W411" s="37" t="s">
        <v>72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27.777777777777775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28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0.25256000000000001</v>
      </c>
      <c r="AA411" s="580"/>
      <c r="AB411" s="580"/>
      <c r="AC411" s="580"/>
    </row>
    <row r="412" spans="1:68" x14ac:dyDescent="0.2">
      <c r="A412" s="598"/>
      <c r="B412" s="598"/>
      <c r="C412" s="598"/>
      <c r="D412" s="598"/>
      <c r="E412" s="598"/>
      <c r="F412" s="598"/>
      <c r="G412" s="598"/>
      <c r="H412" s="598"/>
      <c r="I412" s="598"/>
      <c r="J412" s="598"/>
      <c r="K412" s="598"/>
      <c r="L412" s="598"/>
      <c r="M412" s="598"/>
      <c r="N412" s="598"/>
      <c r="O412" s="607"/>
      <c r="P412" s="609" t="s">
        <v>71</v>
      </c>
      <c r="Q412" s="602"/>
      <c r="R412" s="602"/>
      <c r="S412" s="602"/>
      <c r="T412" s="602"/>
      <c r="U412" s="602"/>
      <c r="V412" s="603"/>
      <c r="W412" s="37" t="s">
        <v>69</v>
      </c>
      <c r="X412" s="579">
        <f>IFERROR(SUM(X401:X410),"0")</f>
        <v>150</v>
      </c>
      <c r="Y412" s="579">
        <f>IFERROR(SUM(Y401:Y410),"0")</f>
        <v>151.20000000000002</v>
      </c>
      <c r="Z412" s="37"/>
      <c r="AA412" s="580"/>
      <c r="AB412" s="580"/>
      <c r="AC412" s="580"/>
    </row>
    <row r="413" spans="1:68" ht="14.25" customHeight="1" x14ac:dyDescent="0.25">
      <c r="A413" s="597" t="s">
        <v>73</v>
      </c>
      <c r="B413" s="598"/>
      <c r="C413" s="598"/>
      <c r="D413" s="598"/>
      <c r="E413" s="598"/>
      <c r="F413" s="598"/>
      <c r="G413" s="598"/>
      <c r="H413" s="598"/>
      <c r="I413" s="598"/>
      <c r="J413" s="598"/>
      <c r="K413" s="598"/>
      <c r="L413" s="598"/>
      <c r="M413" s="598"/>
      <c r="N413" s="598"/>
      <c r="O413" s="598"/>
      <c r="P413" s="598"/>
      <c r="Q413" s="598"/>
      <c r="R413" s="598"/>
      <c r="S413" s="598"/>
      <c r="T413" s="598"/>
      <c r="U413" s="598"/>
      <c r="V413" s="598"/>
      <c r="W413" s="598"/>
      <c r="X413" s="598"/>
      <c r="Y413" s="598"/>
      <c r="Z413" s="598"/>
      <c r="AA413" s="573"/>
      <c r="AB413" s="573"/>
      <c r="AC413" s="573"/>
    </row>
    <row r="414" spans="1:68" ht="27" customHeight="1" x14ac:dyDescent="0.25">
      <c r="A414" s="54" t="s">
        <v>636</v>
      </c>
      <c r="B414" s="54" t="s">
        <v>637</v>
      </c>
      <c r="C414" s="31">
        <v>4301051284</v>
      </c>
      <c r="D414" s="587">
        <v>4607091384352</v>
      </c>
      <c r="E414" s="588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110</v>
      </c>
      <c r="L414" s="32"/>
      <c r="M414" s="33" t="s">
        <v>77</v>
      </c>
      <c r="N414" s="33"/>
      <c r="O414" s="32">
        <v>45</v>
      </c>
      <c r="P414" s="8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2"/>
      <c r="R414" s="582"/>
      <c r="S414" s="582"/>
      <c r="T414" s="583"/>
      <c r="U414" s="34"/>
      <c r="V414" s="34"/>
      <c r="W414" s="35" t="s">
        <v>69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638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639</v>
      </c>
      <c r="B415" s="54" t="s">
        <v>640</v>
      </c>
      <c r="C415" s="31">
        <v>4301051431</v>
      </c>
      <c r="D415" s="587">
        <v>4607091389654</v>
      </c>
      <c r="E415" s="588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76</v>
      </c>
      <c r="L415" s="32"/>
      <c r="M415" s="33" t="s">
        <v>77</v>
      </c>
      <c r="N415" s="33"/>
      <c r="O415" s="32">
        <v>45</v>
      </c>
      <c r="P415" s="6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2"/>
      <c r="R415" s="582"/>
      <c r="S415" s="582"/>
      <c r="T415" s="583"/>
      <c r="U415" s="34"/>
      <c r="V415" s="34"/>
      <c r="W415" s="35" t="s">
        <v>69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641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606"/>
      <c r="B416" s="598"/>
      <c r="C416" s="598"/>
      <c r="D416" s="598"/>
      <c r="E416" s="598"/>
      <c r="F416" s="598"/>
      <c r="G416" s="598"/>
      <c r="H416" s="598"/>
      <c r="I416" s="598"/>
      <c r="J416" s="598"/>
      <c r="K416" s="598"/>
      <c r="L416" s="598"/>
      <c r="M416" s="598"/>
      <c r="N416" s="598"/>
      <c r="O416" s="607"/>
      <c r="P416" s="609" t="s">
        <v>71</v>
      </c>
      <c r="Q416" s="602"/>
      <c r="R416" s="602"/>
      <c r="S416" s="602"/>
      <c r="T416" s="602"/>
      <c r="U416" s="602"/>
      <c r="V416" s="603"/>
      <c r="W416" s="37" t="s">
        <v>72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x14ac:dyDescent="0.2">
      <c r="A417" s="598"/>
      <c r="B417" s="598"/>
      <c r="C417" s="598"/>
      <c r="D417" s="598"/>
      <c r="E417" s="598"/>
      <c r="F417" s="598"/>
      <c r="G417" s="598"/>
      <c r="H417" s="598"/>
      <c r="I417" s="598"/>
      <c r="J417" s="598"/>
      <c r="K417" s="598"/>
      <c r="L417" s="598"/>
      <c r="M417" s="598"/>
      <c r="N417" s="598"/>
      <c r="O417" s="607"/>
      <c r="P417" s="609" t="s">
        <v>71</v>
      </c>
      <c r="Q417" s="602"/>
      <c r="R417" s="602"/>
      <c r="S417" s="602"/>
      <c r="T417" s="602"/>
      <c r="U417" s="602"/>
      <c r="V417" s="603"/>
      <c r="W417" s="37" t="s">
        <v>69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customHeight="1" x14ac:dyDescent="0.25">
      <c r="A418" s="614" t="s">
        <v>642</v>
      </c>
      <c r="B418" s="598"/>
      <c r="C418" s="598"/>
      <c r="D418" s="598"/>
      <c r="E418" s="598"/>
      <c r="F418" s="598"/>
      <c r="G418" s="598"/>
      <c r="H418" s="598"/>
      <c r="I418" s="598"/>
      <c r="J418" s="598"/>
      <c r="K418" s="598"/>
      <c r="L418" s="598"/>
      <c r="M418" s="598"/>
      <c r="N418" s="598"/>
      <c r="O418" s="598"/>
      <c r="P418" s="598"/>
      <c r="Q418" s="598"/>
      <c r="R418" s="598"/>
      <c r="S418" s="598"/>
      <c r="T418" s="598"/>
      <c r="U418" s="598"/>
      <c r="V418" s="598"/>
      <c r="W418" s="598"/>
      <c r="X418" s="598"/>
      <c r="Y418" s="598"/>
      <c r="Z418" s="598"/>
      <c r="AA418" s="572"/>
      <c r="AB418" s="572"/>
      <c r="AC418" s="572"/>
    </row>
    <row r="419" spans="1:68" ht="14.25" customHeight="1" x14ac:dyDescent="0.25">
      <c r="A419" s="597" t="s">
        <v>137</v>
      </c>
      <c r="B419" s="598"/>
      <c r="C419" s="598"/>
      <c r="D419" s="598"/>
      <c r="E419" s="598"/>
      <c r="F419" s="598"/>
      <c r="G419" s="598"/>
      <c r="H419" s="598"/>
      <c r="I419" s="598"/>
      <c r="J419" s="598"/>
      <c r="K419" s="598"/>
      <c r="L419" s="598"/>
      <c r="M419" s="598"/>
      <c r="N419" s="598"/>
      <c r="O419" s="598"/>
      <c r="P419" s="598"/>
      <c r="Q419" s="598"/>
      <c r="R419" s="598"/>
      <c r="S419" s="598"/>
      <c r="T419" s="598"/>
      <c r="U419" s="598"/>
      <c r="V419" s="598"/>
      <c r="W419" s="598"/>
      <c r="X419" s="598"/>
      <c r="Y419" s="598"/>
      <c r="Z419" s="598"/>
      <c r="AA419" s="573"/>
      <c r="AB419" s="573"/>
      <c r="AC419" s="573"/>
    </row>
    <row r="420" spans="1:68" ht="27" customHeight="1" x14ac:dyDescent="0.25">
      <c r="A420" s="54" t="s">
        <v>643</v>
      </c>
      <c r="B420" s="54" t="s">
        <v>644</v>
      </c>
      <c r="C420" s="31">
        <v>4301020319</v>
      </c>
      <c r="D420" s="587">
        <v>4680115885240</v>
      </c>
      <c r="E420" s="588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76</v>
      </c>
      <c r="L420" s="32"/>
      <c r="M420" s="33" t="s">
        <v>67</v>
      </c>
      <c r="N420" s="33"/>
      <c r="O420" s="32">
        <v>40</v>
      </c>
      <c r="P420" s="6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2"/>
      <c r="R420" s="582"/>
      <c r="S420" s="582"/>
      <c r="T420" s="583"/>
      <c r="U420" s="34"/>
      <c r="V420" s="34"/>
      <c r="W420" s="35" t="s">
        <v>69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646</v>
      </c>
      <c r="B421" s="54" t="s">
        <v>647</v>
      </c>
      <c r="C421" s="31">
        <v>4301020315</v>
      </c>
      <c r="D421" s="587">
        <v>4607091389364</v>
      </c>
      <c r="E421" s="588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40</v>
      </c>
      <c r="P421" s="63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2"/>
      <c r="R421" s="582"/>
      <c r="S421" s="582"/>
      <c r="T421" s="583"/>
      <c r="U421" s="34"/>
      <c r="V421" s="34"/>
      <c r="W421" s="35" t="s">
        <v>69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606"/>
      <c r="B422" s="598"/>
      <c r="C422" s="598"/>
      <c r="D422" s="598"/>
      <c r="E422" s="598"/>
      <c r="F422" s="598"/>
      <c r="G422" s="598"/>
      <c r="H422" s="598"/>
      <c r="I422" s="598"/>
      <c r="J422" s="598"/>
      <c r="K422" s="598"/>
      <c r="L422" s="598"/>
      <c r="M422" s="598"/>
      <c r="N422" s="598"/>
      <c r="O422" s="607"/>
      <c r="P422" s="609" t="s">
        <v>71</v>
      </c>
      <c r="Q422" s="602"/>
      <c r="R422" s="602"/>
      <c r="S422" s="602"/>
      <c r="T422" s="602"/>
      <c r="U422" s="602"/>
      <c r="V422" s="603"/>
      <c r="W422" s="37" t="s">
        <v>72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x14ac:dyDescent="0.2">
      <c r="A423" s="598"/>
      <c r="B423" s="598"/>
      <c r="C423" s="598"/>
      <c r="D423" s="598"/>
      <c r="E423" s="598"/>
      <c r="F423" s="598"/>
      <c r="G423" s="598"/>
      <c r="H423" s="598"/>
      <c r="I423" s="598"/>
      <c r="J423" s="598"/>
      <c r="K423" s="598"/>
      <c r="L423" s="598"/>
      <c r="M423" s="598"/>
      <c r="N423" s="598"/>
      <c r="O423" s="607"/>
      <c r="P423" s="609" t="s">
        <v>71</v>
      </c>
      <c r="Q423" s="602"/>
      <c r="R423" s="602"/>
      <c r="S423" s="602"/>
      <c r="T423" s="602"/>
      <c r="U423" s="602"/>
      <c r="V423" s="603"/>
      <c r="W423" s="37" t="s">
        <v>69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customHeight="1" x14ac:dyDescent="0.25">
      <c r="A424" s="597" t="s">
        <v>63</v>
      </c>
      <c r="B424" s="598"/>
      <c r="C424" s="598"/>
      <c r="D424" s="598"/>
      <c r="E424" s="598"/>
      <c r="F424" s="598"/>
      <c r="G424" s="598"/>
      <c r="H424" s="598"/>
      <c r="I424" s="598"/>
      <c r="J424" s="598"/>
      <c r="K424" s="598"/>
      <c r="L424" s="598"/>
      <c r="M424" s="598"/>
      <c r="N424" s="598"/>
      <c r="O424" s="598"/>
      <c r="P424" s="598"/>
      <c r="Q424" s="598"/>
      <c r="R424" s="598"/>
      <c r="S424" s="598"/>
      <c r="T424" s="598"/>
      <c r="U424" s="598"/>
      <c r="V424" s="598"/>
      <c r="W424" s="598"/>
      <c r="X424" s="598"/>
      <c r="Y424" s="598"/>
      <c r="Z424" s="598"/>
      <c r="AA424" s="573"/>
      <c r="AB424" s="573"/>
      <c r="AC424" s="573"/>
    </row>
    <row r="425" spans="1:68" ht="27" customHeight="1" x14ac:dyDescent="0.25">
      <c r="A425" s="54" t="s">
        <v>649</v>
      </c>
      <c r="B425" s="54" t="s">
        <v>650</v>
      </c>
      <c r="C425" s="31">
        <v>4301031403</v>
      </c>
      <c r="D425" s="587">
        <v>4680115886094</v>
      </c>
      <c r="E425" s="588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110</v>
      </c>
      <c r="L425" s="32"/>
      <c r="M425" s="33" t="s">
        <v>106</v>
      </c>
      <c r="N425" s="33"/>
      <c r="O425" s="32">
        <v>50</v>
      </c>
      <c r="P425" s="76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2"/>
      <c r="R425" s="582"/>
      <c r="S425" s="582"/>
      <c r="T425" s="583"/>
      <c r="U425" s="34"/>
      <c r="V425" s="34"/>
      <c r="W425" s="35" t="s">
        <v>69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651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customHeight="1" x14ac:dyDescent="0.25">
      <c r="A426" s="54" t="s">
        <v>652</v>
      </c>
      <c r="B426" s="54" t="s">
        <v>653</v>
      </c>
      <c r="C426" s="31">
        <v>4301031363</v>
      </c>
      <c r="D426" s="587">
        <v>4607091389425</v>
      </c>
      <c r="E426" s="588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8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2"/>
      <c r="R426" s="582"/>
      <c r="S426" s="582"/>
      <c r="T426" s="583"/>
      <c r="U426" s="34"/>
      <c r="V426" s="34"/>
      <c r="W426" s="35" t="s">
        <v>69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654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655</v>
      </c>
      <c r="B427" s="54" t="s">
        <v>656</v>
      </c>
      <c r="C427" s="31">
        <v>4301031373</v>
      </c>
      <c r="D427" s="587">
        <v>4680115880771</v>
      </c>
      <c r="E427" s="588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82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2"/>
      <c r="R427" s="582"/>
      <c r="S427" s="582"/>
      <c r="T427" s="583"/>
      <c r="U427" s="34"/>
      <c r="V427" s="34"/>
      <c r="W427" s="35" t="s">
        <v>69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657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658</v>
      </c>
      <c r="B428" s="54" t="s">
        <v>659</v>
      </c>
      <c r="C428" s="31">
        <v>4301031359</v>
      </c>
      <c r="D428" s="587">
        <v>4607091389500</v>
      </c>
      <c r="E428" s="588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84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2"/>
      <c r="R428" s="582"/>
      <c r="S428" s="582"/>
      <c r="T428" s="583"/>
      <c r="U428" s="34"/>
      <c r="V428" s="34"/>
      <c r="W428" s="35" t="s">
        <v>69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657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6"/>
      <c r="B429" s="598"/>
      <c r="C429" s="598"/>
      <c r="D429" s="598"/>
      <c r="E429" s="598"/>
      <c r="F429" s="598"/>
      <c r="G429" s="598"/>
      <c r="H429" s="598"/>
      <c r="I429" s="598"/>
      <c r="J429" s="598"/>
      <c r="K429" s="598"/>
      <c r="L429" s="598"/>
      <c r="M429" s="598"/>
      <c r="N429" s="598"/>
      <c r="O429" s="607"/>
      <c r="P429" s="609" t="s">
        <v>71</v>
      </c>
      <c r="Q429" s="602"/>
      <c r="R429" s="602"/>
      <c r="S429" s="602"/>
      <c r="T429" s="602"/>
      <c r="U429" s="602"/>
      <c r="V429" s="603"/>
      <c r="W429" s="37" t="s">
        <v>72</v>
      </c>
      <c r="X429" s="579">
        <f>IFERROR(X425/H425,"0")+IFERROR(X426/H426,"0")+IFERROR(X427/H427,"0")+IFERROR(X428/H428,"0")</f>
        <v>0</v>
      </c>
      <c r="Y429" s="579">
        <f>IFERROR(Y425/H425,"0")+IFERROR(Y426/H426,"0")+IFERROR(Y427/H427,"0")+IFERROR(Y428/H428,"0")</f>
        <v>0</v>
      </c>
      <c r="Z429" s="579">
        <f>IFERROR(IF(Z425="",0,Z425),"0")+IFERROR(IF(Z426="",0,Z426),"0")+IFERROR(IF(Z427="",0,Z427),"0")+IFERROR(IF(Z428="",0,Z428),"0")</f>
        <v>0</v>
      </c>
      <c r="AA429" s="580"/>
      <c r="AB429" s="580"/>
      <c r="AC429" s="580"/>
    </row>
    <row r="430" spans="1:68" x14ac:dyDescent="0.2">
      <c r="A430" s="598"/>
      <c r="B430" s="598"/>
      <c r="C430" s="598"/>
      <c r="D430" s="598"/>
      <c r="E430" s="598"/>
      <c r="F430" s="598"/>
      <c r="G430" s="598"/>
      <c r="H430" s="598"/>
      <c r="I430" s="598"/>
      <c r="J430" s="598"/>
      <c r="K430" s="598"/>
      <c r="L430" s="598"/>
      <c r="M430" s="598"/>
      <c r="N430" s="598"/>
      <c r="O430" s="607"/>
      <c r="P430" s="609" t="s">
        <v>71</v>
      </c>
      <c r="Q430" s="602"/>
      <c r="R430" s="602"/>
      <c r="S430" s="602"/>
      <c r="T430" s="602"/>
      <c r="U430" s="602"/>
      <c r="V430" s="603"/>
      <c r="W430" s="37" t="s">
        <v>69</v>
      </c>
      <c r="X430" s="579">
        <f>IFERROR(SUM(X425:X428),"0")</f>
        <v>0</v>
      </c>
      <c r="Y430" s="579">
        <f>IFERROR(SUM(Y425:Y428),"0")</f>
        <v>0</v>
      </c>
      <c r="Z430" s="37"/>
      <c r="AA430" s="580"/>
      <c r="AB430" s="580"/>
      <c r="AC430" s="580"/>
    </row>
    <row r="431" spans="1:68" ht="16.5" customHeight="1" x14ac:dyDescent="0.25">
      <c r="A431" s="614" t="s">
        <v>660</v>
      </c>
      <c r="B431" s="598"/>
      <c r="C431" s="598"/>
      <c r="D431" s="598"/>
      <c r="E431" s="598"/>
      <c r="F431" s="598"/>
      <c r="G431" s="598"/>
      <c r="H431" s="598"/>
      <c r="I431" s="598"/>
      <c r="J431" s="598"/>
      <c r="K431" s="598"/>
      <c r="L431" s="598"/>
      <c r="M431" s="598"/>
      <c r="N431" s="598"/>
      <c r="O431" s="598"/>
      <c r="P431" s="598"/>
      <c r="Q431" s="598"/>
      <c r="R431" s="598"/>
      <c r="S431" s="598"/>
      <c r="T431" s="598"/>
      <c r="U431" s="598"/>
      <c r="V431" s="598"/>
      <c r="W431" s="598"/>
      <c r="X431" s="598"/>
      <c r="Y431" s="598"/>
      <c r="Z431" s="598"/>
      <c r="AA431" s="572"/>
      <c r="AB431" s="572"/>
      <c r="AC431" s="572"/>
    </row>
    <row r="432" spans="1:68" ht="14.25" customHeight="1" x14ac:dyDescent="0.25">
      <c r="A432" s="597" t="s">
        <v>63</v>
      </c>
      <c r="B432" s="598"/>
      <c r="C432" s="598"/>
      <c r="D432" s="598"/>
      <c r="E432" s="598"/>
      <c r="F432" s="598"/>
      <c r="G432" s="598"/>
      <c r="H432" s="598"/>
      <c r="I432" s="598"/>
      <c r="J432" s="598"/>
      <c r="K432" s="598"/>
      <c r="L432" s="598"/>
      <c r="M432" s="598"/>
      <c r="N432" s="598"/>
      <c r="O432" s="598"/>
      <c r="P432" s="598"/>
      <c r="Q432" s="598"/>
      <c r="R432" s="598"/>
      <c r="S432" s="598"/>
      <c r="T432" s="598"/>
      <c r="U432" s="598"/>
      <c r="V432" s="598"/>
      <c r="W432" s="598"/>
      <c r="X432" s="598"/>
      <c r="Y432" s="598"/>
      <c r="Z432" s="598"/>
      <c r="AA432" s="573"/>
      <c r="AB432" s="573"/>
      <c r="AC432" s="573"/>
    </row>
    <row r="433" spans="1:68" ht="27" customHeight="1" x14ac:dyDescent="0.25">
      <c r="A433" s="54" t="s">
        <v>661</v>
      </c>
      <c r="B433" s="54" t="s">
        <v>662</v>
      </c>
      <c r="C433" s="31">
        <v>4301031347</v>
      </c>
      <c r="D433" s="587">
        <v>4680115885110</v>
      </c>
      <c r="E433" s="588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50</v>
      </c>
      <c r="P433" s="63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2"/>
      <c r="R433" s="582"/>
      <c r="S433" s="582"/>
      <c r="T433" s="583"/>
      <c r="U433" s="34"/>
      <c r="V433" s="34"/>
      <c r="W433" s="35" t="s">
        <v>69</v>
      </c>
      <c r="X433" s="577">
        <v>0</v>
      </c>
      <c r="Y433" s="578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06"/>
      <c r="B434" s="598"/>
      <c r="C434" s="598"/>
      <c r="D434" s="598"/>
      <c r="E434" s="598"/>
      <c r="F434" s="598"/>
      <c r="G434" s="598"/>
      <c r="H434" s="598"/>
      <c r="I434" s="598"/>
      <c r="J434" s="598"/>
      <c r="K434" s="598"/>
      <c r="L434" s="598"/>
      <c r="M434" s="598"/>
      <c r="N434" s="598"/>
      <c r="O434" s="607"/>
      <c r="P434" s="609" t="s">
        <v>71</v>
      </c>
      <c r="Q434" s="602"/>
      <c r="R434" s="602"/>
      <c r="S434" s="602"/>
      <c r="T434" s="602"/>
      <c r="U434" s="602"/>
      <c r="V434" s="603"/>
      <c r="W434" s="37" t="s">
        <v>72</v>
      </c>
      <c r="X434" s="579">
        <f>IFERROR(X433/H433,"0")</f>
        <v>0</v>
      </c>
      <c r="Y434" s="579">
        <f>IFERROR(Y433/H433,"0")</f>
        <v>0</v>
      </c>
      <c r="Z434" s="579">
        <f>IFERROR(IF(Z433="",0,Z433),"0")</f>
        <v>0</v>
      </c>
      <c r="AA434" s="580"/>
      <c r="AB434" s="580"/>
      <c r="AC434" s="580"/>
    </row>
    <row r="435" spans="1:68" x14ac:dyDescent="0.2">
      <c r="A435" s="598"/>
      <c r="B435" s="598"/>
      <c r="C435" s="598"/>
      <c r="D435" s="598"/>
      <c r="E435" s="598"/>
      <c r="F435" s="598"/>
      <c r="G435" s="598"/>
      <c r="H435" s="598"/>
      <c r="I435" s="598"/>
      <c r="J435" s="598"/>
      <c r="K435" s="598"/>
      <c r="L435" s="598"/>
      <c r="M435" s="598"/>
      <c r="N435" s="598"/>
      <c r="O435" s="607"/>
      <c r="P435" s="609" t="s">
        <v>71</v>
      </c>
      <c r="Q435" s="602"/>
      <c r="R435" s="602"/>
      <c r="S435" s="602"/>
      <c r="T435" s="602"/>
      <c r="U435" s="602"/>
      <c r="V435" s="603"/>
      <c r="W435" s="37" t="s">
        <v>69</v>
      </c>
      <c r="X435" s="579">
        <f>IFERROR(SUM(X433:X433),"0")</f>
        <v>0</v>
      </c>
      <c r="Y435" s="579">
        <f>IFERROR(SUM(Y433:Y433),"0")</f>
        <v>0</v>
      </c>
      <c r="Z435" s="37"/>
      <c r="AA435" s="580"/>
      <c r="AB435" s="580"/>
      <c r="AC435" s="580"/>
    </row>
    <row r="436" spans="1:68" ht="16.5" customHeight="1" x14ac:dyDescent="0.25">
      <c r="A436" s="614" t="s">
        <v>664</v>
      </c>
      <c r="B436" s="598"/>
      <c r="C436" s="598"/>
      <c r="D436" s="598"/>
      <c r="E436" s="598"/>
      <c r="F436" s="598"/>
      <c r="G436" s="598"/>
      <c r="H436" s="598"/>
      <c r="I436" s="598"/>
      <c r="J436" s="598"/>
      <c r="K436" s="598"/>
      <c r="L436" s="598"/>
      <c r="M436" s="598"/>
      <c r="N436" s="598"/>
      <c r="O436" s="598"/>
      <c r="P436" s="598"/>
      <c r="Q436" s="598"/>
      <c r="R436" s="598"/>
      <c r="S436" s="598"/>
      <c r="T436" s="598"/>
      <c r="U436" s="598"/>
      <c r="V436" s="598"/>
      <c r="W436" s="598"/>
      <c r="X436" s="598"/>
      <c r="Y436" s="598"/>
      <c r="Z436" s="598"/>
      <c r="AA436" s="572"/>
      <c r="AB436" s="572"/>
      <c r="AC436" s="572"/>
    </row>
    <row r="437" spans="1:68" ht="14.25" customHeight="1" x14ac:dyDescent="0.25">
      <c r="A437" s="597" t="s">
        <v>63</v>
      </c>
      <c r="B437" s="598"/>
      <c r="C437" s="598"/>
      <c r="D437" s="598"/>
      <c r="E437" s="598"/>
      <c r="F437" s="598"/>
      <c r="G437" s="598"/>
      <c r="H437" s="598"/>
      <c r="I437" s="598"/>
      <c r="J437" s="598"/>
      <c r="K437" s="598"/>
      <c r="L437" s="598"/>
      <c r="M437" s="598"/>
      <c r="N437" s="598"/>
      <c r="O437" s="598"/>
      <c r="P437" s="598"/>
      <c r="Q437" s="598"/>
      <c r="R437" s="598"/>
      <c r="S437" s="598"/>
      <c r="T437" s="598"/>
      <c r="U437" s="598"/>
      <c r="V437" s="598"/>
      <c r="W437" s="598"/>
      <c r="X437" s="598"/>
      <c r="Y437" s="598"/>
      <c r="Z437" s="598"/>
      <c r="AA437" s="573"/>
      <c r="AB437" s="573"/>
      <c r="AC437" s="573"/>
    </row>
    <row r="438" spans="1:68" ht="27" customHeight="1" x14ac:dyDescent="0.25">
      <c r="A438" s="54" t="s">
        <v>665</v>
      </c>
      <c r="B438" s="54" t="s">
        <v>666</v>
      </c>
      <c r="C438" s="31">
        <v>4301031261</v>
      </c>
      <c r="D438" s="587">
        <v>4680115885103</v>
      </c>
      <c r="E438" s="588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76</v>
      </c>
      <c r="L438" s="32"/>
      <c r="M438" s="33" t="s">
        <v>67</v>
      </c>
      <c r="N438" s="33"/>
      <c r="O438" s="32">
        <v>40</v>
      </c>
      <c r="P438" s="78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2"/>
      <c r="R438" s="582"/>
      <c r="S438" s="582"/>
      <c r="T438" s="583"/>
      <c r="U438" s="34"/>
      <c r="V438" s="34"/>
      <c r="W438" s="35" t="s">
        <v>69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667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606"/>
      <c r="B439" s="598"/>
      <c r="C439" s="598"/>
      <c r="D439" s="598"/>
      <c r="E439" s="598"/>
      <c r="F439" s="598"/>
      <c r="G439" s="598"/>
      <c r="H439" s="598"/>
      <c r="I439" s="598"/>
      <c r="J439" s="598"/>
      <c r="K439" s="598"/>
      <c r="L439" s="598"/>
      <c r="M439" s="598"/>
      <c r="N439" s="598"/>
      <c r="O439" s="607"/>
      <c r="P439" s="609" t="s">
        <v>71</v>
      </c>
      <c r="Q439" s="602"/>
      <c r="R439" s="602"/>
      <c r="S439" s="602"/>
      <c r="T439" s="602"/>
      <c r="U439" s="602"/>
      <c r="V439" s="603"/>
      <c r="W439" s="37" t="s">
        <v>72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x14ac:dyDescent="0.2">
      <c r="A440" s="598"/>
      <c r="B440" s="598"/>
      <c r="C440" s="598"/>
      <c r="D440" s="598"/>
      <c r="E440" s="598"/>
      <c r="F440" s="598"/>
      <c r="G440" s="598"/>
      <c r="H440" s="598"/>
      <c r="I440" s="598"/>
      <c r="J440" s="598"/>
      <c r="K440" s="598"/>
      <c r="L440" s="598"/>
      <c r="M440" s="598"/>
      <c r="N440" s="598"/>
      <c r="O440" s="607"/>
      <c r="P440" s="609" t="s">
        <v>71</v>
      </c>
      <c r="Q440" s="602"/>
      <c r="R440" s="602"/>
      <c r="S440" s="602"/>
      <c r="T440" s="602"/>
      <c r="U440" s="602"/>
      <c r="V440" s="603"/>
      <c r="W440" s="37" t="s">
        <v>69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customHeight="1" x14ac:dyDescent="0.2">
      <c r="A441" s="722" t="s">
        <v>668</v>
      </c>
      <c r="B441" s="723"/>
      <c r="C441" s="723"/>
      <c r="D441" s="723"/>
      <c r="E441" s="723"/>
      <c r="F441" s="723"/>
      <c r="G441" s="723"/>
      <c r="H441" s="723"/>
      <c r="I441" s="723"/>
      <c r="J441" s="723"/>
      <c r="K441" s="723"/>
      <c r="L441" s="723"/>
      <c r="M441" s="723"/>
      <c r="N441" s="723"/>
      <c r="O441" s="723"/>
      <c r="P441" s="723"/>
      <c r="Q441" s="723"/>
      <c r="R441" s="723"/>
      <c r="S441" s="723"/>
      <c r="T441" s="723"/>
      <c r="U441" s="723"/>
      <c r="V441" s="723"/>
      <c r="W441" s="723"/>
      <c r="X441" s="723"/>
      <c r="Y441" s="723"/>
      <c r="Z441" s="723"/>
      <c r="AA441" s="48"/>
      <c r="AB441" s="48"/>
      <c r="AC441" s="48"/>
    </row>
    <row r="442" spans="1:68" ht="16.5" customHeight="1" x14ac:dyDescent="0.25">
      <c r="A442" s="614" t="s">
        <v>668</v>
      </c>
      <c r="B442" s="598"/>
      <c r="C442" s="598"/>
      <c r="D442" s="598"/>
      <c r="E442" s="598"/>
      <c r="F442" s="598"/>
      <c r="G442" s="598"/>
      <c r="H442" s="598"/>
      <c r="I442" s="598"/>
      <c r="J442" s="598"/>
      <c r="K442" s="598"/>
      <c r="L442" s="598"/>
      <c r="M442" s="598"/>
      <c r="N442" s="598"/>
      <c r="O442" s="598"/>
      <c r="P442" s="598"/>
      <c r="Q442" s="598"/>
      <c r="R442" s="598"/>
      <c r="S442" s="598"/>
      <c r="T442" s="598"/>
      <c r="U442" s="598"/>
      <c r="V442" s="598"/>
      <c r="W442" s="598"/>
      <c r="X442" s="598"/>
      <c r="Y442" s="598"/>
      <c r="Z442" s="598"/>
      <c r="AA442" s="572"/>
      <c r="AB442" s="572"/>
      <c r="AC442" s="572"/>
    </row>
    <row r="443" spans="1:68" ht="14.25" customHeight="1" x14ac:dyDescent="0.25">
      <c r="A443" s="597" t="s">
        <v>102</v>
      </c>
      <c r="B443" s="598"/>
      <c r="C443" s="598"/>
      <c r="D443" s="598"/>
      <c r="E443" s="598"/>
      <c r="F443" s="598"/>
      <c r="G443" s="598"/>
      <c r="H443" s="598"/>
      <c r="I443" s="598"/>
      <c r="J443" s="598"/>
      <c r="K443" s="598"/>
      <c r="L443" s="598"/>
      <c r="M443" s="598"/>
      <c r="N443" s="598"/>
      <c r="O443" s="598"/>
      <c r="P443" s="598"/>
      <c r="Q443" s="598"/>
      <c r="R443" s="598"/>
      <c r="S443" s="598"/>
      <c r="T443" s="598"/>
      <c r="U443" s="598"/>
      <c r="V443" s="598"/>
      <c r="W443" s="598"/>
      <c r="X443" s="598"/>
      <c r="Y443" s="598"/>
      <c r="Z443" s="598"/>
      <c r="AA443" s="573"/>
      <c r="AB443" s="573"/>
      <c r="AC443" s="573"/>
    </row>
    <row r="444" spans="1:68" ht="27" customHeight="1" x14ac:dyDescent="0.25">
      <c r="A444" s="54" t="s">
        <v>669</v>
      </c>
      <c r="B444" s="54" t="s">
        <v>670</v>
      </c>
      <c r="C444" s="31">
        <v>4301011795</v>
      </c>
      <c r="D444" s="587">
        <v>4607091389067</v>
      </c>
      <c r="E444" s="588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59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2"/>
      <c r="R444" s="582"/>
      <c r="S444" s="582"/>
      <c r="T444" s="583"/>
      <c r="U444" s="34"/>
      <c r="V444" s="34"/>
      <c r="W444" s="35" t="s">
        <v>69</v>
      </c>
      <c r="X444" s="577">
        <v>0</v>
      </c>
      <c r="Y444" s="578">
        <f t="shared" ref="Y444:Y456" si="68">IFERROR(IF(X444="",0,CEILING((X444/$H444),1)*$H444),"")</f>
        <v>0</v>
      </c>
      <c r="Z444" s="36" t="str">
        <f t="shared" ref="Z444:Z449" si="69">IFERROR(IF(Y444=0,"",ROUNDUP(Y444/H444,0)*0.01196),"")</f>
        <v/>
      </c>
      <c r="AA444" s="56"/>
      <c r="AB444" s="57"/>
      <c r="AC444" s="483" t="s">
        <v>671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0</v>
      </c>
      <c r="BN444" s="64">
        <f t="shared" ref="BN444:BN456" si="71">IFERROR(Y444*I444/H444,"0")</f>
        <v>0</v>
      </c>
      <c r="BO444" s="64">
        <f t="shared" ref="BO444:BO456" si="72">IFERROR(1/J444*(X444/H444),"0")</f>
        <v>0</v>
      </c>
      <c r="BP444" s="64">
        <f t="shared" ref="BP444:BP456" si="73">IFERROR(1/J444*(Y444/H444),"0")</f>
        <v>0</v>
      </c>
    </row>
    <row r="445" spans="1:68" ht="27" customHeight="1" x14ac:dyDescent="0.25">
      <c r="A445" s="54" t="s">
        <v>672</v>
      </c>
      <c r="B445" s="54" t="s">
        <v>673</v>
      </c>
      <c r="C445" s="31">
        <v>4301011961</v>
      </c>
      <c r="D445" s="587">
        <v>4680115885271</v>
      </c>
      <c r="E445" s="588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8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2"/>
      <c r="R445" s="582"/>
      <c r="S445" s="582"/>
      <c r="T445" s="583"/>
      <c r="U445" s="34"/>
      <c r="V445" s="34"/>
      <c r="W445" s="35" t="s">
        <v>69</v>
      </c>
      <c r="X445" s="577">
        <v>500</v>
      </c>
      <c r="Y445" s="578">
        <f t="shared" si="68"/>
        <v>501.6</v>
      </c>
      <c r="Z445" s="36">
        <f t="shared" si="69"/>
        <v>1.1362000000000001</v>
      </c>
      <c r="AA445" s="56"/>
      <c r="AB445" s="57"/>
      <c r="AC445" s="485" t="s">
        <v>674</v>
      </c>
      <c r="AG445" s="64"/>
      <c r="AJ445" s="68"/>
      <c r="AK445" s="68">
        <v>0</v>
      </c>
      <c r="BB445" s="486" t="s">
        <v>1</v>
      </c>
      <c r="BM445" s="64">
        <f t="shared" si="70"/>
        <v>534.09090909090912</v>
      </c>
      <c r="BN445" s="64">
        <f t="shared" si="71"/>
        <v>535.79999999999995</v>
      </c>
      <c r="BO445" s="64">
        <f t="shared" si="72"/>
        <v>0.91054778554778548</v>
      </c>
      <c r="BP445" s="64">
        <f t="shared" si="73"/>
        <v>0.91346153846153855</v>
      </c>
    </row>
    <row r="446" spans="1:68" ht="27" customHeight="1" x14ac:dyDescent="0.25">
      <c r="A446" s="54" t="s">
        <v>675</v>
      </c>
      <c r="B446" s="54" t="s">
        <v>676</v>
      </c>
      <c r="C446" s="31">
        <v>4301011376</v>
      </c>
      <c r="D446" s="587">
        <v>4680115885226</v>
      </c>
      <c r="E446" s="588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8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2"/>
      <c r="R446" s="582"/>
      <c r="S446" s="582"/>
      <c r="T446" s="583"/>
      <c r="U446" s="34"/>
      <c r="V446" s="34"/>
      <c r="W446" s="35" t="s">
        <v>69</v>
      </c>
      <c r="X446" s="577">
        <v>700</v>
      </c>
      <c r="Y446" s="578">
        <f t="shared" si="68"/>
        <v>702.24</v>
      </c>
      <c r="Z446" s="36">
        <f t="shared" si="69"/>
        <v>1.5906800000000001</v>
      </c>
      <c r="AA446" s="56"/>
      <c r="AB446" s="57"/>
      <c r="AC446" s="487" t="s">
        <v>677</v>
      </c>
      <c r="AG446" s="64"/>
      <c r="AJ446" s="68"/>
      <c r="AK446" s="68">
        <v>0</v>
      </c>
      <c r="BB446" s="488" t="s">
        <v>1</v>
      </c>
      <c r="BM446" s="64">
        <f t="shared" si="70"/>
        <v>747.72727272727275</v>
      </c>
      <c r="BN446" s="64">
        <f t="shared" si="71"/>
        <v>750.11999999999989</v>
      </c>
      <c r="BO446" s="64">
        <f t="shared" si="72"/>
        <v>1.2747668997668997</v>
      </c>
      <c r="BP446" s="64">
        <f t="shared" si="73"/>
        <v>1.278846153846154</v>
      </c>
    </row>
    <row r="447" spans="1:68" ht="16.5" customHeight="1" x14ac:dyDescent="0.25">
      <c r="A447" s="54" t="s">
        <v>678</v>
      </c>
      <c r="B447" s="54" t="s">
        <v>679</v>
      </c>
      <c r="C447" s="31">
        <v>4301011774</v>
      </c>
      <c r="D447" s="587">
        <v>4680115884502</v>
      </c>
      <c r="E447" s="588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105</v>
      </c>
      <c r="L447" s="32"/>
      <c r="M447" s="33" t="s">
        <v>106</v>
      </c>
      <c r="N447" s="33"/>
      <c r="O447" s="32">
        <v>60</v>
      </c>
      <c r="P447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2"/>
      <c r="R447" s="582"/>
      <c r="S447" s="582"/>
      <c r="T447" s="583"/>
      <c r="U447" s="34"/>
      <c r="V447" s="34"/>
      <c r="W447" s="35" t="s">
        <v>69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680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customHeight="1" x14ac:dyDescent="0.25">
      <c r="A448" s="54" t="s">
        <v>681</v>
      </c>
      <c r="B448" s="54" t="s">
        <v>682</v>
      </c>
      <c r="C448" s="31">
        <v>4301011771</v>
      </c>
      <c r="D448" s="587">
        <v>4607091389104</v>
      </c>
      <c r="E448" s="588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105</v>
      </c>
      <c r="L448" s="32"/>
      <c r="M448" s="33" t="s">
        <v>106</v>
      </c>
      <c r="N448" s="33"/>
      <c r="O448" s="32">
        <v>60</v>
      </c>
      <c r="P448" s="7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2"/>
      <c r="R448" s="582"/>
      <c r="S448" s="582"/>
      <c r="T448" s="583"/>
      <c r="U448" s="34"/>
      <c r="V448" s="34"/>
      <c r="W448" s="35" t="s">
        <v>69</v>
      </c>
      <c r="X448" s="577">
        <v>700</v>
      </c>
      <c r="Y448" s="578">
        <f t="shared" si="68"/>
        <v>702.24</v>
      </c>
      <c r="Z448" s="36">
        <f t="shared" si="69"/>
        <v>1.5906800000000001</v>
      </c>
      <c r="AA448" s="56"/>
      <c r="AB448" s="57"/>
      <c r="AC448" s="491" t="s">
        <v>683</v>
      </c>
      <c r="AG448" s="64"/>
      <c r="AJ448" s="68"/>
      <c r="AK448" s="68">
        <v>0</v>
      </c>
      <c r="BB448" s="492" t="s">
        <v>1</v>
      </c>
      <c r="BM448" s="64">
        <f t="shared" si="70"/>
        <v>747.72727272727275</v>
      </c>
      <c r="BN448" s="64">
        <f t="shared" si="71"/>
        <v>750.11999999999989</v>
      </c>
      <c r="BO448" s="64">
        <f t="shared" si="72"/>
        <v>1.2747668997668997</v>
      </c>
      <c r="BP448" s="64">
        <f t="shared" si="73"/>
        <v>1.278846153846154</v>
      </c>
    </row>
    <row r="449" spans="1:68" ht="16.5" customHeight="1" x14ac:dyDescent="0.25">
      <c r="A449" s="54" t="s">
        <v>684</v>
      </c>
      <c r="B449" s="54" t="s">
        <v>685</v>
      </c>
      <c r="C449" s="31">
        <v>4301011799</v>
      </c>
      <c r="D449" s="587">
        <v>4680115884519</v>
      </c>
      <c r="E449" s="588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60</v>
      </c>
      <c r="P449" s="6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2"/>
      <c r="R449" s="582"/>
      <c r="S449" s="582"/>
      <c r="T449" s="583"/>
      <c r="U449" s="34"/>
      <c r="V449" s="34"/>
      <c r="W449" s="35" t="s">
        <v>69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686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customHeight="1" x14ac:dyDescent="0.25">
      <c r="A450" s="54" t="s">
        <v>687</v>
      </c>
      <c r="B450" s="54" t="s">
        <v>688</v>
      </c>
      <c r="C450" s="31">
        <v>4301012125</v>
      </c>
      <c r="D450" s="587">
        <v>4680115886391</v>
      </c>
      <c r="E450" s="588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60</v>
      </c>
      <c r="P450" s="79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2"/>
      <c r="R450" s="582"/>
      <c r="S450" s="582"/>
      <c r="T450" s="583"/>
      <c r="U450" s="34"/>
      <c r="V450" s="34"/>
      <c r="W450" s="35" t="s">
        <v>69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671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customHeight="1" x14ac:dyDescent="0.25">
      <c r="A451" s="54" t="s">
        <v>689</v>
      </c>
      <c r="B451" s="54" t="s">
        <v>690</v>
      </c>
      <c r="C451" s="31">
        <v>4301012035</v>
      </c>
      <c r="D451" s="587">
        <v>4680115880603</v>
      </c>
      <c r="E451" s="588"/>
      <c r="F451" s="576">
        <v>0.6</v>
      </c>
      <c r="G451" s="32">
        <v>8</v>
      </c>
      <c r="H451" s="576">
        <v>4.8</v>
      </c>
      <c r="I451" s="57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60</v>
      </c>
      <c r="P451" s="7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582"/>
      <c r="R451" s="582"/>
      <c r="S451" s="582"/>
      <c r="T451" s="583"/>
      <c r="U451" s="34"/>
      <c r="V451" s="34"/>
      <c r="W451" s="35" t="s">
        <v>69</v>
      </c>
      <c r="X451" s="577">
        <v>0</v>
      </c>
      <c r="Y451" s="578">
        <f t="shared" si="68"/>
        <v>0</v>
      </c>
      <c r="Z451" s="36" t="str">
        <f>IFERROR(IF(Y451=0,"",ROUNDUP(Y451/H451,0)*0.00902),"")</f>
        <v/>
      </c>
      <c r="AA451" s="56"/>
      <c r="AB451" s="57"/>
      <c r="AC451" s="497" t="s">
        <v>671</v>
      </c>
      <c r="AG451" s="64"/>
      <c r="AJ451" s="68"/>
      <c r="AK451" s="68">
        <v>0</v>
      </c>
      <c r="BB451" s="498" t="s">
        <v>1</v>
      </c>
      <c r="BM451" s="64">
        <f t="shared" si="70"/>
        <v>0</v>
      </c>
      <c r="BN451" s="64">
        <f t="shared" si="71"/>
        <v>0</v>
      </c>
      <c r="BO451" s="64">
        <f t="shared" si="72"/>
        <v>0</v>
      </c>
      <c r="BP451" s="64">
        <f t="shared" si="73"/>
        <v>0</v>
      </c>
    </row>
    <row r="452" spans="1:68" ht="27" customHeight="1" x14ac:dyDescent="0.25">
      <c r="A452" s="54" t="s">
        <v>689</v>
      </c>
      <c r="B452" s="54" t="s">
        <v>691</v>
      </c>
      <c r="C452" s="31">
        <v>4301011778</v>
      </c>
      <c r="D452" s="587">
        <v>4680115880603</v>
      </c>
      <c r="E452" s="588"/>
      <c r="F452" s="576">
        <v>0.6</v>
      </c>
      <c r="G452" s="32">
        <v>6</v>
      </c>
      <c r="H452" s="576">
        <v>3.6</v>
      </c>
      <c r="I452" s="576">
        <v>3.81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60</v>
      </c>
      <c r="P452" s="9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582"/>
      <c r="R452" s="582"/>
      <c r="S452" s="582"/>
      <c r="T452" s="583"/>
      <c r="U452" s="34"/>
      <c r="V452" s="34"/>
      <c r="W452" s="35" t="s">
        <v>69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671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customHeight="1" x14ac:dyDescent="0.25">
      <c r="A453" s="54" t="s">
        <v>692</v>
      </c>
      <c r="B453" s="54" t="s">
        <v>693</v>
      </c>
      <c r="C453" s="31">
        <v>4301012036</v>
      </c>
      <c r="D453" s="587">
        <v>4680115882782</v>
      </c>
      <c r="E453" s="588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8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2"/>
      <c r="R453" s="582"/>
      <c r="S453" s="582"/>
      <c r="T453" s="583"/>
      <c r="U453" s="34"/>
      <c r="V453" s="34"/>
      <c r="W453" s="35" t="s">
        <v>69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674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customHeight="1" x14ac:dyDescent="0.25">
      <c r="A454" s="54" t="s">
        <v>694</v>
      </c>
      <c r="B454" s="54" t="s">
        <v>695</v>
      </c>
      <c r="C454" s="31">
        <v>4301012050</v>
      </c>
      <c r="D454" s="587">
        <v>4680115885479</v>
      </c>
      <c r="E454" s="588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76</v>
      </c>
      <c r="L454" s="32"/>
      <c r="M454" s="33" t="s">
        <v>106</v>
      </c>
      <c r="N454" s="33"/>
      <c r="O454" s="32">
        <v>60</v>
      </c>
      <c r="P454" s="9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2"/>
      <c r="R454" s="582"/>
      <c r="S454" s="582"/>
      <c r="T454" s="583"/>
      <c r="U454" s="34"/>
      <c r="V454" s="34"/>
      <c r="W454" s="35" t="s">
        <v>69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683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customHeight="1" x14ac:dyDescent="0.25">
      <c r="A455" s="54" t="s">
        <v>696</v>
      </c>
      <c r="B455" s="54" t="s">
        <v>697</v>
      </c>
      <c r="C455" s="31">
        <v>4301012034</v>
      </c>
      <c r="D455" s="587">
        <v>4607091389982</v>
      </c>
      <c r="E455" s="588"/>
      <c r="F455" s="576">
        <v>0.6</v>
      </c>
      <c r="G455" s="32">
        <v>8</v>
      </c>
      <c r="H455" s="576">
        <v>4.8</v>
      </c>
      <c r="I455" s="576">
        <v>6.96</v>
      </c>
      <c r="J455" s="32">
        <v>120</v>
      </c>
      <c r="K455" s="32" t="s">
        <v>110</v>
      </c>
      <c r="L455" s="32"/>
      <c r="M455" s="33" t="s">
        <v>106</v>
      </c>
      <c r="N455" s="33"/>
      <c r="O455" s="32">
        <v>60</v>
      </c>
      <c r="P455" s="91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2"/>
      <c r="R455" s="582"/>
      <c r="S455" s="582"/>
      <c r="T455" s="583"/>
      <c r="U455" s="34"/>
      <c r="V455" s="34"/>
      <c r="W455" s="35" t="s">
        <v>69</v>
      </c>
      <c r="X455" s="577">
        <v>0</v>
      </c>
      <c r="Y455" s="578">
        <f t="shared" si="68"/>
        <v>0</v>
      </c>
      <c r="Z455" s="36" t="str">
        <f>IFERROR(IF(Y455=0,"",ROUNDUP(Y455/H455,0)*0.00937),"")</f>
        <v/>
      </c>
      <c r="AA455" s="56"/>
      <c r="AB455" s="57"/>
      <c r="AC455" s="505" t="s">
        <v>683</v>
      </c>
      <c r="AG455" s="64"/>
      <c r="AJ455" s="68"/>
      <c r="AK455" s="68">
        <v>0</v>
      </c>
      <c r="BB455" s="506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696</v>
      </c>
      <c r="B456" s="54" t="s">
        <v>698</v>
      </c>
      <c r="C456" s="31">
        <v>4301011784</v>
      </c>
      <c r="D456" s="587">
        <v>4607091389982</v>
      </c>
      <c r="E456" s="588"/>
      <c r="F456" s="576">
        <v>0.6</v>
      </c>
      <c r="G456" s="32">
        <v>6</v>
      </c>
      <c r="H456" s="576">
        <v>3.6</v>
      </c>
      <c r="I456" s="576">
        <v>3.81</v>
      </c>
      <c r="J456" s="32">
        <v>132</v>
      </c>
      <c r="K456" s="32" t="s">
        <v>110</v>
      </c>
      <c r="L456" s="32"/>
      <c r="M456" s="33" t="s">
        <v>106</v>
      </c>
      <c r="N456" s="33"/>
      <c r="O456" s="32">
        <v>60</v>
      </c>
      <c r="P456" s="8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2"/>
      <c r="R456" s="582"/>
      <c r="S456" s="582"/>
      <c r="T456" s="583"/>
      <c r="U456" s="34"/>
      <c r="V456" s="34"/>
      <c r="W456" s="35" t="s">
        <v>69</v>
      </c>
      <c r="X456" s="577">
        <v>200</v>
      </c>
      <c r="Y456" s="578">
        <f t="shared" si="68"/>
        <v>201.6</v>
      </c>
      <c r="Z456" s="36">
        <f>IFERROR(IF(Y456=0,"",ROUNDUP(Y456/H456,0)*0.00902),"")</f>
        <v>0.50512000000000001</v>
      </c>
      <c r="AA456" s="56"/>
      <c r="AB456" s="57"/>
      <c r="AC456" s="507" t="s">
        <v>683</v>
      </c>
      <c r="AG456" s="64"/>
      <c r="AJ456" s="68"/>
      <c r="AK456" s="68">
        <v>0</v>
      </c>
      <c r="BB456" s="508" t="s">
        <v>1</v>
      </c>
      <c r="BM456" s="64">
        <f t="shared" si="70"/>
        <v>211.66666666666666</v>
      </c>
      <c r="BN456" s="64">
        <f t="shared" si="71"/>
        <v>213.35999999999999</v>
      </c>
      <c r="BO456" s="64">
        <f t="shared" si="72"/>
        <v>0.4208754208754209</v>
      </c>
      <c r="BP456" s="64">
        <f t="shared" si="73"/>
        <v>0.42424242424242425</v>
      </c>
    </row>
    <row r="457" spans="1:68" x14ac:dyDescent="0.2">
      <c r="A457" s="606"/>
      <c r="B457" s="598"/>
      <c r="C457" s="598"/>
      <c r="D457" s="598"/>
      <c r="E457" s="598"/>
      <c r="F457" s="598"/>
      <c r="G457" s="598"/>
      <c r="H457" s="598"/>
      <c r="I457" s="598"/>
      <c r="J457" s="598"/>
      <c r="K457" s="598"/>
      <c r="L457" s="598"/>
      <c r="M457" s="598"/>
      <c r="N457" s="598"/>
      <c r="O457" s="607"/>
      <c r="P457" s="609" t="s">
        <v>71</v>
      </c>
      <c r="Q457" s="602"/>
      <c r="R457" s="602"/>
      <c r="S457" s="602"/>
      <c r="T457" s="602"/>
      <c r="U457" s="602"/>
      <c r="V457" s="603"/>
      <c r="W457" s="37" t="s">
        <v>72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415.40404040404036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417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4.8226800000000001</v>
      </c>
      <c r="AA457" s="580"/>
      <c r="AB457" s="580"/>
      <c r="AC457" s="580"/>
    </row>
    <row r="458" spans="1:68" x14ac:dyDescent="0.2">
      <c r="A458" s="598"/>
      <c r="B458" s="598"/>
      <c r="C458" s="598"/>
      <c r="D458" s="598"/>
      <c r="E458" s="598"/>
      <c r="F458" s="598"/>
      <c r="G458" s="598"/>
      <c r="H458" s="598"/>
      <c r="I458" s="598"/>
      <c r="J458" s="598"/>
      <c r="K458" s="598"/>
      <c r="L458" s="598"/>
      <c r="M458" s="598"/>
      <c r="N458" s="598"/>
      <c r="O458" s="607"/>
      <c r="P458" s="609" t="s">
        <v>71</v>
      </c>
      <c r="Q458" s="602"/>
      <c r="R458" s="602"/>
      <c r="S458" s="602"/>
      <c r="T458" s="602"/>
      <c r="U458" s="602"/>
      <c r="V458" s="603"/>
      <c r="W458" s="37" t="s">
        <v>69</v>
      </c>
      <c r="X458" s="579">
        <f>IFERROR(SUM(X444:X456),"0")</f>
        <v>2100</v>
      </c>
      <c r="Y458" s="579">
        <f>IFERROR(SUM(Y444:Y456),"0")</f>
        <v>2107.6800000000003</v>
      </c>
      <c r="Z458" s="37"/>
      <c r="AA458" s="580"/>
      <c r="AB458" s="580"/>
      <c r="AC458" s="580"/>
    </row>
    <row r="459" spans="1:68" ht="14.25" customHeight="1" x14ac:dyDescent="0.25">
      <c r="A459" s="597" t="s">
        <v>137</v>
      </c>
      <c r="B459" s="598"/>
      <c r="C459" s="598"/>
      <c r="D459" s="598"/>
      <c r="E459" s="598"/>
      <c r="F459" s="598"/>
      <c r="G459" s="598"/>
      <c r="H459" s="598"/>
      <c r="I459" s="598"/>
      <c r="J459" s="598"/>
      <c r="K459" s="598"/>
      <c r="L459" s="598"/>
      <c r="M459" s="598"/>
      <c r="N459" s="598"/>
      <c r="O459" s="598"/>
      <c r="P459" s="598"/>
      <c r="Q459" s="598"/>
      <c r="R459" s="598"/>
      <c r="S459" s="598"/>
      <c r="T459" s="598"/>
      <c r="U459" s="598"/>
      <c r="V459" s="598"/>
      <c r="W459" s="598"/>
      <c r="X459" s="598"/>
      <c r="Y459" s="598"/>
      <c r="Z459" s="598"/>
      <c r="AA459" s="573"/>
      <c r="AB459" s="573"/>
      <c r="AC459" s="573"/>
    </row>
    <row r="460" spans="1:68" ht="16.5" customHeight="1" x14ac:dyDescent="0.25">
      <c r="A460" s="54" t="s">
        <v>699</v>
      </c>
      <c r="B460" s="54" t="s">
        <v>700</v>
      </c>
      <c r="C460" s="31">
        <v>4301020334</v>
      </c>
      <c r="D460" s="587">
        <v>4607091388930</v>
      </c>
      <c r="E460" s="588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105</v>
      </c>
      <c r="L460" s="32"/>
      <c r="M460" s="33" t="s">
        <v>77</v>
      </c>
      <c r="N460" s="33"/>
      <c r="O460" s="32">
        <v>70</v>
      </c>
      <c r="P460" s="70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2"/>
      <c r="R460" s="582"/>
      <c r="S460" s="582"/>
      <c r="T460" s="583"/>
      <c r="U460" s="34"/>
      <c r="V460" s="34"/>
      <c r="W460" s="35" t="s">
        <v>69</v>
      </c>
      <c r="X460" s="577">
        <v>1000</v>
      </c>
      <c r="Y460" s="578">
        <f>IFERROR(IF(X460="",0,CEILING((X460/$H460),1)*$H460),"")</f>
        <v>1003.2</v>
      </c>
      <c r="Z460" s="36">
        <f>IFERROR(IF(Y460=0,"",ROUNDUP(Y460/H460,0)*0.01196),"")</f>
        <v>2.2724000000000002</v>
      </c>
      <c r="AA460" s="56"/>
      <c r="AB460" s="57"/>
      <c r="AC460" s="509" t="s">
        <v>701</v>
      </c>
      <c r="AG460" s="64"/>
      <c r="AJ460" s="68"/>
      <c r="AK460" s="68">
        <v>0</v>
      </c>
      <c r="BB460" s="510" t="s">
        <v>1</v>
      </c>
      <c r="BM460" s="64">
        <f>IFERROR(X460*I460/H460,"0")</f>
        <v>1068.1818181818182</v>
      </c>
      <c r="BN460" s="64">
        <f>IFERROR(Y460*I460/H460,"0")</f>
        <v>1071.5999999999999</v>
      </c>
      <c r="BO460" s="64">
        <f>IFERROR(1/J460*(X460/H460),"0")</f>
        <v>1.821095571095571</v>
      </c>
      <c r="BP460" s="64">
        <f>IFERROR(1/J460*(Y460/H460),"0")</f>
        <v>1.8269230769230771</v>
      </c>
    </row>
    <row r="461" spans="1:68" ht="16.5" customHeight="1" x14ac:dyDescent="0.25">
      <c r="A461" s="54" t="s">
        <v>702</v>
      </c>
      <c r="B461" s="54" t="s">
        <v>703</v>
      </c>
      <c r="C461" s="31">
        <v>4301020384</v>
      </c>
      <c r="D461" s="587">
        <v>4680115886407</v>
      </c>
      <c r="E461" s="588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76</v>
      </c>
      <c r="L461" s="32"/>
      <c r="M461" s="33" t="s">
        <v>77</v>
      </c>
      <c r="N461" s="33"/>
      <c r="O461" s="32">
        <v>70</v>
      </c>
      <c r="P461" s="69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2"/>
      <c r="R461" s="582"/>
      <c r="S461" s="582"/>
      <c r="T461" s="583"/>
      <c r="U461" s="34"/>
      <c r="V461" s="34"/>
      <c r="W461" s="35" t="s">
        <v>69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701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704</v>
      </c>
      <c r="B462" s="54" t="s">
        <v>705</v>
      </c>
      <c r="C462" s="31">
        <v>4301020385</v>
      </c>
      <c r="D462" s="587">
        <v>4680115880054</v>
      </c>
      <c r="E462" s="588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70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2"/>
      <c r="R462" s="582"/>
      <c r="S462" s="582"/>
      <c r="T462" s="583"/>
      <c r="U462" s="34"/>
      <c r="V462" s="34"/>
      <c r="W462" s="35" t="s">
        <v>69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701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606"/>
      <c r="B463" s="598"/>
      <c r="C463" s="598"/>
      <c r="D463" s="598"/>
      <c r="E463" s="598"/>
      <c r="F463" s="598"/>
      <c r="G463" s="598"/>
      <c r="H463" s="598"/>
      <c r="I463" s="598"/>
      <c r="J463" s="598"/>
      <c r="K463" s="598"/>
      <c r="L463" s="598"/>
      <c r="M463" s="598"/>
      <c r="N463" s="598"/>
      <c r="O463" s="607"/>
      <c r="P463" s="609" t="s">
        <v>71</v>
      </c>
      <c r="Q463" s="602"/>
      <c r="R463" s="602"/>
      <c r="S463" s="602"/>
      <c r="T463" s="602"/>
      <c r="U463" s="602"/>
      <c r="V463" s="603"/>
      <c r="W463" s="37" t="s">
        <v>72</v>
      </c>
      <c r="X463" s="579">
        <f>IFERROR(X460/H460,"0")+IFERROR(X461/H461,"0")+IFERROR(X462/H462,"0")</f>
        <v>189.39393939393938</v>
      </c>
      <c r="Y463" s="579">
        <f>IFERROR(Y460/H460,"0")+IFERROR(Y461/H461,"0")+IFERROR(Y462/H462,"0")</f>
        <v>190</v>
      </c>
      <c r="Z463" s="579">
        <f>IFERROR(IF(Z460="",0,Z460),"0")+IFERROR(IF(Z461="",0,Z461),"0")+IFERROR(IF(Z462="",0,Z462),"0")</f>
        <v>2.2724000000000002</v>
      </c>
      <c r="AA463" s="580"/>
      <c r="AB463" s="580"/>
      <c r="AC463" s="580"/>
    </row>
    <row r="464" spans="1:68" x14ac:dyDescent="0.2">
      <c r="A464" s="598"/>
      <c r="B464" s="598"/>
      <c r="C464" s="598"/>
      <c r="D464" s="598"/>
      <c r="E464" s="598"/>
      <c r="F464" s="598"/>
      <c r="G464" s="598"/>
      <c r="H464" s="598"/>
      <c r="I464" s="598"/>
      <c r="J464" s="598"/>
      <c r="K464" s="598"/>
      <c r="L464" s="598"/>
      <c r="M464" s="598"/>
      <c r="N464" s="598"/>
      <c r="O464" s="607"/>
      <c r="P464" s="609" t="s">
        <v>71</v>
      </c>
      <c r="Q464" s="602"/>
      <c r="R464" s="602"/>
      <c r="S464" s="602"/>
      <c r="T464" s="602"/>
      <c r="U464" s="602"/>
      <c r="V464" s="603"/>
      <c r="W464" s="37" t="s">
        <v>69</v>
      </c>
      <c r="X464" s="579">
        <f>IFERROR(SUM(X460:X462),"0")</f>
        <v>1000</v>
      </c>
      <c r="Y464" s="579">
        <f>IFERROR(SUM(Y460:Y462),"0")</f>
        <v>1003.2</v>
      </c>
      <c r="Z464" s="37"/>
      <c r="AA464" s="580"/>
      <c r="AB464" s="580"/>
      <c r="AC464" s="580"/>
    </row>
    <row r="465" spans="1:68" ht="14.25" customHeight="1" x14ac:dyDescent="0.25">
      <c r="A465" s="597" t="s">
        <v>63</v>
      </c>
      <c r="B465" s="598"/>
      <c r="C465" s="598"/>
      <c r="D465" s="598"/>
      <c r="E465" s="598"/>
      <c r="F465" s="598"/>
      <c r="G465" s="598"/>
      <c r="H465" s="598"/>
      <c r="I465" s="598"/>
      <c r="J465" s="598"/>
      <c r="K465" s="598"/>
      <c r="L465" s="598"/>
      <c r="M465" s="598"/>
      <c r="N465" s="598"/>
      <c r="O465" s="598"/>
      <c r="P465" s="598"/>
      <c r="Q465" s="598"/>
      <c r="R465" s="598"/>
      <c r="S465" s="598"/>
      <c r="T465" s="598"/>
      <c r="U465" s="598"/>
      <c r="V465" s="598"/>
      <c r="W465" s="598"/>
      <c r="X465" s="598"/>
      <c r="Y465" s="598"/>
      <c r="Z465" s="598"/>
      <c r="AA465" s="573"/>
      <c r="AB465" s="573"/>
      <c r="AC465" s="573"/>
    </row>
    <row r="466" spans="1:68" ht="27" customHeight="1" x14ac:dyDescent="0.25">
      <c r="A466" s="54" t="s">
        <v>706</v>
      </c>
      <c r="B466" s="54" t="s">
        <v>707</v>
      </c>
      <c r="C466" s="31">
        <v>4301031349</v>
      </c>
      <c r="D466" s="587">
        <v>4680115883116</v>
      </c>
      <c r="E466" s="588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105</v>
      </c>
      <c r="L466" s="32"/>
      <c r="M466" s="33" t="s">
        <v>106</v>
      </c>
      <c r="N466" s="33"/>
      <c r="O466" s="32">
        <v>70</v>
      </c>
      <c r="P466" s="86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2"/>
      <c r="R466" s="582"/>
      <c r="S466" s="582"/>
      <c r="T466" s="583"/>
      <c r="U466" s="34"/>
      <c r="V466" s="34"/>
      <c r="W466" s="35" t="s">
        <v>69</v>
      </c>
      <c r="X466" s="577">
        <v>300</v>
      </c>
      <c r="Y466" s="578">
        <f t="shared" ref="Y466:Y472" si="74">IFERROR(IF(X466="",0,CEILING((X466/$H466),1)*$H466),"")</f>
        <v>300.96000000000004</v>
      </c>
      <c r="Z466" s="36">
        <f>IFERROR(IF(Y466=0,"",ROUNDUP(Y466/H466,0)*0.01196),"")</f>
        <v>0.68171999999999999</v>
      </c>
      <c r="AA466" s="56"/>
      <c r="AB466" s="57"/>
      <c r="AC466" s="515" t="s">
        <v>708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320.45454545454544</v>
      </c>
      <c r="BN466" s="64">
        <f t="shared" ref="BN466:BN472" si="76">IFERROR(Y466*I466/H466,"0")</f>
        <v>321.48</v>
      </c>
      <c r="BO466" s="64">
        <f t="shared" ref="BO466:BO472" si="77">IFERROR(1/J466*(X466/H466),"0")</f>
        <v>0.54632867132867136</v>
      </c>
      <c r="BP466" s="64">
        <f t="shared" ref="BP466:BP472" si="78">IFERROR(1/J466*(Y466/H466),"0")</f>
        <v>0.54807692307692313</v>
      </c>
    </row>
    <row r="467" spans="1:68" ht="27" customHeight="1" x14ac:dyDescent="0.25">
      <c r="A467" s="54" t="s">
        <v>709</v>
      </c>
      <c r="B467" s="54" t="s">
        <v>710</v>
      </c>
      <c r="C467" s="31">
        <v>4301031350</v>
      </c>
      <c r="D467" s="587">
        <v>4680115883093</v>
      </c>
      <c r="E467" s="588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105</v>
      </c>
      <c r="L467" s="32"/>
      <c r="M467" s="33" t="s">
        <v>67</v>
      </c>
      <c r="N467" s="33"/>
      <c r="O467" s="32">
        <v>70</v>
      </c>
      <c r="P467" s="8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2"/>
      <c r="R467" s="582"/>
      <c r="S467" s="582"/>
      <c r="T467" s="583"/>
      <c r="U467" s="34"/>
      <c r="V467" s="34"/>
      <c r="W467" s="35" t="s">
        <v>69</v>
      </c>
      <c r="X467" s="577">
        <v>300</v>
      </c>
      <c r="Y467" s="578">
        <f t="shared" si="74"/>
        <v>300.96000000000004</v>
      </c>
      <c r="Z467" s="36">
        <f>IFERROR(IF(Y467=0,"",ROUNDUP(Y467/H467,0)*0.01196),"")</f>
        <v>0.68171999999999999</v>
      </c>
      <c r="AA467" s="56"/>
      <c r="AB467" s="57"/>
      <c r="AC467" s="517" t="s">
        <v>711</v>
      </c>
      <c r="AG467" s="64"/>
      <c r="AJ467" s="68"/>
      <c r="AK467" s="68">
        <v>0</v>
      </c>
      <c r="BB467" s="518" t="s">
        <v>1</v>
      </c>
      <c r="BM467" s="64">
        <f t="shared" si="75"/>
        <v>320.45454545454544</v>
      </c>
      <c r="BN467" s="64">
        <f t="shared" si="76"/>
        <v>321.48</v>
      </c>
      <c r="BO467" s="64">
        <f t="shared" si="77"/>
        <v>0.54632867132867136</v>
      </c>
      <c r="BP467" s="64">
        <f t="shared" si="78"/>
        <v>0.54807692307692313</v>
      </c>
    </row>
    <row r="468" spans="1:68" ht="27" customHeight="1" x14ac:dyDescent="0.25">
      <c r="A468" s="54" t="s">
        <v>712</v>
      </c>
      <c r="B468" s="54" t="s">
        <v>713</v>
      </c>
      <c r="C468" s="31">
        <v>4301031353</v>
      </c>
      <c r="D468" s="587">
        <v>4680115883109</v>
      </c>
      <c r="E468" s="588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105</v>
      </c>
      <c r="L468" s="32"/>
      <c r="M468" s="33" t="s">
        <v>67</v>
      </c>
      <c r="N468" s="33"/>
      <c r="O468" s="32">
        <v>70</v>
      </c>
      <c r="P468" s="8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2"/>
      <c r="R468" s="582"/>
      <c r="S468" s="582"/>
      <c r="T468" s="583"/>
      <c r="U468" s="34"/>
      <c r="V468" s="34"/>
      <c r="W468" s="35" t="s">
        <v>69</v>
      </c>
      <c r="X468" s="577">
        <v>700</v>
      </c>
      <c r="Y468" s="578">
        <f t="shared" si="74"/>
        <v>702.24</v>
      </c>
      <c r="Z468" s="36">
        <f>IFERROR(IF(Y468=0,"",ROUNDUP(Y468/H468,0)*0.01196),"")</f>
        <v>1.5906800000000001</v>
      </c>
      <c r="AA468" s="56"/>
      <c r="AB468" s="57"/>
      <c r="AC468" s="519" t="s">
        <v>714</v>
      </c>
      <c r="AG468" s="64"/>
      <c r="AJ468" s="68"/>
      <c r="AK468" s="68">
        <v>0</v>
      </c>
      <c r="BB468" s="520" t="s">
        <v>1</v>
      </c>
      <c r="BM468" s="64">
        <f t="shared" si="75"/>
        <v>747.72727272727275</v>
      </c>
      <c r="BN468" s="64">
        <f t="shared" si="76"/>
        <v>750.11999999999989</v>
      </c>
      <c r="BO468" s="64">
        <f t="shared" si="77"/>
        <v>1.2747668997668997</v>
      </c>
      <c r="BP468" s="64">
        <f t="shared" si="78"/>
        <v>1.278846153846154</v>
      </c>
    </row>
    <row r="469" spans="1:68" ht="27" customHeight="1" x14ac:dyDescent="0.25">
      <c r="A469" s="54" t="s">
        <v>715</v>
      </c>
      <c r="B469" s="54" t="s">
        <v>716</v>
      </c>
      <c r="C469" s="31">
        <v>4301031419</v>
      </c>
      <c r="D469" s="587">
        <v>4680115882072</v>
      </c>
      <c r="E469" s="588"/>
      <c r="F469" s="576">
        <v>0.6</v>
      </c>
      <c r="G469" s="32">
        <v>8</v>
      </c>
      <c r="H469" s="576">
        <v>4.8</v>
      </c>
      <c r="I469" s="576">
        <v>6.93</v>
      </c>
      <c r="J469" s="32">
        <v>132</v>
      </c>
      <c r="K469" s="32" t="s">
        <v>110</v>
      </c>
      <c r="L469" s="32"/>
      <c r="M469" s="33" t="s">
        <v>106</v>
      </c>
      <c r="N469" s="33"/>
      <c r="O469" s="32">
        <v>70</v>
      </c>
      <c r="P469" s="83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2"/>
      <c r="R469" s="582"/>
      <c r="S469" s="582"/>
      <c r="T469" s="583"/>
      <c r="U469" s="34"/>
      <c r="V469" s="34"/>
      <c r="W469" s="35" t="s">
        <v>69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708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customHeight="1" x14ac:dyDescent="0.25">
      <c r="A470" s="54" t="s">
        <v>715</v>
      </c>
      <c r="B470" s="54" t="s">
        <v>717</v>
      </c>
      <c r="C470" s="31">
        <v>4301031351</v>
      </c>
      <c r="D470" s="587">
        <v>4680115882072</v>
      </c>
      <c r="E470" s="588"/>
      <c r="F470" s="576">
        <v>0.6</v>
      </c>
      <c r="G470" s="32">
        <v>6</v>
      </c>
      <c r="H470" s="576">
        <v>3.6</v>
      </c>
      <c r="I470" s="576">
        <v>3.81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70</v>
      </c>
      <c r="P470" s="67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2"/>
      <c r="R470" s="582"/>
      <c r="S470" s="582"/>
      <c r="T470" s="583"/>
      <c r="U470" s="34"/>
      <c r="V470" s="34"/>
      <c r="W470" s="35" t="s">
        <v>69</v>
      </c>
      <c r="X470" s="577">
        <v>0</v>
      </c>
      <c r="Y470" s="578">
        <f t="shared" si="74"/>
        <v>0</v>
      </c>
      <c r="Z470" s="36" t="str">
        <f>IFERROR(IF(Y470=0,"",ROUNDUP(Y470/H470,0)*0.00902),"")</f>
        <v/>
      </c>
      <c r="AA470" s="56"/>
      <c r="AB470" s="57"/>
      <c r="AC470" s="523" t="s">
        <v>708</v>
      </c>
      <c r="AG470" s="64"/>
      <c r="AJ470" s="68"/>
      <c r="AK470" s="68">
        <v>0</v>
      </c>
      <c r="BB470" s="524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customHeight="1" x14ac:dyDescent="0.25">
      <c r="A471" s="54" t="s">
        <v>718</v>
      </c>
      <c r="B471" s="54" t="s">
        <v>719</v>
      </c>
      <c r="C471" s="31">
        <v>4301031418</v>
      </c>
      <c r="D471" s="587">
        <v>4680115882102</v>
      </c>
      <c r="E471" s="588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110</v>
      </c>
      <c r="L471" s="32"/>
      <c r="M471" s="33" t="s">
        <v>67</v>
      </c>
      <c r="N471" s="33"/>
      <c r="O471" s="32">
        <v>70</v>
      </c>
      <c r="P471" s="8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2"/>
      <c r="R471" s="582"/>
      <c r="S471" s="582"/>
      <c r="T471" s="583"/>
      <c r="U471" s="34"/>
      <c r="V471" s="34"/>
      <c r="W471" s="35" t="s">
        <v>69</v>
      </c>
      <c r="X471" s="577">
        <v>0</v>
      </c>
      <c r="Y471" s="578">
        <f t="shared" si="74"/>
        <v>0</v>
      </c>
      <c r="Z471" s="36" t="str">
        <f>IFERROR(IF(Y471=0,"",ROUNDUP(Y471/H471,0)*0.00902),"")</f>
        <v/>
      </c>
      <c r="AA471" s="56"/>
      <c r="AB471" s="57"/>
      <c r="AC471" s="525" t="s">
        <v>711</v>
      </c>
      <c r="AG471" s="64"/>
      <c r="AJ471" s="68"/>
      <c r="AK471" s="68">
        <v>0</v>
      </c>
      <c r="BB471" s="526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720</v>
      </c>
      <c r="B472" s="54" t="s">
        <v>721</v>
      </c>
      <c r="C472" s="31">
        <v>4301031417</v>
      </c>
      <c r="D472" s="587">
        <v>4680115882096</v>
      </c>
      <c r="E472" s="588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110</v>
      </c>
      <c r="L472" s="32"/>
      <c r="M472" s="33" t="s">
        <v>67</v>
      </c>
      <c r="N472" s="33"/>
      <c r="O472" s="32">
        <v>70</v>
      </c>
      <c r="P472" s="71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2"/>
      <c r="R472" s="582"/>
      <c r="S472" s="582"/>
      <c r="T472" s="583"/>
      <c r="U472" s="34"/>
      <c r="V472" s="34"/>
      <c r="W472" s="35" t="s">
        <v>69</v>
      </c>
      <c r="X472" s="577">
        <v>0</v>
      </c>
      <c r="Y472" s="578">
        <f t="shared" si="74"/>
        <v>0</v>
      </c>
      <c r="Z472" s="36" t="str">
        <f>IFERROR(IF(Y472=0,"",ROUNDUP(Y472/H472,0)*0.00902),"")</f>
        <v/>
      </c>
      <c r="AA472" s="56"/>
      <c r="AB472" s="57"/>
      <c r="AC472" s="527" t="s">
        <v>714</v>
      </c>
      <c r="AG472" s="64"/>
      <c r="AJ472" s="68"/>
      <c r="AK472" s="68">
        <v>0</v>
      </c>
      <c r="BB472" s="528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x14ac:dyDescent="0.2">
      <c r="A473" s="606"/>
      <c r="B473" s="598"/>
      <c r="C473" s="598"/>
      <c r="D473" s="598"/>
      <c r="E473" s="598"/>
      <c r="F473" s="598"/>
      <c r="G473" s="598"/>
      <c r="H473" s="598"/>
      <c r="I473" s="598"/>
      <c r="J473" s="598"/>
      <c r="K473" s="598"/>
      <c r="L473" s="598"/>
      <c r="M473" s="598"/>
      <c r="N473" s="598"/>
      <c r="O473" s="607"/>
      <c r="P473" s="609" t="s">
        <v>71</v>
      </c>
      <c r="Q473" s="602"/>
      <c r="R473" s="602"/>
      <c r="S473" s="602"/>
      <c r="T473" s="602"/>
      <c r="U473" s="602"/>
      <c r="V473" s="603"/>
      <c r="W473" s="37" t="s">
        <v>72</v>
      </c>
      <c r="X473" s="579">
        <f>IFERROR(X466/H466,"0")+IFERROR(X467/H467,"0")+IFERROR(X468/H468,"0")+IFERROR(X469/H469,"0")+IFERROR(X470/H470,"0")+IFERROR(X471/H471,"0")+IFERROR(X472/H472,"0")</f>
        <v>246.21212121212119</v>
      </c>
      <c r="Y473" s="579">
        <f>IFERROR(Y466/H466,"0")+IFERROR(Y467/H467,"0")+IFERROR(Y468/H468,"0")+IFERROR(Y469/H469,"0")+IFERROR(Y470/H470,"0")+IFERROR(Y471/H471,"0")+IFERROR(Y472/H472,"0")</f>
        <v>247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2.9541200000000001</v>
      </c>
      <c r="AA473" s="580"/>
      <c r="AB473" s="580"/>
      <c r="AC473" s="580"/>
    </row>
    <row r="474" spans="1:68" x14ac:dyDescent="0.2">
      <c r="A474" s="598"/>
      <c r="B474" s="598"/>
      <c r="C474" s="598"/>
      <c r="D474" s="598"/>
      <c r="E474" s="598"/>
      <c r="F474" s="598"/>
      <c r="G474" s="598"/>
      <c r="H474" s="598"/>
      <c r="I474" s="598"/>
      <c r="J474" s="598"/>
      <c r="K474" s="598"/>
      <c r="L474" s="598"/>
      <c r="M474" s="598"/>
      <c r="N474" s="598"/>
      <c r="O474" s="607"/>
      <c r="P474" s="609" t="s">
        <v>71</v>
      </c>
      <c r="Q474" s="602"/>
      <c r="R474" s="602"/>
      <c r="S474" s="602"/>
      <c r="T474" s="602"/>
      <c r="U474" s="602"/>
      <c r="V474" s="603"/>
      <c r="W474" s="37" t="s">
        <v>69</v>
      </c>
      <c r="X474" s="579">
        <f>IFERROR(SUM(X466:X472),"0")</f>
        <v>1300</v>
      </c>
      <c r="Y474" s="579">
        <f>IFERROR(SUM(Y466:Y472),"0")</f>
        <v>1304.1600000000001</v>
      </c>
      <c r="Z474" s="37"/>
      <c r="AA474" s="580"/>
      <c r="AB474" s="580"/>
      <c r="AC474" s="580"/>
    </row>
    <row r="475" spans="1:68" ht="14.25" customHeight="1" x14ac:dyDescent="0.25">
      <c r="A475" s="597" t="s">
        <v>73</v>
      </c>
      <c r="B475" s="598"/>
      <c r="C475" s="598"/>
      <c r="D475" s="598"/>
      <c r="E475" s="598"/>
      <c r="F475" s="598"/>
      <c r="G475" s="598"/>
      <c r="H475" s="598"/>
      <c r="I475" s="598"/>
      <c r="J475" s="598"/>
      <c r="K475" s="598"/>
      <c r="L475" s="598"/>
      <c r="M475" s="598"/>
      <c r="N475" s="598"/>
      <c r="O475" s="598"/>
      <c r="P475" s="598"/>
      <c r="Q475" s="598"/>
      <c r="R475" s="598"/>
      <c r="S475" s="598"/>
      <c r="T475" s="598"/>
      <c r="U475" s="598"/>
      <c r="V475" s="598"/>
      <c r="W475" s="598"/>
      <c r="X475" s="598"/>
      <c r="Y475" s="598"/>
      <c r="Z475" s="598"/>
      <c r="AA475" s="573"/>
      <c r="AB475" s="573"/>
      <c r="AC475" s="573"/>
    </row>
    <row r="476" spans="1:68" ht="16.5" customHeight="1" x14ac:dyDescent="0.25">
      <c r="A476" s="54" t="s">
        <v>722</v>
      </c>
      <c r="B476" s="54" t="s">
        <v>723</v>
      </c>
      <c r="C476" s="31">
        <v>4301051232</v>
      </c>
      <c r="D476" s="587">
        <v>4607091383409</v>
      </c>
      <c r="E476" s="588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105</v>
      </c>
      <c r="L476" s="32"/>
      <c r="M476" s="33" t="s">
        <v>77</v>
      </c>
      <c r="N476" s="33"/>
      <c r="O476" s="32">
        <v>45</v>
      </c>
      <c r="P476" s="87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2"/>
      <c r="R476" s="582"/>
      <c r="S476" s="582"/>
      <c r="T476" s="583"/>
      <c r="U476" s="34"/>
      <c r="V476" s="34"/>
      <c r="W476" s="35" t="s">
        <v>69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724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customHeight="1" x14ac:dyDescent="0.25">
      <c r="A477" s="54" t="s">
        <v>725</v>
      </c>
      <c r="B477" s="54" t="s">
        <v>726</v>
      </c>
      <c r="C477" s="31">
        <v>4301051233</v>
      </c>
      <c r="D477" s="587">
        <v>4607091383416</v>
      </c>
      <c r="E477" s="588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45</v>
      </c>
      <c r="P477" s="7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2"/>
      <c r="R477" s="582"/>
      <c r="S477" s="582"/>
      <c r="T477" s="583"/>
      <c r="U477" s="34"/>
      <c r="V477" s="34"/>
      <c r="W477" s="35" t="s">
        <v>69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727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728</v>
      </c>
      <c r="B478" s="54" t="s">
        <v>729</v>
      </c>
      <c r="C478" s="31">
        <v>4301051064</v>
      </c>
      <c r="D478" s="587">
        <v>4680115883536</v>
      </c>
      <c r="E478" s="588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76</v>
      </c>
      <c r="L478" s="32"/>
      <c r="M478" s="33" t="s">
        <v>77</v>
      </c>
      <c r="N478" s="33"/>
      <c r="O478" s="32">
        <v>45</v>
      </c>
      <c r="P478" s="67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2"/>
      <c r="R478" s="582"/>
      <c r="S478" s="582"/>
      <c r="T478" s="583"/>
      <c r="U478" s="34"/>
      <c r="V478" s="34"/>
      <c r="W478" s="35" t="s">
        <v>69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730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606"/>
      <c r="B479" s="598"/>
      <c r="C479" s="598"/>
      <c r="D479" s="598"/>
      <c r="E479" s="598"/>
      <c r="F479" s="598"/>
      <c r="G479" s="598"/>
      <c r="H479" s="598"/>
      <c r="I479" s="598"/>
      <c r="J479" s="598"/>
      <c r="K479" s="598"/>
      <c r="L479" s="598"/>
      <c r="M479" s="598"/>
      <c r="N479" s="598"/>
      <c r="O479" s="607"/>
      <c r="P479" s="609" t="s">
        <v>71</v>
      </c>
      <c r="Q479" s="602"/>
      <c r="R479" s="602"/>
      <c r="S479" s="602"/>
      <c r="T479" s="602"/>
      <c r="U479" s="602"/>
      <c r="V479" s="603"/>
      <c r="W479" s="37" t="s">
        <v>72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x14ac:dyDescent="0.2">
      <c r="A480" s="598"/>
      <c r="B480" s="598"/>
      <c r="C480" s="598"/>
      <c r="D480" s="598"/>
      <c r="E480" s="598"/>
      <c r="F480" s="598"/>
      <c r="G480" s="598"/>
      <c r="H480" s="598"/>
      <c r="I480" s="598"/>
      <c r="J480" s="598"/>
      <c r="K480" s="598"/>
      <c r="L480" s="598"/>
      <c r="M480" s="598"/>
      <c r="N480" s="598"/>
      <c r="O480" s="607"/>
      <c r="P480" s="609" t="s">
        <v>71</v>
      </c>
      <c r="Q480" s="602"/>
      <c r="R480" s="602"/>
      <c r="S480" s="602"/>
      <c r="T480" s="602"/>
      <c r="U480" s="602"/>
      <c r="V480" s="603"/>
      <c r="W480" s="37" t="s">
        <v>69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customHeight="1" x14ac:dyDescent="0.25">
      <c r="A481" s="597" t="s">
        <v>172</v>
      </c>
      <c r="B481" s="598"/>
      <c r="C481" s="598"/>
      <c r="D481" s="598"/>
      <c r="E481" s="598"/>
      <c r="F481" s="598"/>
      <c r="G481" s="598"/>
      <c r="H481" s="598"/>
      <c r="I481" s="598"/>
      <c r="J481" s="598"/>
      <c r="K481" s="598"/>
      <c r="L481" s="598"/>
      <c r="M481" s="598"/>
      <c r="N481" s="598"/>
      <c r="O481" s="598"/>
      <c r="P481" s="598"/>
      <c r="Q481" s="598"/>
      <c r="R481" s="598"/>
      <c r="S481" s="598"/>
      <c r="T481" s="598"/>
      <c r="U481" s="598"/>
      <c r="V481" s="598"/>
      <c r="W481" s="598"/>
      <c r="X481" s="598"/>
      <c r="Y481" s="598"/>
      <c r="Z481" s="598"/>
      <c r="AA481" s="573"/>
      <c r="AB481" s="573"/>
      <c r="AC481" s="573"/>
    </row>
    <row r="482" spans="1:68" ht="27" customHeight="1" x14ac:dyDescent="0.25">
      <c r="A482" s="54" t="s">
        <v>731</v>
      </c>
      <c r="B482" s="54" t="s">
        <v>732</v>
      </c>
      <c r="C482" s="31">
        <v>4301060450</v>
      </c>
      <c r="D482" s="587">
        <v>4680115885035</v>
      </c>
      <c r="E482" s="588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105</v>
      </c>
      <c r="L482" s="32"/>
      <c r="M482" s="33" t="s">
        <v>77</v>
      </c>
      <c r="N482" s="33"/>
      <c r="O482" s="32">
        <v>35</v>
      </c>
      <c r="P482" s="8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2"/>
      <c r="R482" s="582"/>
      <c r="S482" s="582"/>
      <c r="T482" s="583"/>
      <c r="U482" s="34"/>
      <c r="V482" s="34"/>
      <c r="W482" s="35" t="s">
        <v>69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733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606"/>
      <c r="B483" s="598"/>
      <c r="C483" s="598"/>
      <c r="D483" s="598"/>
      <c r="E483" s="598"/>
      <c r="F483" s="598"/>
      <c r="G483" s="598"/>
      <c r="H483" s="598"/>
      <c r="I483" s="598"/>
      <c r="J483" s="598"/>
      <c r="K483" s="598"/>
      <c r="L483" s="598"/>
      <c r="M483" s="598"/>
      <c r="N483" s="598"/>
      <c r="O483" s="607"/>
      <c r="P483" s="609" t="s">
        <v>71</v>
      </c>
      <c r="Q483" s="602"/>
      <c r="R483" s="602"/>
      <c r="S483" s="602"/>
      <c r="T483" s="602"/>
      <c r="U483" s="602"/>
      <c r="V483" s="603"/>
      <c r="W483" s="37" t="s">
        <v>72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x14ac:dyDescent="0.2">
      <c r="A484" s="598"/>
      <c r="B484" s="598"/>
      <c r="C484" s="598"/>
      <c r="D484" s="598"/>
      <c r="E484" s="598"/>
      <c r="F484" s="598"/>
      <c r="G484" s="598"/>
      <c r="H484" s="598"/>
      <c r="I484" s="598"/>
      <c r="J484" s="598"/>
      <c r="K484" s="598"/>
      <c r="L484" s="598"/>
      <c r="M484" s="598"/>
      <c r="N484" s="598"/>
      <c r="O484" s="607"/>
      <c r="P484" s="609" t="s">
        <v>71</v>
      </c>
      <c r="Q484" s="602"/>
      <c r="R484" s="602"/>
      <c r="S484" s="602"/>
      <c r="T484" s="602"/>
      <c r="U484" s="602"/>
      <c r="V484" s="603"/>
      <c r="W484" s="37" t="s">
        <v>69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customHeight="1" x14ac:dyDescent="0.2">
      <c r="A485" s="722" t="s">
        <v>734</v>
      </c>
      <c r="B485" s="723"/>
      <c r="C485" s="723"/>
      <c r="D485" s="723"/>
      <c r="E485" s="723"/>
      <c r="F485" s="723"/>
      <c r="G485" s="723"/>
      <c r="H485" s="723"/>
      <c r="I485" s="723"/>
      <c r="J485" s="723"/>
      <c r="K485" s="723"/>
      <c r="L485" s="723"/>
      <c r="M485" s="723"/>
      <c r="N485" s="723"/>
      <c r="O485" s="723"/>
      <c r="P485" s="723"/>
      <c r="Q485" s="723"/>
      <c r="R485" s="723"/>
      <c r="S485" s="723"/>
      <c r="T485" s="723"/>
      <c r="U485" s="723"/>
      <c r="V485" s="723"/>
      <c r="W485" s="723"/>
      <c r="X485" s="723"/>
      <c r="Y485" s="723"/>
      <c r="Z485" s="723"/>
      <c r="AA485" s="48"/>
      <c r="AB485" s="48"/>
      <c r="AC485" s="48"/>
    </row>
    <row r="486" spans="1:68" ht="16.5" customHeight="1" x14ac:dyDescent="0.25">
      <c r="A486" s="614" t="s">
        <v>734</v>
      </c>
      <c r="B486" s="598"/>
      <c r="C486" s="598"/>
      <c r="D486" s="598"/>
      <c r="E486" s="598"/>
      <c r="F486" s="598"/>
      <c r="G486" s="598"/>
      <c r="H486" s="598"/>
      <c r="I486" s="598"/>
      <c r="J486" s="598"/>
      <c r="K486" s="598"/>
      <c r="L486" s="598"/>
      <c r="M486" s="598"/>
      <c r="N486" s="598"/>
      <c r="O486" s="598"/>
      <c r="P486" s="598"/>
      <c r="Q486" s="598"/>
      <c r="R486" s="598"/>
      <c r="S486" s="598"/>
      <c r="T486" s="598"/>
      <c r="U486" s="598"/>
      <c r="V486" s="598"/>
      <c r="W486" s="598"/>
      <c r="X486" s="598"/>
      <c r="Y486" s="598"/>
      <c r="Z486" s="598"/>
      <c r="AA486" s="572"/>
      <c r="AB486" s="572"/>
      <c r="AC486" s="572"/>
    </row>
    <row r="487" spans="1:68" ht="14.25" customHeight="1" x14ac:dyDescent="0.25">
      <c r="A487" s="597" t="s">
        <v>102</v>
      </c>
      <c r="B487" s="598"/>
      <c r="C487" s="598"/>
      <c r="D487" s="598"/>
      <c r="E487" s="598"/>
      <c r="F487" s="598"/>
      <c r="G487" s="598"/>
      <c r="H487" s="598"/>
      <c r="I487" s="598"/>
      <c r="J487" s="598"/>
      <c r="K487" s="598"/>
      <c r="L487" s="598"/>
      <c r="M487" s="598"/>
      <c r="N487" s="598"/>
      <c r="O487" s="598"/>
      <c r="P487" s="598"/>
      <c r="Q487" s="598"/>
      <c r="R487" s="598"/>
      <c r="S487" s="598"/>
      <c r="T487" s="598"/>
      <c r="U487" s="598"/>
      <c r="V487" s="598"/>
      <c r="W487" s="598"/>
      <c r="X487" s="598"/>
      <c r="Y487" s="598"/>
      <c r="Z487" s="598"/>
      <c r="AA487" s="573"/>
      <c r="AB487" s="573"/>
      <c r="AC487" s="573"/>
    </row>
    <row r="488" spans="1:68" ht="27" customHeight="1" x14ac:dyDescent="0.25">
      <c r="A488" s="54" t="s">
        <v>735</v>
      </c>
      <c r="B488" s="54" t="s">
        <v>736</v>
      </c>
      <c r="C488" s="31">
        <v>4301011763</v>
      </c>
      <c r="D488" s="587">
        <v>4640242181011</v>
      </c>
      <c r="E488" s="588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105</v>
      </c>
      <c r="L488" s="32"/>
      <c r="M488" s="33" t="s">
        <v>77</v>
      </c>
      <c r="N488" s="33"/>
      <c r="O488" s="32">
        <v>55</v>
      </c>
      <c r="P488" s="844" t="s">
        <v>737</v>
      </c>
      <c r="Q488" s="582"/>
      <c r="R488" s="582"/>
      <c r="S488" s="582"/>
      <c r="T488" s="583"/>
      <c r="U488" s="34"/>
      <c r="V488" s="34"/>
      <c r="W488" s="35" t="s">
        <v>69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738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739</v>
      </c>
      <c r="B489" s="54" t="s">
        <v>740</v>
      </c>
      <c r="C489" s="31">
        <v>4301011585</v>
      </c>
      <c r="D489" s="587">
        <v>4640242180441</v>
      </c>
      <c r="E489" s="588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72" t="s">
        <v>741</v>
      </c>
      <c r="Q489" s="582"/>
      <c r="R489" s="582"/>
      <c r="S489" s="582"/>
      <c r="T489" s="583"/>
      <c r="U489" s="34"/>
      <c r="V489" s="34"/>
      <c r="W489" s="35" t="s">
        <v>69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742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743</v>
      </c>
      <c r="B490" s="54" t="s">
        <v>744</v>
      </c>
      <c r="C490" s="31">
        <v>4301011584</v>
      </c>
      <c r="D490" s="587">
        <v>4640242180564</v>
      </c>
      <c r="E490" s="588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684" t="s">
        <v>745</v>
      </c>
      <c r="Q490" s="582"/>
      <c r="R490" s="582"/>
      <c r="S490" s="582"/>
      <c r="T490" s="583"/>
      <c r="U490" s="34"/>
      <c r="V490" s="34"/>
      <c r="W490" s="35" t="s">
        <v>69</v>
      </c>
      <c r="X490" s="577">
        <v>0</v>
      </c>
      <c r="Y490" s="578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1" t="s">
        <v>746</v>
      </c>
      <c r="AG490" s="64"/>
      <c r="AJ490" s="68"/>
      <c r="AK490" s="68">
        <v>0</v>
      </c>
      <c r="BB490" s="54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606"/>
      <c r="B491" s="598"/>
      <c r="C491" s="598"/>
      <c r="D491" s="598"/>
      <c r="E491" s="598"/>
      <c r="F491" s="598"/>
      <c r="G491" s="598"/>
      <c r="H491" s="598"/>
      <c r="I491" s="598"/>
      <c r="J491" s="598"/>
      <c r="K491" s="598"/>
      <c r="L491" s="598"/>
      <c r="M491" s="598"/>
      <c r="N491" s="598"/>
      <c r="O491" s="607"/>
      <c r="P491" s="609" t="s">
        <v>71</v>
      </c>
      <c r="Q491" s="602"/>
      <c r="R491" s="602"/>
      <c r="S491" s="602"/>
      <c r="T491" s="602"/>
      <c r="U491" s="602"/>
      <c r="V491" s="603"/>
      <c r="W491" s="37" t="s">
        <v>72</v>
      </c>
      <c r="X491" s="579">
        <f>IFERROR(X488/H488,"0")+IFERROR(X489/H489,"0")+IFERROR(X490/H490,"0")</f>
        <v>0</v>
      </c>
      <c r="Y491" s="579">
        <f>IFERROR(Y488/H488,"0")+IFERROR(Y489/H489,"0")+IFERROR(Y490/H490,"0")</f>
        <v>0</v>
      </c>
      <c r="Z491" s="579">
        <f>IFERROR(IF(Z488="",0,Z488),"0")+IFERROR(IF(Z489="",0,Z489),"0")+IFERROR(IF(Z490="",0,Z490),"0")</f>
        <v>0</v>
      </c>
      <c r="AA491" s="580"/>
      <c r="AB491" s="580"/>
      <c r="AC491" s="580"/>
    </row>
    <row r="492" spans="1:68" x14ac:dyDescent="0.2">
      <c r="A492" s="598"/>
      <c r="B492" s="598"/>
      <c r="C492" s="598"/>
      <c r="D492" s="598"/>
      <c r="E492" s="598"/>
      <c r="F492" s="598"/>
      <c r="G492" s="598"/>
      <c r="H492" s="598"/>
      <c r="I492" s="598"/>
      <c r="J492" s="598"/>
      <c r="K492" s="598"/>
      <c r="L492" s="598"/>
      <c r="M492" s="598"/>
      <c r="N492" s="598"/>
      <c r="O492" s="607"/>
      <c r="P492" s="609" t="s">
        <v>71</v>
      </c>
      <c r="Q492" s="602"/>
      <c r="R492" s="602"/>
      <c r="S492" s="602"/>
      <c r="T492" s="602"/>
      <c r="U492" s="602"/>
      <c r="V492" s="603"/>
      <c r="W492" s="37" t="s">
        <v>69</v>
      </c>
      <c r="X492" s="579">
        <f>IFERROR(SUM(X488:X490),"0")</f>
        <v>0</v>
      </c>
      <c r="Y492" s="579">
        <f>IFERROR(SUM(Y488:Y490),"0")</f>
        <v>0</v>
      </c>
      <c r="Z492" s="37"/>
      <c r="AA492" s="580"/>
      <c r="AB492" s="580"/>
      <c r="AC492" s="580"/>
    </row>
    <row r="493" spans="1:68" ht="14.25" customHeight="1" x14ac:dyDescent="0.25">
      <c r="A493" s="597" t="s">
        <v>137</v>
      </c>
      <c r="B493" s="598"/>
      <c r="C493" s="598"/>
      <c r="D493" s="598"/>
      <c r="E493" s="598"/>
      <c r="F493" s="598"/>
      <c r="G493" s="598"/>
      <c r="H493" s="598"/>
      <c r="I493" s="598"/>
      <c r="J493" s="598"/>
      <c r="K493" s="598"/>
      <c r="L493" s="598"/>
      <c r="M493" s="598"/>
      <c r="N493" s="598"/>
      <c r="O493" s="598"/>
      <c r="P493" s="598"/>
      <c r="Q493" s="598"/>
      <c r="R493" s="598"/>
      <c r="S493" s="598"/>
      <c r="T493" s="598"/>
      <c r="U493" s="598"/>
      <c r="V493" s="598"/>
      <c r="W493" s="598"/>
      <c r="X493" s="598"/>
      <c r="Y493" s="598"/>
      <c r="Z493" s="598"/>
      <c r="AA493" s="573"/>
      <c r="AB493" s="573"/>
      <c r="AC493" s="573"/>
    </row>
    <row r="494" spans="1:68" ht="27" customHeight="1" x14ac:dyDescent="0.25">
      <c r="A494" s="54" t="s">
        <v>747</v>
      </c>
      <c r="B494" s="54" t="s">
        <v>748</v>
      </c>
      <c r="C494" s="31">
        <v>4301020400</v>
      </c>
      <c r="D494" s="587">
        <v>4640242180519</v>
      </c>
      <c r="E494" s="588"/>
      <c r="F494" s="576">
        <v>1.5</v>
      </c>
      <c r="G494" s="32">
        <v>8</v>
      </c>
      <c r="H494" s="576">
        <v>12</v>
      </c>
      <c r="I494" s="576">
        <v>12.435</v>
      </c>
      <c r="J494" s="32">
        <v>64</v>
      </c>
      <c r="K494" s="32" t="s">
        <v>105</v>
      </c>
      <c r="L494" s="32"/>
      <c r="M494" s="33" t="s">
        <v>106</v>
      </c>
      <c r="N494" s="33"/>
      <c r="O494" s="32">
        <v>50</v>
      </c>
      <c r="P494" s="837" t="s">
        <v>749</v>
      </c>
      <c r="Q494" s="582"/>
      <c r="R494" s="582"/>
      <c r="S494" s="582"/>
      <c r="T494" s="583"/>
      <c r="U494" s="34"/>
      <c r="V494" s="34"/>
      <c r="W494" s="35" t="s">
        <v>69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750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747</v>
      </c>
      <c r="B495" s="54" t="s">
        <v>751</v>
      </c>
      <c r="C495" s="31">
        <v>4301020269</v>
      </c>
      <c r="D495" s="587">
        <v>4640242180519</v>
      </c>
      <c r="E495" s="588"/>
      <c r="F495" s="576">
        <v>1.35</v>
      </c>
      <c r="G495" s="32">
        <v>8</v>
      </c>
      <c r="H495" s="576">
        <v>10.8</v>
      </c>
      <c r="I495" s="576">
        <v>11.234999999999999</v>
      </c>
      <c r="J495" s="32">
        <v>64</v>
      </c>
      <c r="K495" s="32" t="s">
        <v>105</v>
      </c>
      <c r="L495" s="32"/>
      <c r="M495" s="33" t="s">
        <v>77</v>
      </c>
      <c r="N495" s="33"/>
      <c r="O495" s="32">
        <v>50</v>
      </c>
      <c r="P495" s="806" t="s">
        <v>752</v>
      </c>
      <c r="Q495" s="582"/>
      <c r="R495" s="582"/>
      <c r="S495" s="582"/>
      <c r="T495" s="583"/>
      <c r="U495" s="34"/>
      <c r="V495" s="34"/>
      <c r="W495" s="35" t="s">
        <v>69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753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754</v>
      </c>
      <c r="B496" s="54" t="s">
        <v>755</v>
      </c>
      <c r="C496" s="31">
        <v>4301020260</v>
      </c>
      <c r="D496" s="587">
        <v>4640242180526</v>
      </c>
      <c r="E496" s="588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105</v>
      </c>
      <c r="L496" s="32"/>
      <c r="M496" s="33" t="s">
        <v>106</v>
      </c>
      <c r="N496" s="33"/>
      <c r="O496" s="32">
        <v>50</v>
      </c>
      <c r="P496" s="776" t="s">
        <v>756</v>
      </c>
      <c r="Q496" s="582"/>
      <c r="R496" s="582"/>
      <c r="S496" s="582"/>
      <c r="T496" s="583"/>
      <c r="U496" s="34"/>
      <c r="V496" s="34"/>
      <c r="W496" s="35" t="s">
        <v>69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753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757</v>
      </c>
      <c r="B497" s="54" t="s">
        <v>758</v>
      </c>
      <c r="C497" s="31">
        <v>4301020295</v>
      </c>
      <c r="D497" s="587">
        <v>4640242181363</v>
      </c>
      <c r="E497" s="588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110</v>
      </c>
      <c r="L497" s="32"/>
      <c r="M497" s="33" t="s">
        <v>106</v>
      </c>
      <c r="N497" s="33"/>
      <c r="O497" s="32">
        <v>50</v>
      </c>
      <c r="P497" s="625" t="s">
        <v>759</v>
      </c>
      <c r="Q497" s="582"/>
      <c r="R497" s="582"/>
      <c r="S497" s="582"/>
      <c r="T497" s="583"/>
      <c r="U497" s="34"/>
      <c r="V497" s="34"/>
      <c r="W497" s="35" t="s">
        <v>69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760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6"/>
      <c r="B498" s="598"/>
      <c r="C498" s="598"/>
      <c r="D498" s="598"/>
      <c r="E498" s="598"/>
      <c r="F498" s="598"/>
      <c r="G498" s="598"/>
      <c r="H498" s="598"/>
      <c r="I498" s="598"/>
      <c r="J498" s="598"/>
      <c r="K498" s="598"/>
      <c r="L498" s="598"/>
      <c r="M498" s="598"/>
      <c r="N498" s="598"/>
      <c r="O498" s="607"/>
      <c r="P498" s="609" t="s">
        <v>71</v>
      </c>
      <c r="Q498" s="602"/>
      <c r="R498" s="602"/>
      <c r="S498" s="602"/>
      <c r="T498" s="602"/>
      <c r="U498" s="602"/>
      <c r="V498" s="603"/>
      <c r="W498" s="37" t="s">
        <v>72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x14ac:dyDescent="0.2">
      <c r="A499" s="598"/>
      <c r="B499" s="598"/>
      <c r="C499" s="598"/>
      <c r="D499" s="598"/>
      <c r="E499" s="598"/>
      <c r="F499" s="598"/>
      <c r="G499" s="598"/>
      <c r="H499" s="598"/>
      <c r="I499" s="598"/>
      <c r="J499" s="598"/>
      <c r="K499" s="598"/>
      <c r="L499" s="598"/>
      <c r="M499" s="598"/>
      <c r="N499" s="598"/>
      <c r="O499" s="607"/>
      <c r="P499" s="609" t="s">
        <v>71</v>
      </c>
      <c r="Q499" s="602"/>
      <c r="R499" s="602"/>
      <c r="S499" s="602"/>
      <c r="T499" s="602"/>
      <c r="U499" s="602"/>
      <c r="V499" s="603"/>
      <c r="W499" s="37" t="s">
        <v>69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customHeight="1" x14ac:dyDescent="0.25">
      <c r="A500" s="597" t="s">
        <v>63</v>
      </c>
      <c r="B500" s="598"/>
      <c r="C500" s="598"/>
      <c r="D500" s="598"/>
      <c r="E500" s="598"/>
      <c r="F500" s="598"/>
      <c r="G500" s="598"/>
      <c r="H500" s="598"/>
      <c r="I500" s="598"/>
      <c r="J500" s="598"/>
      <c r="K500" s="598"/>
      <c r="L500" s="598"/>
      <c r="M500" s="598"/>
      <c r="N500" s="598"/>
      <c r="O500" s="598"/>
      <c r="P500" s="598"/>
      <c r="Q500" s="598"/>
      <c r="R500" s="598"/>
      <c r="S500" s="598"/>
      <c r="T500" s="598"/>
      <c r="U500" s="598"/>
      <c r="V500" s="598"/>
      <c r="W500" s="598"/>
      <c r="X500" s="598"/>
      <c r="Y500" s="598"/>
      <c r="Z500" s="598"/>
      <c r="AA500" s="573"/>
      <c r="AB500" s="573"/>
      <c r="AC500" s="573"/>
    </row>
    <row r="501" spans="1:68" ht="27" customHeight="1" x14ac:dyDescent="0.25">
      <c r="A501" s="54" t="s">
        <v>761</v>
      </c>
      <c r="B501" s="54" t="s">
        <v>762</v>
      </c>
      <c r="C501" s="31">
        <v>4301031280</v>
      </c>
      <c r="D501" s="587">
        <v>4640242180816</v>
      </c>
      <c r="E501" s="588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110</v>
      </c>
      <c r="L501" s="32"/>
      <c r="M501" s="33" t="s">
        <v>67</v>
      </c>
      <c r="N501" s="33"/>
      <c r="O501" s="32">
        <v>40</v>
      </c>
      <c r="P501" s="834" t="s">
        <v>763</v>
      </c>
      <c r="Q501" s="582"/>
      <c r="R501" s="582"/>
      <c r="S501" s="582"/>
      <c r="T501" s="583"/>
      <c r="U501" s="34"/>
      <c r="V501" s="34"/>
      <c r="W501" s="35" t="s">
        <v>69</v>
      </c>
      <c r="X501" s="577">
        <v>0</v>
      </c>
      <c r="Y501" s="578">
        <f>IFERROR(IF(X501="",0,CEILING((X501/$H501),1)*$H501),"")</f>
        <v>0</v>
      </c>
      <c r="Z501" s="36" t="str">
        <f>IFERROR(IF(Y501=0,"",ROUNDUP(Y501/H501,0)*0.00902),"")</f>
        <v/>
      </c>
      <c r="AA501" s="56"/>
      <c r="AB501" s="57"/>
      <c r="AC501" s="551" t="s">
        <v>764</v>
      </c>
      <c r="AG501" s="64"/>
      <c r="AJ501" s="68"/>
      <c r="AK501" s="68">
        <v>0</v>
      </c>
      <c r="BB501" s="55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765</v>
      </c>
      <c r="B502" s="54" t="s">
        <v>766</v>
      </c>
      <c r="C502" s="31">
        <v>4301031244</v>
      </c>
      <c r="D502" s="587">
        <v>4640242180595</v>
      </c>
      <c r="E502" s="588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110</v>
      </c>
      <c r="L502" s="32"/>
      <c r="M502" s="33" t="s">
        <v>67</v>
      </c>
      <c r="N502" s="33"/>
      <c r="O502" s="32">
        <v>40</v>
      </c>
      <c r="P502" s="887" t="s">
        <v>767</v>
      </c>
      <c r="Q502" s="582"/>
      <c r="R502" s="582"/>
      <c r="S502" s="582"/>
      <c r="T502" s="583"/>
      <c r="U502" s="34"/>
      <c r="V502" s="34"/>
      <c r="W502" s="35" t="s">
        <v>69</v>
      </c>
      <c r="X502" s="577">
        <v>0</v>
      </c>
      <c r="Y502" s="578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3" t="s">
        <v>768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606"/>
      <c r="B503" s="598"/>
      <c r="C503" s="598"/>
      <c r="D503" s="598"/>
      <c r="E503" s="598"/>
      <c r="F503" s="598"/>
      <c r="G503" s="598"/>
      <c r="H503" s="598"/>
      <c r="I503" s="598"/>
      <c r="J503" s="598"/>
      <c r="K503" s="598"/>
      <c r="L503" s="598"/>
      <c r="M503" s="598"/>
      <c r="N503" s="598"/>
      <c r="O503" s="607"/>
      <c r="P503" s="609" t="s">
        <v>71</v>
      </c>
      <c r="Q503" s="602"/>
      <c r="R503" s="602"/>
      <c r="S503" s="602"/>
      <c r="T503" s="602"/>
      <c r="U503" s="602"/>
      <c r="V503" s="603"/>
      <c r="W503" s="37" t="s">
        <v>72</v>
      </c>
      <c r="X503" s="579">
        <f>IFERROR(X501/H501,"0")+IFERROR(X502/H502,"0")</f>
        <v>0</v>
      </c>
      <c r="Y503" s="579">
        <f>IFERROR(Y501/H501,"0")+IFERROR(Y502/H502,"0")</f>
        <v>0</v>
      </c>
      <c r="Z503" s="579">
        <f>IFERROR(IF(Z501="",0,Z501),"0")+IFERROR(IF(Z502="",0,Z502),"0")</f>
        <v>0</v>
      </c>
      <c r="AA503" s="580"/>
      <c r="AB503" s="580"/>
      <c r="AC503" s="580"/>
    </row>
    <row r="504" spans="1:68" x14ac:dyDescent="0.2">
      <c r="A504" s="598"/>
      <c r="B504" s="598"/>
      <c r="C504" s="598"/>
      <c r="D504" s="598"/>
      <c r="E504" s="598"/>
      <c r="F504" s="598"/>
      <c r="G504" s="598"/>
      <c r="H504" s="598"/>
      <c r="I504" s="598"/>
      <c r="J504" s="598"/>
      <c r="K504" s="598"/>
      <c r="L504" s="598"/>
      <c r="M504" s="598"/>
      <c r="N504" s="598"/>
      <c r="O504" s="607"/>
      <c r="P504" s="609" t="s">
        <v>71</v>
      </c>
      <c r="Q504" s="602"/>
      <c r="R504" s="602"/>
      <c r="S504" s="602"/>
      <c r="T504" s="602"/>
      <c r="U504" s="602"/>
      <c r="V504" s="603"/>
      <c r="W504" s="37" t="s">
        <v>69</v>
      </c>
      <c r="X504" s="579">
        <f>IFERROR(SUM(X501:X502),"0")</f>
        <v>0</v>
      </c>
      <c r="Y504" s="579">
        <f>IFERROR(SUM(Y501:Y502),"0")</f>
        <v>0</v>
      </c>
      <c r="Z504" s="37"/>
      <c r="AA504" s="580"/>
      <c r="AB504" s="580"/>
      <c r="AC504" s="580"/>
    </row>
    <row r="505" spans="1:68" ht="14.25" customHeight="1" x14ac:dyDescent="0.25">
      <c r="A505" s="597" t="s">
        <v>73</v>
      </c>
      <c r="B505" s="598"/>
      <c r="C505" s="598"/>
      <c r="D505" s="598"/>
      <c r="E505" s="598"/>
      <c r="F505" s="598"/>
      <c r="G505" s="598"/>
      <c r="H505" s="598"/>
      <c r="I505" s="598"/>
      <c r="J505" s="598"/>
      <c r="K505" s="598"/>
      <c r="L505" s="598"/>
      <c r="M505" s="598"/>
      <c r="N505" s="598"/>
      <c r="O505" s="598"/>
      <c r="P505" s="598"/>
      <c r="Q505" s="598"/>
      <c r="R505" s="598"/>
      <c r="S505" s="598"/>
      <c r="T505" s="598"/>
      <c r="U505" s="598"/>
      <c r="V505" s="598"/>
      <c r="W505" s="598"/>
      <c r="X505" s="598"/>
      <c r="Y505" s="598"/>
      <c r="Z505" s="598"/>
      <c r="AA505" s="573"/>
      <c r="AB505" s="573"/>
      <c r="AC505" s="573"/>
    </row>
    <row r="506" spans="1:68" ht="27" customHeight="1" x14ac:dyDescent="0.25">
      <c r="A506" s="54" t="s">
        <v>769</v>
      </c>
      <c r="B506" s="54" t="s">
        <v>770</v>
      </c>
      <c r="C506" s="31">
        <v>4301052046</v>
      </c>
      <c r="D506" s="587">
        <v>4640242180533</v>
      </c>
      <c r="E506" s="588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105</v>
      </c>
      <c r="L506" s="32"/>
      <c r="M506" s="33" t="s">
        <v>92</v>
      </c>
      <c r="N506" s="33"/>
      <c r="O506" s="32">
        <v>45</v>
      </c>
      <c r="P506" s="743" t="s">
        <v>771</v>
      </c>
      <c r="Q506" s="582"/>
      <c r="R506" s="582"/>
      <c r="S506" s="582"/>
      <c r="T506" s="583"/>
      <c r="U506" s="34"/>
      <c r="V506" s="34"/>
      <c r="W506" s="35" t="s">
        <v>69</v>
      </c>
      <c r="X506" s="577">
        <v>0</v>
      </c>
      <c r="Y506" s="578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5" t="s">
        <v>772</v>
      </c>
      <c r="AG506" s="64"/>
      <c r="AJ506" s="68"/>
      <c r="AK506" s="68">
        <v>0</v>
      </c>
      <c r="BB506" s="55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769</v>
      </c>
      <c r="B507" s="54" t="s">
        <v>773</v>
      </c>
      <c r="C507" s="31">
        <v>4301051887</v>
      </c>
      <c r="D507" s="587">
        <v>4640242180533</v>
      </c>
      <c r="E507" s="588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45</v>
      </c>
      <c r="P507" s="581" t="s">
        <v>771</v>
      </c>
      <c r="Q507" s="582"/>
      <c r="R507" s="582"/>
      <c r="S507" s="582"/>
      <c r="T507" s="583"/>
      <c r="U507" s="34"/>
      <c r="V507" s="34"/>
      <c r="W507" s="35" t="s">
        <v>69</v>
      </c>
      <c r="X507" s="577">
        <v>400</v>
      </c>
      <c r="Y507" s="578">
        <f>IFERROR(IF(X507="",0,CEILING((X507/$H507),1)*$H507),"")</f>
        <v>405.59999999999997</v>
      </c>
      <c r="Z507" s="36">
        <f>IFERROR(IF(Y507=0,"",ROUNDUP(Y507/H507,0)*0.01898),"")</f>
        <v>0.98696000000000006</v>
      </c>
      <c r="AA507" s="56"/>
      <c r="AB507" s="57"/>
      <c r="AC507" s="557" t="s">
        <v>772</v>
      </c>
      <c r="AG507" s="64"/>
      <c r="AJ507" s="68"/>
      <c r="AK507" s="68">
        <v>0</v>
      </c>
      <c r="BB507" s="558" t="s">
        <v>1</v>
      </c>
      <c r="BM507" s="64">
        <f>IFERROR(X507*I507/H507,"0")</f>
        <v>426.6153846153847</v>
      </c>
      <c r="BN507" s="64">
        <f>IFERROR(Y507*I507/H507,"0")</f>
        <v>432.58800000000002</v>
      </c>
      <c r="BO507" s="64">
        <f>IFERROR(1/J507*(X507/H507),"0")</f>
        <v>0.80128205128205132</v>
      </c>
      <c r="BP507" s="64">
        <f>IFERROR(1/J507*(Y507/H507),"0")</f>
        <v>0.8125</v>
      </c>
    </row>
    <row r="508" spans="1:68" x14ac:dyDescent="0.2">
      <c r="A508" s="606"/>
      <c r="B508" s="598"/>
      <c r="C508" s="598"/>
      <c r="D508" s="598"/>
      <c r="E508" s="598"/>
      <c r="F508" s="598"/>
      <c r="G508" s="598"/>
      <c r="H508" s="598"/>
      <c r="I508" s="598"/>
      <c r="J508" s="598"/>
      <c r="K508" s="598"/>
      <c r="L508" s="598"/>
      <c r="M508" s="598"/>
      <c r="N508" s="598"/>
      <c r="O508" s="607"/>
      <c r="P508" s="609" t="s">
        <v>71</v>
      </c>
      <c r="Q508" s="602"/>
      <c r="R508" s="602"/>
      <c r="S508" s="602"/>
      <c r="T508" s="602"/>
      <c r="U508" s="602"/>
      <c r="V508" s="603"/>
      <c r="W508" s="37" t="s">
        <v>72</v>
      </c>
      <c r="X508" s="579">
        <f>IFERROR(X506/H506,"0")+IFERROR(X507/H507,"0")</f>
        <v>51.282051282051285</v>
      </c>
      <c r="Y508" s="579">
        <f>IFERROR(Y506/H506,"0")+IFERROR(Y507/H507,"0")</f>
        <v>52</v>
      </c>
      <c r="Z508" s="579">
        <f>IFERROR(IF(Z506="",0,Z506),"0")+IFERROR(IF(Z507="",0,Z507),"0")</f>
        <v>0.98696000000000006</v>
      </c>
      <c r="AA508" s="580"/>
      <c r="AB508" s="580"/>
      <c r="AC508" s="580"/>
    </row>
    <row r="509" spans="1:68" x14ac:dyDescent="0.2">
      <c r="A509" s="598"/>
      <c r="B509" s="598"/>
      <c r="C509" s="598"/>
      <c r="D509" s="598"/>
      <c r="E509" s="598"/>
      <c r="F509" s="598"/>
      <c r="G509" s="598"/>
      <c r="H509" s="598"/>
      <c r="I509" s="598"/>
      <c r="J509" s="598"/>
      <c r="K509" s="598"/>
      <c r="L509" s="598"/>
      <c r="M509" s="598"/>
      <c r="N509" s="598"/>
      <c r="O509" s="607"/>
      <c r="P509" s="609" t="s">
        <v>71</v>
      </c>
      <c r="Q509" s="602"/>
      <c r="R509" s="602"/>
      <c r="S509" s="602"/>
      <c r="T509" s="602"/>
      <c r="U509" s="602"/>
      <c r="V509" s="603"/>
      <c r="W509" s="37" t="s">
        <v>69</v>
      </c>
      <c r="X509" s="579">
        <f>IFERROR(SUM(X506:X507),"0")</f>
        <v>400</v>
      </c>
      <c r="Y509" s="579">
        <f>IFERROR(SUM(Y506:Y507),"0")</f>
        <v>405.59999999999997</v>
      </c>
      <c r="Z509" s="37"/>
      <c r="AA509" s="580"/>
      <c r="AB509" s="580"/>
      <c r="AC509" s="580"/>
    </row>
    <row r="510" spans="1:68" ht="14.25" customHeight="1" x14ac:dyDescent="0.25">
      <c r="A510" s="597" t="s">
        <v>172</v>
      </c>
      <c r="B510" s="598"/>
      <c r="C510" s="598"/>
      <c r="D510" s="598"/>
      <c r="E510" s="598"/>
      <c r="F510" s="598"/>
      <c r="G510" s="598"/>
      <c r="H510" s="598"/>
      <c r="I510" s="598"/>
      <c r="J510" s="598"/>
      <c r="K510" s="598"/>
      <c r="L510" s="598"/>
      <c r="M510" s="598"/>
      <c r="N510" s="598"/>
      <c r="O510" s="598"/>
      <c r="P510" s="598"/>
      <c r="Q510" s="598"/>
      <c r="R510" s="598"/>
      <c r="S510" s="598"/>
      <c r="T510" s="598"/>
      <c r="U510" s="598"/>
      <c r="V510" s="598"/>
      <c r="W510" s="598"/>
      <c r="X510" s="598"/>
      <c r="Y510" s="598"/>
      <c r="Z510" s="598"/>
      <c r="AA510" s="573"/>
      <c r="AB510" s="573"/>
      <c r="AC510" s="573"/>
    </row>
    <row r="511" spans="1:68" ht="27" customHeight="1" x14ac:dyDescent="0.25">
      <c r="A511" s="54" t="s">
        <v>774</v>
      </c>
      <c r="B511" s="54" t="s">
        <v>775</v>
      </c>
      <c r="C511" s="31">
        <v>4301060496</v>
      </c>
      <c r="D511" s="587">
        <v>4640242180120</v>
      </c>
      <c r="E511" s="588"/>
      <c r="F511" s="576">
        <v>1.5</v>
      </c>
      <c r="G511" s="32">
        <v>6</v>
      </c>
      <c r="H511" s="576">
        <v>9</v>
      </c>
      <c r="I511" s="576">
        <v>9.4350000000000005</v>
      </c>
      <c r="J511" s="32">
        <v>64</v>
      </c>
      <c r="K511" s="32" t="s">
        <v>105</v>
      </c>
      <c r="L511" s="32"/>
      <c r="M511" s="33" t="s">
        <v>92</v>
      </c>
      <c r="N511" s="33"/>
      <c r="O511" s="32">
        <v>40</v>
      </c>
      <c r="P511" s="765" t="s">
        <v>776</v>
      </c>
      <c r="Q511" s="582"/>
      <c r="R511" s="582"/>
      <c r="S511" s="582"/>
      <c r="T511" s="583"/>
      <c r="U511" s="34"/>
      <c r="V511" s="34"/>
      <c r="W511" s="35" t="s">
        <v>69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777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774</v>
      </c>
      <c r="B512" s="54" t="s">
        <v>778</v>
      </c>
      <c r="C512" s="31">
        <v>4301060485</v>
      </c>
      <c r="D512" s="587">
        <v>4640242180120</v>
      </c>
      <c r="E512" s="588"/>
      <c r="F512" s="576">
        <v>1.3</v>
      </c>
      <c r="G512" s="32">
        <v>6</v>
      </c>
      <c r="H512" s="576">
        <v>7.8</v>
      </c>
      <c r="I512" s="576">
        <v>8.2349999999999994</v>
      </c>
      <c r="J512" s="32">
        <v>64</v>
      </c>
      <c r="K512" s="32" t="s">
        <v>105</v>
      </c>
      <c r="L512" s="32"/>
      <c r="M512" s="33" t="s">
        <v>77</v>
      </c>
      <c r="N512" s="33"/>
      <c r="O512" s="32">
        <v>40</v>
      </c>
      <c r="P512" s="715" t="s">
        <v>779</v>
      </c>
      <c r="Q512" s="582"/>
      <c r="R512" s="582"/>
      <c r="S512" s="582"/>
      <c r="T512" s="583"/>
      <c r="U512" s="34"/>
      <c r="V512" s="34"/>
      <c r="W512" s="35" t="s">
        <v>69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777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780</v>
      </c>
      <c r="B513" s="54" t="s">
        <v>781</v>
      </c>
      <c r="C513" s="31">
        <v>4301060498</v>
      </c>
      <c r="D513" s="587">
        <v>4640242180137</v>
      </c>
      <c r="E513" s="588"/>
      <c r="F513" s="576">
        <v>1.5</v>
      </c>
      <c r="G513" s="32">
        <v>6</v>
      </c>
      <c r="H513" s="576">
        <v>9</v>
      </c>
      <c r="I513" s="576">
        <v>9.4350000000000005</v>
      </c>
      <c r="J513" s="32">
        <v>64</v>
      </c>
      <c r="K513" s="32" t="s">
        <v>105</v>
      </c>
      <c r="L513" s="32"/>
      <c r="M513" s="33" t="s">
        <v>92</v>
      </c>
      <c r="N513" s="33"/>
      <c r="O513" s="32">
        <v>40</v>
      </c>
      <c r="P513" s="796" t="s">
        <v>782</v>
      </c>
      <c r="Q513" s="582"/>
      <c r="R513" s="582"/>
      <c r="S513" s="582"/>
      <c r="T513" s="583"/>
      <c r="U513" s="34"/>
      <c r="V513" s="34"/>
      <c r="W513" s="35" t="s">
        <v>69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783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780</v>
      </c>
      <c r="B514" s="54" t="s">
        <v>784</v>
      </c>
      <c r="C514" s="31">
        <v>4301060486</v>
      </c>
      <c r="D514" s="587">
        <v>4640242180137</v>
      </c>
      <c r="E514" s="588"/>
      <c r="F514" s="576">
        <v>1.3</v>
      </c>
      <c r="G514" s="32">
        <v>6</v>
      </c>
      <c r="H514" s="576">
        <v>7.8</v>
      </c>
      <c r="I514" s="576">
        <v>8.2349999999999994</v>
      </c>
      <c r="J514" s="32">
        <v>64</v>
      </c>
      <c r="K514" s="32" t="s">
        <v>105</v>
      </c>
      <c r="L514" s="32"/>
      <c r="M514" s="33" t="s">
        <v>77</v>
      </c>
      <c r="N514" s="33"/>
      <c r="O514" s="32">
        <v>40</v>
      </c>
      <c r="P514" s="771" t="s">
        <v>785</v>
      </c>
      <c r="Q514" s="582"/>
      <c r="R514" s="582"/>
      <c r="S514" s="582"/>
      <c r="T514" s="583"/>
      <c r="U514" s="34"/>
      <c r="V514" s="34"/>
      <c r="W514" s="35" t="s">
        <v>69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783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06"/>
      <c r="B515" s="598"/>
      <c r="C515" s="598"/>
      <c r="D515" s="598"/>
      <c r="E515" s="598"/>
      <c r="F515" s="598"/>
      <c r="G515" s="598"/>
      <c r="H515" s="598"/>
      <c r="I515" s="598"/>
      <c r="J515" s="598"/>
      <c r="K515" s="598"/>
      <c r="L515" s="598"/>
      <c r="M515" s="598"/>
      <c r="N515" s="598"/>
      <c r="O515" s="607"/>
      <c r="P515" s="609" t="s">
        <v>71</v>
      </c>
      <c r="Q515" s="602"/>
      <c r="R515" s="602"/>
      <c r="S515" s="602"/>
      <c r="T515" s="602"/>
      <c r="U515" s="602"/>
      <c r="V515" s="603"/>
      <c r="W515" s="37" t="s">
        <v>72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x14ac:dyDescent="0.2">
      <c r="A516" s="598"/>
      <c r="B516" s="598"/>
      <c r="C516" s="598"/>
      <c r="D516" s="598"/>
      <c r="E516" s="598"/>
      <c r="F516" s="598"/>
      <c r="G516" s="598"/>
      <c r="H516" s="598"/>
      <c r="I516" s="598"/>
      <c r="J516" s="598"/>
      <c r="K516" s="598"/>
      <c r="L516" s="598"/>
      <c r="M516" s="598"/>
      <c r="N516" s="598"/>
      <c r="O516" s="607"/>
      <c r="P516" s="609" t="s">
        <v>71</v>
      </c>
      <c r="Q516" s="602"/>
      <c r="R516" s="602"/>
      <c r="S516" s="602"/>
      <c r="T516" s="602"/>
      <c r="U516" s="602"/>
      <c r="V516" s="603"/>
      <c r="W516" s="37" t="s">
        <v>69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customHeight="1" x14ac:dyDescent="0.25">
      <c r="A517" s="614" t="s">
        <v>786</v>
      </c>
      <c r="B517" s="598"/>
      <c r="C517" s="598"/>
      <c r="D517" s="598"/>
      <c r="E517" s="598"/>
      <c r="F517" s="598"/>
      <c r="G517" s="598"/>
      <c r="H517" s="598"/>
      <c r="I517" s="598"/>
      <c r="J517" s="598"/>
      <c r="K517" s="598"/>
      <c r="L517" s="598"/>
      <c r="M517" s="598"/>
      <c r="N517" s="598"/>
      <c r="O517" s="598"/>
      <c r="P517" s="598"/>
      <c r="Q517" s="598"/>
      <c r="R517" s="598"/>
      <c r="S517" s="598"/>
      <c r="T517" s="598"/>
      <c r="U517" s="598"/>
      <c r="V517" s="598"/>
      <c r="W517" s="598"/>
      <c r="X517" s="598"/>
      <c r="Y517" s="598"/>
      <c r="Z517" s="598"/>
      <c r="AA517" s="572"/>
      <c r="AB517" s="572"/>
      <c r="AC517" s="572"/>
    </row>
    <row r="518" spans="1:68" ht="14.25" customHeight="1" x14ac:dyDescent="0.25">
      <c r="A518" s="597" t="s">
        <v>137</v>
      </c>
      <c r="B518" s="598"/>
      <c r="C518" s="598"/>
      <c r="D518" s="598"/>
      <c r="E518" s="598"/>
      <c r="F518" s="598"/>
      <c r="G518" s="598"/>
      <c r="H518" s="598"/>
      <c r="I518" s="598"/>
      <c r="J518" s="598"/>
      <c r="K518" s="598"/>
      <c r="L518" s="598"/>
      <c r="M518" s="598"/>
      <c r="N518" s="598"/>
      <c r="O518" s="598"/>
      <c r="P518" s="598"/>
      <c r="Q518" s="598"/>
      <c r="R518" s="598"/>
      <c r="S518" s="598"/>
      <c r="T518" s="598"/>
      <c r="U518" s="598"/>
      <c r="V518" s="598"/>
      <c r="W518" s="598"/>
      <c r="X518" s="598"/>
      <c r="Y518" s="598"/>
      <c r="Z518" s="598"/>
      <c r="AA518" s="573"/>
      <c r="AB518" s="573"/>
      <c r="AC518" s="573"/>
    </row>
    <row r="519" spans="1:68" ht="27" customHeight="1" x14ac:dyDescent="0.25">
      <c r="A519" s="54" t="s">
        <v>787</v>
      </c>
      <c r="B519" s="54" t="s">
        <v>788</v>
      </c>
      <c r="C519" s="31">
        <v>4301020314</v>
      </c>
      <c r="D519" s="587">
        <v>4640242180090</v>
      </c>
      <c r="E519" s="588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105</v>
      </c>
      <c r="L519" s="32"/>
      <c r="M519" s="33" t="s">
        <v>106</v>
      </c>
      <c r="N519" s="33"/>
      <c r="O519" s="32">
        <v>50</v>
      </c>
      <c r="P519" s="833" t="s">
        <v>789</v>
      </c>
      <c r="Q519" s="582"/>
      <c r="R519" s="582"/>
      <c r="S519" s="582"/>
      <c r="T519" s="583"/>
      <c r="U519" s="34"/>
      <c r="V519" s="34"/>
      <c r="W519" s="35" t="s">
        <v>69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790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606"/>
      <c r="B520" s="598"/>
      <c r="C520" s="598"/>
      <c r="D520" s="598"/>
      <c r="E520" s="598"/>
      <c r="F520" s="598"/>
      <c r="G520" s="598"/>
      <c r="H520" s="598"/>
      <c r="I520" s="598"/>
      <c r="J520" s="598"/>
      <c r="K520" s="598"/>
      <c r="L520" s="598"/>
      <c r="M520" s="598"/>
      <c r="N520" s="598"/>
      <c r="O520" s="607"/>
      <c r="P520" s="609" t="s">
        <v>71</v>
      </c>
      <c r="Q520" s="602"/>
      <c r="R520" s="602"/>
      <c r="S520" s="602"/>
      <c r="T520" s="602"/>
      <c r="U520" s="602"/>
      <c r="V520" s="603"/>
      <c r="W520" s="37" t="s">
        <v>72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x14ac:dyDescent="0.2">
      <c r="A521" s="598"/>
      <c r="B521" s="598"/>
      <c r="C521" s="598"/>
      <c r="D521" s="598"/>
      <c r="E521" s="598"/>
      <c r="F521" s="598"/>
      <c r="G521" s="598"/>
      <c r="H521" s="598"/>
      <c r="I521" s="598"/>
      <c r="J521" s="598"/>
      <c r="K521" s="598"/>
      <c r="L521" s="598"/>
      <c r="M521" s="598"/>
      <c r="N521" s="598"/>
      <c r="O521" s="607"/>
      <c r="P521" s="609" t="s">
        <v>71</v>
      </c>
      <c r="Q521" s="602"/>
      <c r="R521" s="602"/>
      <c r="S521" s="602"/>
      <c r="T521" s="602"/>
      <c r="U521" s="602"/>
      <c r="V521" s="603"/>
      <c r="W521" s="37" t="s">
        <v>69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712"/>
      <c r="B522" s="598"/>
      <c r="C522" s="598"/>
      <c r="D522" s="598"/>
      <c r="E522" s="598"/>
      <c r="F522" s="598"/>
      <c r="G522" s="598"/>
      <c r="H522" s="598"/>
      <c r="I522" s="598"/>
      <c r="J522" s="598"/>
      <c r="K522" s="598"/>
      <c r="L522" s="598"/>
      <c r="M522" s="598"/>
      <c r="N522" s="598"/>
      <c r="O522" s="713"/>
      <c r="P522" s="584" t="s">
        <v>791</v>
      </c>
      <c r="Q522" s="585"/>
      <c r="R522" s="585"/>
      <c r="S522" s="585"/>
      <c r="T522" s="585"/>
      <c r="U522" s="585"/>
      <c r="V522" s="586"/>
      <c r="W522" s="37" t="s">
        <v>69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14990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15099.340000000004</v>
      </c>
      <c r="Z522" s="37"/>
      <c r="AA522" s="580"/>
      <c r="AB522" s="580"/>
      <c r="AC522" s="580"/>
    </row>
    <row r="523" spans="1:68" x14ac:dyDescent="0.2">
      <c r="A523" s="598"/>
      <c r="B523" s="598"/>
      <c r="C523" s="598"/>
      <c r="D523" s="598"/>
      <c r="E523" s="598"/>
      <c r="F523" s="598"/>
      <c r="G523" s="598"/>
      <c r="H523" s="598"/>
      <c r="I523" s="598"/>
      <c r="J523" s="598"/>
      <c r="K523" s="598"/>
      <c r="L523" s="598"/>
      <c r="M523" s="598"/>
      <c r="N523" s="598"/>
      <c r="O523" s="713"/>
      <c r="P523" s="584" t="s">
        <v>792</v>
      </c>
      <c r="Q523" s="585"/>
      <c r="R523" s="585"/>
      <c r="S523" s="585"/>
      <c r="T523" s="585"/>
      <c r="U523" s="585"/>
      <c r="V523" s="586"/>
      <c r="W523" s="37" t="s">
        <v>69</v>
      </c>
      <c r="X523" s="579">
        <f>IFERROR(SUM(BM22:BM519),"0")</f>
        <v>15922.973751025474</v>
      </c>
      <c r="Y523" s="579">
        <f>IFERROR(SUM(BN22:BN519),"0")</f>
        <v>16038.387999999999</v>
      </c>
      <c r="Z523" s="37"/>
      <c r="AA523" s="580"/>
      <c r="AB523" s="580"/>
      <c r="AC523" s="580"/>
    </row>
    <row r="524" spans="1:68" x14ac:dyDescent="0.2">
      <c r="A524" s="598"/>
      <c r="B524" s="598"/>
      <c r="C524" s="598"/>
      <c r="D524" s="598"/>
      <c r="E524" s="598"/>
      <c r="F524" s="598"/>
      <c r="G524" s="598"/>
      <c r="H524" s="598"/>
      <c r="I524" s="598"/>
      <c r="J524" s="598"/>
      <c r="K524" s="598"/>
      <c r="L524" s="598"/>
      <c r="M524" s="598"/>
      <c r="N524" s="598"/>
      <c r="O524" s="713"/>
      <c r="P524" s="584" t="s">
        <v>793</v>
      </c>
      <c r="Q524" s="585"/>
      <c r="R524" s="585"/>
      <c r="S524" s="585"/>
      <c r="T524" s="585"/>
      <c r="U524" s="585"/>
      <c r="V524" s="586"/>
      <c r="W524" s="37" t="s">
        <v>794</v>
      </c>
      <c r="X524" s="38">
        <f>ROUNDUP(SUM(BO22:BO519),0)</f>
        <v>27</v>
      </c>
      <c r="Y524" s="38">
        <f>ROUNDUP(SUM(BP22:BP519),0)</f>
        <v>27</v>
      </c>
      <c r="Z524" s="37"/>
      <c r="AA524" s="580"/>
      <c r="AB524" s="580"/>
      <c r="AC524" s="580"/>
    </row>
    <row r="525" spans="1:68" x14ac:dyDescent="0.2">
      <c r="A525" s="598"/>
      <c r="B525" s="598"/>
      <c r="C525" s="598"/>
      <c r="D525" s="598"/>
      <c r="E525" s="598"/>
      <c r="F525" s="598"/>
      <c r="G525" s="598"/>
      <c r="H525" s="598"/>
      <c r="I525" s="598"/>
      <c r="J525" s="598"/>
      <c r="K525" s="598"/>
      <c r="L525" s="598"/>
      <c r="M525" s="598"/>
      <c r="N525" s="598"/>
      <c r="O525" s="713"/>
      <c r="P525" s="584" t="s">
        <v>795</v>
      </c>
      <c r="Q525" s="585"/>
      <c r="R525" s="585"/>
      <c r="S525" s="585"/>
      <c r="T525" s="585"/>
      <c r="U525" s="585"/>
      <c r="V525" s="586"/>
      <c r="W525" s="37" t="s">
        <v>69</v>
      </c>
      <c r="X525" s="579">
        <f>GrossWeightTotal+PalletQtyTotal*25</f>
        <v>16597.973751025474</v>
      </c>
      <c r="Y525" s="579">
        <f>GrossWeightTotalR+PalletQtyTotalR*25</f>
        <v>16713.387999999999</v>
      </c>
      <c r="Z525" s="37"/>
      <c r="AA525" s="580"/>
      <c r="AB525" s="580"/>
      <c r="AC525" s="580"/>
    </row>
    <row r="526" spans="1:68" x14ac:dyDescent="0.2">
      <c r="A526" s="598"/>
      <c r="B526" s="598"/>
      <c r="C526" s="598"/>
      <c r="D526" s="598"/>
      <c r="E526" s="598"/>
      <c r="F526" s="598"/>
      <c r="G526" s="598"/>
      <c r="H526" s="598"/>
      <c r="I526" s="598"/>
      <c r="J526" s="598"/>
      <c r="K526" s="598"/>
      <c r="L526" s="598"/>
      <c r="M526" s="598"/>
      <c r="N526" s="598"/>
      <c r="O526" s="713"/>
      <c r="P526" s="584" t="s">
        <v>796</v>
      </c>
      <c r="Q526" s="585"/>
      <c r="R526" s="585"/>
      <c r="S526" s="585"/>
      <c r="T526" s="585"/>
      <c r="U526" s="585"/>
      <c r="V526" s="586"/>
      <c r="W526" s="37" t="s">
        <v>794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2816.6152802072338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2834</v>
      </c>
      <c r="Z526" s="37"/>
      <c r="AA526" s="580"/>
      <c r="AB526" s="580"/>
      <c r="AC526" s="580"/>
    </row>
    <row r="527" spans="1:68" ht="14.25" customHeight="1" x14ac:dyDescent="0.2">
      <c r="A527" s="598"/>
      <c r="B527" s="598"/>
      <c r="C527" s="598"/>
      <c r="D527" s="598"/>
      <c r="E527" s="598"/>
      <c r="F527" s="598"/>
      <c r="G527" s="598"/>
      <c r="H527" s="598"/>
      <c r="I527" s="598"/>
      <c r="J527" s="598"/>
      <c r="K527" s="598"/>
      <c r="L527" s="598"/>
      <c r="M527" s="598"/>
      <c r="N527" s="598"/>
      <c r="O527" s="713"/>
      <c r="P527" s="584" t="s">
        <v>797</v>
      </c>
      <c r="Q527" s="585"/>
      <c r="R527" s="585"/>
      <c r="S527" s="585"/>
      <c r="T527" s="585"/>
      <c r="U527" s="585"/>
      <c r="V527" s="586"/>
      <c r="W527" s="39" t="s">
        <v>798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32.250510000000006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799</v>
      </c>
      <c r="B529" s="574" t="s">
        <v>62</v>
      </c>
      <c r="C529" s="633" t="s">
        <v>100</v>
      </c>
      <c r="D529" s="701"/>
      <c r="E529" s="701"/>
      <c r="F529" s="701"/>
      <c r="G529" s="701"/>
      <c r="H529" s="697"/>
      <c r="I529" s="633" t="s">
        <v>266</v>
      </c>
      <c r="J529" s="701"/>
      <c r="K529" s="701"/>
      <c r="L529" s="701"/>
      <c r="M529" s="701"/>
      <c r="N529" s="701"/>
      <c r="O529" s="701"/>
      <c r="P529" s="701"/>
      <c r="Q529" s="701"/>
      <c r="R529" s="701"/>
      <c r="S529" s="701"/>
      <c r="T529" s="697"/>
      <c r="U529" s="633" t="s">
        <v>552</v>
      </c>
      <c r="V529" s="697"/>
      <c r="W529" s="633" t="s">
        <v>609</v>
      </c>
      <c r="X529" s="701"/>
      <c r="Y529" s="701"/>
      <c r="Z529" s="697"/>
      <c r="AA529" s="574" t="s">
        <v>668</v>
      </c>
      <c r="AB529" s="633" t="s">
        <v>734</v>
      </c>
      <c r="AC529" s="697"/>
      <c r="AF529" s="575"/>
    </row>
    <row r="530" spans="1:32" ht="14.25" customHeight="1" thickTop="1" x14ac:dyDescent="0.2">
      <c r="A530" s="747" t="s">
        <v>800</v>
      </c>
      <c r="B530" s="633" t="s">
        <v>62</v>
      </c>
      <c r="C530" s="633" t="s">
        <v>101</v>
      </c>
      <c r="D530" s="633" t="s">
        <v>119</v>
      </c>
      <c r="E530" s="633" t="s">
        <v>179</v>
      </c>
      <c r="F530" s="633" t="s">
        <v>204</v>
      </c>
      <c r="G530" s="633" t="s">
        <v>242</v>
      </c>
      <c r="H530" s="633" t="s">
        <v>100</v>
      </c>
      <c r="I530" s="633" t="s">
        <v>267</v>
      </c>
      <c r="J530" s="633" t="s">
        <v>307</v>
      </c>
      <c r="K530" s="633" t="s">
        <v>368</v>
      </c>
      <c r="L530" s="633" t="s">
        <v>404</v>
      </c>
      <c r="M530" s="633" t="s">
        <v>420</v>
      </c>
      <c r="N530" s="575"/>
      <c r="O530" s="633" t="s">
        <v>433</v>
      </c>
      <c r="P530" s="633" t="s">
        <v>443</v>
      </c>
      <c r="Q530" s="633" t="s">
        <v>450</v>
      </c>
      <c r="R530" s="633" t="s">
        <v>454</v>
      </c>
      <c r="S530" s="633" t="s">
        <v>459</v>
      </c>
      <c r="T530" s="633" t="s">
        <v>542</v>
      </c>
      <c r="U530" s="633" t="s">
        <v>553</v>
      </c>
      <c r="V530" s="633" t="s">
        <v>587</v>
      </c>
      <c r="W530" s="633" t="s">
        <v>610</v>
      </c>
      <c r="X530" s="633" t="s">
        <v>642</v>
      </c>
      <c r="Y530" s="633" t="s">
        <v>660</v>
      </c>
      <c r="Z530" s="633" t="s">
        <v>664</v>
      </c>
      <c r="AA530" s="633" t="s">
        <v>668</v>
      </c>
      <c r="AB530" s="633" t="s">
        <v>734</v>
      </c>
      <c r="AC530" s="633" t="s">
        <v>786</v>
      </c>
      <c r="AF530" s="575"/>
    </row>
    <row r="531" spans="1:32" ht="13.5" customHeight="1" thickBot="1" x14ac:dyDescent="0.25">
      <c r="A531" s="748"/>
      <c r="B531" s="634"/>
      <c r="C531" s="634"/>
      <c r="D531" s="634"/>
      <c r="E531" s="634"/>
      <c r="F531" s="634"/>
      <c r="G531" s="634"/>
      <c r="H531" s="634"/>
      <c r="I531" s="634"/>
      <c r="J531" s="634"/>
      <c r="K531" s="634"/>
      <c r="L531" s="634"/>
      <c r="M531" s="634"/>
      <c r="N531" s="575"/>
      <c r="O531" s="634"/>
      <c r="P531" s="634"/>
      <c r="Q531" s="634"/>
      <c r="R531" s="634"/>
      <c r="S531" s="634"/>
      <c r="T531" s="634"/>
      <c r="U531" s="634"/>
      <c r="V531" s="634"/>
      <c r="W531" s="634"/>
      <c r="X531" s="634"/>
      <c r="Y531" s="634"/>
      <c r="Z531" s="634"/>
      <c r="AA531" s="634"/>
      <c r="AB531" s="634"/>
      <c r="AC531" s="634"/>
      <c r="AF531" s="575"/>
    </row>
    <row r="532" spans="1:32" ht="18" customHeight="1" thickTop="1" thickBot="1" x14ac:dyDescent="0.25">
      <c r="A532" s="40" t="s">
        <v>801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507.6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908.1</v>
      </c>
      <c r="E532" s="46">
        <f>IFERROR(Y90*1,"0")+IFERROR(Y91*1,"0")+IFERROR(Y92*1,"0")+IFERROR(Y96*1,"0")+IFERROR(Y97*1,"0")+IFERROR(Y98*1,"0")+IFERROR(Y99*1,"0")+IFERROR(Y100*1,"0")+IFERROR(Y101*1,"0")+IFERROR(Y102*1,"0")</f>
        <v>1012.5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1859.1</v>
      </c>
      <c r="G532" s="46">
        <f>IFERROR(Y135*1,"0")+IFERROR(Y136*1,"0")+IFERROR(Y140*1,"0")+IFERROR(Y141*1,"0")+IFERROR(Y145*1,"0")+IFERROR(Y146*1,"0")</f>
        <v>201.60000000000002</v>
      </c>
      <c r="H532" s="46">
        <f>IFERROR(Y151*1,"0")+IFERROR(Y155*1,"0")+IFERROR(Y156*1,"0")+IFERROR(Y157*1,"0")</f>
        <v>0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151.20000000000002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1866.6000000000001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46">
        <f>IFERROR(Y256*1,"0")+IFERROR(Y257*1,"0")+IFERROR(Y258*1,"0")+IFERROR(Y259*1,"0")+IFERROR(Y260*1,"0")</f>
        <v>259.20000000000005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0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141.39999999999998</v>
      </c>
      <c r="T532" s="46">
        <f>IFERROR(Y346*1,"0")+IFERROR(Y347*1,"0")+IFERROR(Y348*1,"0")</f>
        <v>201.60000000000002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1308</v>
      </c>
      <c r="V532" s="46">
        <f>IFERROR(Y379*1,"0")+IFERROR(Y380*1,"0")+IFERROR(Y381*1,"0")+IFERROR(Y382*1,"0")+IFERROR(Y386*1,"0")+IFERROR(Y390*1,"0")+IFERROR(Y391*1,"0")+IFERROR(Y395*1,"0")</f>
        <v>1710.6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151.20000000000002</v>
      </c>
      <c r="X532" s="46">
        <f>IFERROR(Y420*1,"0")+IFERROR(Y421*1,"0")+IFERROR(Y425*1,"0")+IFERROR(Y426*1,"0")+IFERROR(Y427*1,"0")+IFERROR(Y428*1,"0")</f>
        <v>0</v>
      </c>
      <c r="Y532" s="46">
        <f>IFERROR(Y433*1,"0")</f>
        <v>0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4415.04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405.59999999999997</v>
      </c>
      <c r="AC532" s="46">
        <f>IFERROR(Y519*1,"0")</f>
        <v>0</v>
      </c>
      <c r="AF532" s="575"/>
    </row>
  </sheetData>
  <sheetProtection algorithmName="SHA-512" hashValue="RsiNYw2TtRbKYe+XZSumd7MQ7wcDzFF3jiE9m2fTu87WnVt7pc+1oXwoYGo1djZY8Rot4p478PEwt4BVH0GUpA==" saltValue="FnZGRUE/pDb0TVbe5Xn6Kg==" spinCount="100000" sheet="1" objects="1" scenarios="1" sort="0" autoFilter="0" pivotTables="0"/>
  <autoFilter ref="A18:AF5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32"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  <mergeCell ref="A441:Z441"/>
    <mergeCell ref="P516:V516"/>
    <mergeCell ref="P245:V245"/>
    <mergeCell ref="A368:Z368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P455:T455"/>
    <mergeCell ref="A378:Z378"/>
    <mergeCell ref="D205:E205"/>
    <mergeCell ref="P79:T79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P87:V87"/>
    <mergeCell ref="A83:Z83"/>
    <mergeCell ref="P157:T157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A437:Z437"/>
    <mergeCell ref="A431:Z431"/>
    <mergeCell ref="D258:E258"/>
    <mergeCell ref="P235:V235"/>
    <mergeCell ref="D494:E494"/>
    <mergeCell ref="P404:T404"/>
    <mergeCell ref="D195:E195"/>
    <mergeCell ref="P379:T379"/>
    <mergeCell ref="D360:E360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143:V143"/>
    <mergeCell ref="D124:E124"/>
    <mergeCell ref="P170:T170"/>
    <mergeCell ref="P145:T145"/>
    <mergeCell ref="D78:E78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P29:T29"/>
    <mergeCell ref="P100:T100"/>
    <mergeCell ref="A290:O291"/>
    <mergeCell ref="P265:T265"/>
    <mergeCell ref="D379:E379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A184:Z184"/>
    <mergeCell ref="P468:T468"/>
    <mergeCell ref="P393:V393"/>
    <mergeCell ref="P381:T381"/>
    <mergeCell ref="D357:E357"/>
    <mergeCell ref="P172:T172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A117:O118"/>
    <mergeCell ref="D108:E108"/>
    <mergeCell ref="P258:T258"/>
    <mergeCell ref="A111:O112"/>
    <mergeCell ref="D369:E369"/>
    <mergeCell ref="A182:O183"/>
    <mergeCell ref="Q9:R9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Q11:R11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P26:T26"/>
    <mergeCell ref="A72:O73"/>
    <mergeCell ref="A13:M13"/>
    <mergeCell ref="A59:O60"/>
    <mergeCell ref="A119:Z119"/>
    <mergeCell ref="P73:V73"/>
    <mergeCell ref="P115:T115"/>
    <mergeCell ref="A15:M15"/>
    <mergeCell ref="D48:E48"/>
    <mergeCell ref="I17:I18"/>
    <mergeCell ref="D77:E77"/>
    <mergeCell ref="J17:J18"/>
    <mergeCell ref="L17:L18"/>
    <mergeCell ref="D71:E71"/>
    <mergeCell ref="P28:T28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A81:O82"/>
    <mergeCell ref="D80:E80"/>
    <mergeCell ref="P130:T130"/>
    <mergeCell ref="A271:Z271"/>
    <mergeCell ref="A68:Z68"/>
    <mergeCell ref="P310:T310"/>
    <mergeCell ref="P59:V59"/>
    <mergeCell ref="D280:E280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D102:E102"/>
    <mergeCell ref="P81:V81"/>
    <mergeCell ref="P208:V208"/>
    <mergeCell ref="D196:E196"/>
    <mergeCell ref="A126:O127"/>
    <mergeCell ref="P294:T294"/>
    <mergeCell ref="J9:M9"/>
    <mergeCell ref="Z17:Z18"/>
    <mergeCell ref="G17:G18"/>
    <mergeCell ref="A12:M12"/>
    <mergeCell ref="A19:Z19"/>
    <mergeCell ref="A14:M14"/>
    <mergeCell ref="P163:T163"/>
    <mergeCell ref="A353:Z353"/>
    <mergeCell ref="D109:E109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P132:V132"/>
    <mergeCell ref="P48:T48"/>
    <mergeCell ref="A305:O306"/>
    <mergeCell ref="P346:T346"/>
    <mergeCell ref="P262:V262"/>
    <mergeCell ref="P321:T321"/>
    <mergeCell ref="P125:T125"/>
    <mergeCell ref="D43:E43"/>
    <mergeCell ref="P216:T216"/>
    <mergeCell ref="D22:E22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P192:V192"/>
    <mergeCell ref="A387:O388"/>
    <mergeCell ref="D151:E151"/>
    <mergeCell ref="D449:E449"/>
    <mergeCell ref="D321:E321"/>
    <mergeCell ref="P107:T107"/>
    <mergeCell ref="P101:T101"/>
    <mergeCell ref="P337:V337"/>
    <mergeCell ref="A389:Z389"/>
    <mergeCell ref="A336:O337"/>
    <mergeCell ref="P32:V32"/>
    <mergeCell ref="P103:V103"/>
    <mergeCell ref="D468:E468"/>
    <mergeCell ref="A463:O464"/>
    <mergeCell ref="P420:T420"/>
    <mergeCell ref="P376:V376"/>
    <mergeCell ref="D310:E310"/>
    <mergeCell ref="A518:Z518"/>
    <mergeCell ref="P247:T247"/>
    <mergeCell ref="P114:T114"/>
    <mergeCell ref="D84:E84"/>
    <mergeCell ref="P41:T41"/>
    <mergeCell ref="D155:E155"/>
    <mergeCell ref="P478:T478"/>
    <mergeCell ref="P508:V508"/>
    <mergeCell ref="P474:V474"/>
    <mergeCell ref="P490:T490"/>
    <mergeCell ref="A422:O423"/>
    <mergeCell ref="A418:Z418"/>
    <mergeCell ref="A210:Z210"/>
    <mergeCell ref="A139:Z139"/>
    <mergeCell ref="D130:E130"/>
    <mergeCell ref="D141:E141"/>
    <mergeCell ref="P176:V176"/>
    <mergeCell ref="D135:E135"/>
    <mergeCell ref="P456:T456"/>
    <mergeCell ref="P414:T414"/>
    <mergeCell ref="P223:T223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A246:Z246"/>
    <mergeCell ref="P492:V492"/>
    <mergeCell ref="A317:Z317"/>
    <mergeCell ref="A103:O104"/>
    <mergeCell ref="P50:V50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A106:Z106"/>
    <mergeCell ref="D462:E462"/>
    <mergeCell ref="P365:T365"/>
    <mergeCell ref="P62:T62"/>
    <mergeCell ref="P415:T415"/>
    <mergeCell ref="P286:V286"/>
    <mergeCell ref="P131:V131"/>
    <mergeCell ref="P187:V187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P523:V523"/>
    <mergeCell ref="D513:E513"/>
    <mergeCell ref="P479:V479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A142:O143"/>
    <mergeCell ref="A329:O330"/>
    <mergeCell ref="P397:V397"/>
    <mergeCell ref="D239:E239"/>
    <mergeCell ref="D266:E266"/>
    <mergeCell ref="P174:T174"/>
    <mergeCell ref="P410:T410"/>
    <mergeCell ref="P372:V372"/>
    <mergeCell ref="D57:E57"/>
    <mergeCell ref="D407:E407"/>
    <mergeCell ref="A158:O159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P319:T319"/>
    <mergeCell ref="D191:E191"/>
    <mergeCell ref="D433:E433"/>
    <mergeCell ref="A39:Z39"/>
    <mergeCell ref="P285:V285"/>
    <mergeCell ref="P85:T8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804</v>
      </c>
      <c r="C6" s="47" t="s">
        <v>805</v>
      </c>
      <c r="D6" s="47" t="s">
        <v>806</v>
      </c>
      <c r="E6" s="47"/>
    </row>
    <row r="7" spans="2:8" x14ac:dyDescent="0.2">
      <c r="B7" s="47" t="s">
        <v>807</v>
      </c>
      <c r="C7" s="47" t="s">
        <v>808</v>
      </c>
      <c r="D7" s="47" t="s">
        <v>809</v>
      </c>
      <c r="E7" s="47"/>
    </row>
    <row r="8" spans="2:8" x14ac:dyDescent="0.2">
      <c r="B8" s="47" t="s">
        <v>810</v>
      </c>
      <c r="C8" s="47" t="s">
        <v>811</v>
      </c>
      <c r="D8" s="47" t="s">
        <v>812</v>
      </c>
      <c r="E8" s="47"/>
    </row>
    <row r="9" spans="2:8" x14ac:dyDescent="0.2">
      <c r="B9" s="47" t="s">
        <v>14</v>
      </c>
      <c r="C9" s="47" t="s">
        <v>813</v>
      </c>
      <c r="D9" s="47" t="s">
        <v>814</v>
      </c>
      <c r="E9" s="47"/>
    </row>
    <row r="10" spans="2:8" x14ac:dyDescent="0.2">
      <c r="B10" s="47" t="s">
        <v>815</v>
      </c>
      <c r="C10" s="47" t="s">
        <v>816</v>
      </c>
      <c r="D10" s="47" t="s">
        <v>817</v>
      </c>
      <c r="E10" s="47"/>
    </row>
    <row r="11" spans="2:8" x14ac:dyDescent="0.2">
      <c r="B11" s="47" t="s">
        <v>818</v>
      </c>
      <c r="C11" s="47" t="s">
        <v>819</v>
      </c>
      <c r="D11" s="47" t="s">
        <v>820</v>
      </c>
      <c r="E11" s="47"/>
    </row>
    <row r="13" spans="2:8" x14ac:dyDescent="0.2">
      <c r="B13" s="47" t="s">
        <v>821</v>
      </c>
      <c r="C13" s="47" t="s">
        <v>805</v>
      </c>
      <c r="D13" s="47"/>
      <c r="E13" s="47"/>
    </row>
    <row r="15" spans="2:8" x14ac:dyDescent="0.2">
      <c r="B15" s="47" t="s">
        <v>822</v>
      </c>
      <c r="C15" s="47" t="s">
        <v>808</v>
      </c>
      <c r="D15" s="47"/>
      <c r="E15" s="47"/>
    </row>
    <row r="17" spans="2:5" x14ac:dyDescent="0.2">
      <c r="B17" s="47" t="s">
        <v>823</v>
      </c>
      <c r="C17" s="47" t="s">
        <v>811</v>
      </c>
      <c r="D17" s="47"/>
      <c r="E17" s="47"/>
    </row>
    <row r="19" spans="2:5" x14ac:dyDescent="0.2">
      <c r="B19" s="47" t="s">
        <v>824</v>
      </c>
      <c r="C19" s="47" t="s">
        <v>813</v>
      </c>
      <c r="D19" s="47"/>
      <c r="E19" s="47"/>
    </row>
    <row r="21" spans="2:5" x14ac:dyDescent="0.2">
      <c r="B21" s="47" t="s">
        <v>825</v>
      </c>
      <c r="C21" s="47" t="s">
        <v>816</v>
      </c>
      <c r="D21" s="47"/>
      <c r="E21" s="47"/>
    </row>
    <row r="23" spans="2:5" x14ac:dyDescent="0.2">
      <c r="B23" s="47" t="s">
        <v>826</v>
      </c>
      <c r="C23" s="47" t="s">
        <v>819</v>
      </c>
      <c r="D23" s="47"/>
      <c r="E23" s="47"/>
    </row>
    <row r="25" spans="2:5" x14ac:dyDescent="0.2">
      <c r="B25" s="47" t="s">
        <v>827</v>
      </c>
      <c r="C25" s="47"/>
      <c r="D25" s="47"/>
      <c r="E25" s="47"/>
    </row>
    <row r="26" spans="2:5" x14ac:dyDescent="0.2">
      <c r="B26" s="47" t="s">
        <v>828</v>
      </c>
      <c r="C26" s="47"/>
      <c r="D26" s="47"/>
      <c r="E26" s="47"/>
    </row>
    <row r="27" spans="2:5" x14ac:dyDescent="0.2">
      <c r="B27" s="47" t="s">
        <v>829</v>
      </c>
      <c r="C27" s="47"/>
      <c r="D27" s="47"/>
      <c r="E27" s="47"/>
    </row>
    <row r="28" spans="2:5" x14ac:dyDescent="0.2">
      <c r="B28" s="47" t="s">
        <v>830</v>
      </c>
      <c r="C28" s="47"/>
      <c r="D28" s="47"/>
      <c r="E28" s="47"/>
    </row>
    <row r="29" spans="2:5" x14ac:dyDescent="0.2">
      <c r="B29" s="47" t="s">
        <v>831</v>
      </c>
      <c r="C29" s="47"/>
      <c r="D29" s="47"/>
      <c r="E29" s="47"/>
    </row>
    <row r="30" spans="2:5" x14ac:dyDescent="0.2">
      <c r="B30" s="47" t="s">
        <v>832</v>
      </c>
      <c r="C30" s="47"/>
      <c r="D30" s="47"/>
      <c r="E30" s="47"/>
    </row>
    <row r="31" spans="2:5" x14ac:dyDescent="0.2">
      <c r="B31" s="47" t="s">
        <v>833</v>
      </c>
      <c r="C31" s="47"/>
      <c r="D31" s="47"/>
      <c r="E31" s="47"/>
    </row>
    <row r="32" spans="2:5" x14ac:dyDescent="0.2">
      <c r="B32" s="47" t="s">
        <v>834</v>
      </c>
      <c r="C32" s="47"/>
      <c r="D32" s="47"/>
      <c r="E32" s="47"/>
    </row>
    <row r="33" spans="2:5" x14ac:dyDescent="0.2">
      <c r="B33" s="47" t="s">
        <v>835</v>
      </c>
      <c r="C33" s="47"/>
      <c r="D33" s="47"/>
      <c r="E33" s="47"/>
    </row>
    <row r="34" spans="2:5" x14ac:dyDescent="0.2">
      <c r="B34" s="47" t="s">
        <v>836</v>
      </c>
      <c r="C34" s="47"/>
      <c r="D34" s="47"/>
      <c r="E34" s="47"/>
    </row>
    <row r="35" spans="2:5" x14ac:dyDescent="0.2">
      <c r="B35" s="47" t="s">
        <v>837</v>
      </c>
      <c r="C35" s="47"/>
      <c r="D35" s="47"/>
      <c r="E35" s="47"/>
    </row>
  </sheetData>
  <sheetProtection algorithmName="SHA-512" hashValue="j1Fw8owVy4c89xTTLTAq1ZO3KkB0S3pK6WjgVcVIzEBWu3Je+g7eLnaBqXFiaVjfmhafBg4fF/6iTBf59qBO4A==" saltValue="NWEIxBrmWEwhW1wztKg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1051</vt:i4>
      </vt:variant>
    </vt:vector>
  </HeadingPairs>
  <TitlesOfParts>
    <vt:vector size="105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2025-05-30T07:09:12Z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