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5E596A-437E-44F7-94A6-68EBCC5C1D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P514" i="1" s="1"/>
  <c r="BO513" i="1"/>
  <c r="BM513" i="1"/>
  <c r="Y513" i="1"/>
  <c r="BP513" i="1" s="1"/>
  <c r="BO512" i="1"/>
  <c r="BM512" i="1"/>
  <c r="Y512" i="1"/>
  <c r="BP512" i="1" s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P502" i="1" s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P490" i="1" s="1"/>
  <c r="BO489" i="1"/>
  <c r="BM489" i="1"/>
  <c r="Y489" i="1"/>
  <c r="BP489" i="1" s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Z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X440" i="1"/>
  <c r="X439" i="1"/>
  <c r="BO438" i="1"/>
  <c r="BM438" i="1"/>
  <c r="Y438" i="1"/>
  <c r="Z532" i="1" s="1"/>
  <c r="P438" i="1"/>
  <c r="X435" i="1"/>
  <c r="X434" i="1"/>
  <c r="BO433" i="1"/>
  <c r="BM433" i="1"/>
  <c r="Y433" i="1"/>
  <c r="Y532" i="1" s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Y397" i="1" s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Z370" i="1" s="1"/>
  <c r="P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Y330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Y316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BP275" i="1" s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Z229" i="1"/>
  <c r="Y229" i="1"/>
  <c r="P229" i="1"/>
  <c r="X226" i="1"/>
  <c r="X225" i="1"/>
  <c r="BO224" i="1"/>
  <c r="BM224" i="1"/>
  <c r="Y224" i="1"/>
  <c r="BP224" i="1" s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7" i="1"/>
  <c r="X186" i="1"/>
  <c r="BO185" i="1"/>
  <c r="BM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Y183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BP157" i="1" s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Y147" i="1" s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G532" i="1" s="1"/>
  <c r="P135" i="1"/>
  <c r="X132" i="1"/>
  <c r="X131" i="1"/>
  <c r="BO130" i="1"/>
  <c r="BM130" i="1"/>
  <c r="Y130" i="1"/>
  <c r="Y132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6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258" i="1" l="1"/>
  <c r="BN258" i="1"/>
  <c r="Z258" i="1"/>
  <c r="BP311" i="1"/>
  <c r="BN311" i="1"/>
  <c r="Z311" i="1"/>
  <c r="BP341" i="1"/>
  <c r="BN341" i="1"/>
  <c r="Z341" i="1"/>
  <c r="BP410" i="1"/>
  <c r="BN410" i="1"/>
  <c r="Z410" i="1"/>
  <c r="BP451" i="1"/>
  <c r="BN451" i="1"/>
  <c r="Z451" i="1"/>
  <c r="BP470" i="1"/>
  <c r="BN470" i="1"/>
  <c r="Z470" i="1"/>
  <c r="BP495" i="1"/>
  <c r="BN495" i="1"/>
  <c r="Z495" i="1"/>
  <c r="BP497" i="1"/>
  <c r="BN497" i="1"/>
  <c r="Z497" i="1"/>
  <c r="B532" i="1"/>
  <c r="X524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Z96" i="1"/>
  <c r="BN96" i="1"/>
  <c r="Y103" i="1"/>
  <c r="Z107" i="1"/>
  <c r="BN107" i="1"/>
  <c r="Y112" i="1"/>
  <c r="Z123" i="1"/>
  <c r="BN123" i="1"/>
  <c r="Z140" i="1"/>
  <c r="BN140" i="1"/>
  <c r="Y143" i="1"/>
  <c r="Z163" i="1"/>
  <c r="Z164" i="1" s="1"/>
  <c r="BN163" i="1"/>
  <c r="BP163" i="1"/>
  <c r="Z167" i="1"/>
  <c r="BN167" i="1"/>
  <c r="Z175" i="1"/>
  <c r="BN175" i="1"/>
  <c r="Z196" i="1"/>
  <c r="BN196" i="1"/>
  <c r="Y208" i="1"/>
  <c r="Z206" i="1"/>
  <c r="BN206" i="1"/>
  <c r="Z218" i="1"/>
  <c r="BN218" i="1"/>
  <c r="BP229" i="1"/>
  <c r="BN229" i="1"/>
  <c r="Y245" i="1"/>
  <c r="Y244" i="1"/>
  <c r="BP243" i="1"/>
  <c r="BN243" i="1"/>
  <c r="Z243" i="1"/>
  <c r="Z244" i="1" s="1"/>
  <c r="BP247" i="1"/>
  <c r="BN247" i="1"/>
  <c r="Z247" i="1"/>
  <c r="P532" i="1"/>
  <c r="Y281" i="1"/>
  <c r="BP280" i="1"/>
  <c r="BN280" i="1"/>
  <c r="Z280" i="1"/>
  <c r="Z281" i="1" s="1"/>
  <c r="Y286" i="1"/>
  <c r="Y285" i="1"/>
  <c r="BP284" i="1"/>
  <c r="BN284" i="1"/>
  <c r="Z284" i="1"/>
  <c r="Z285" i="1" s="1"/>
  <c r="Q532" i="1"/>
  <c r="Y290" i="1"/>
  <c r="BP289" i="1"/>
  <c r="BN289" i="1"/>
  <c r="Z289" i="1"/>
  <c r="Z290" i="1" s="1"/>
  <c r="R532" i="1"/>
  <c r="Y295" i="1"/>
  <c r="BP294" i="1"/>
  <c r="BN294" i="1"/>
  <c r="Z294" i="1"/>
  <c r="Z295" i="1" s="1"/>
  <c r="BP299" i="1"/>
  <c r="BN299" i="1"/>
  <c r="Z299" i="1"/>
  <c r="BP321" i="1"/>
  <c r="BN321" i="1"/>
  <c r="Z321" i="1"/>
  <c r="BP356" i="1"/>
  <c r="BN356" i="1"/>
  <c r="Z356" i="1"/>
  <c r="BP402" i="1"/>
  <c r="BN402" i="1"/>
  <c r="Z402" i="1"/>
  <c r="BP427" i="1"/>
  <c r="BN427" i="1"/>
  <c r="Z427" i="1"/>
  <c r="BP460" i="1"/>
  <c r="BN460" i="1"/>
  <c r="Z460" i="1"/>
  <c r="Z463" i="1" s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Y236" i="1"/>
  <c r="Y252" i="1"/>
  <c r="Y324" i="1"/>
  <c r="Y463" i="1"/>
  <c r="Y491" i="1"/>
  <c r="Y503" i="1"/>
  <c r="Y336" i="1"/>
  <c r="BP332" i="1"/>
  <c r="BN332" i="1"/>
  <c r="Z332" i="1"/>
  <c r="Y342" i="1"/>
  <c r="BP339" i="1"/>
  <c r="BN339" i="1"/>
  <c r="Z339" i="1"/>
  <c r="BP354" i="1"/>
  <c r="BN354" i="1"/>
  <c r="Z354" i="1"/>
  <c r="Y367" i="1"/>
  <c r="BP364" i="1"/>
  <c r="BN364" i="1"/>
  <c r="Z364" i="1"/>
  <c r="Y388" i="1"/>
  <c r="Y387" i="1"/>
  <c r="BP386" i="1"/>
  <c r="BN386" i="1"/>
  <c r="Z386" i="1"/>
  <c r="Z387" i="1" s="1"/>
  <c r="Y392" i="1"/>
  <c r="BP390" i="1"/>
  <c r="BN390" i="1"/>
  <c r="Z390" i="1"/>
  <c r="BP408" i="1"/>
  <c r="BN408" i="1"/>
  <c r="Z408" i="1"/>
  <c r="Y429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X523" i="1"/>
  <c r="X525" i="1" s="1"/>
  <c r="X526" i="1"/>
  <c r="Z27" i="1"/>
  <c r="BN27" i="1"/>
  <c r="Z31" i="1"/>
  <c r="BN31" i="1"/>
  <c r="Z43" i="1"/>
  <c r="BN43" i="1"/>
  <c r="D532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E532" i="1"/>
  <c r="Y104" i="1"/>
  <c r="Z98" i="1"/>
  <c r="BN98" i="1"/>
  <c r="Z102" i="1"/>
  <c r="BN102" i="1"/>
  <c r="Z109" i="1"/>
  <c r="BN109" i="1"/>
  <c r="Y118" i="1"/>
  <c r="Z121" i="1"/>
  <c r="BN121" i="1"/>
  <c r="Z125" i="1"/>
  <c r="BN125" i="1"/>
  <c r="Y131" i="1"/>
  <c r="Z136" i="1"/>
  <c r="BN136" i="1"/>
  <c r="Y142" i="1"/>
  <c r="Z146" i="1"/>
  <c r="BN146" i="1"/>
  <c r="Y159" i="1"/>
  <c r="Z157" i="1"/>
  <c r="BN157" i="1"/>
  <c r="Y176" i="1"/>
  <c r="Z169" i="1"/>
  <c r="BN169" i="1"/>
  <c r="Z173" i="1"/>
  <c r="BN173" i="1"/>
  <c r="Z179" i="1"/>
  <c r="BN179" i="1"/>
  <c r="BP179" i="1"/>
  <c r="Y182" i="1"/>
  <c r="Z185" i="1"/>
  <c r="Z186" i="1" s="1"/>
  <c r="BN185" i="1"/>
  <c r="BP185" i="1"/>
  <c r="Y186" i="1"/>
  <c r="Z190" i="1"/>
  <c r="BN190" i="1"/>
  <c r="Y193" i="1"/>
  <c r="Z200" i="1"/>
  <c r="BN200" i="1"/>
  <c r="BP200" i="1"/>
  <c r="Z204" i="1"/>
  <c r="BN204" i="1"/>
  <c r="Z212" i="1"/>
  <c r="BN212" i="1"/>
  <c r="Z216" i="1"/>
  <c r="BN216" i="1"/>
  <c r="Z224" i="1"/>
  <c r="BN224" i="1"/>
  <c r="Z231" i="1"/>
  <c r="BN231" i="1"/>
  <c r="Z239" i="1"/>
  <c r="BN239" i="1"/>
  <c r="Y253" i="1"/>
  <c r="Z249" i="1"/>
  <c r="BN249" i="1"/>
  <c r="Z256" i="1"/>
  <c r="BN256" i="1"/>
  <c r="Y261" i="1"/>
  <c r="Z260" i="1"/>
  <c r="BN260" i="1"/>
  <c r="Z267" i="1"/>
  <c r="BN267" i="1"/>
  <c r="Z268" i="1"/>
  <c r="BN268" i="1"/>
  <c r="Z275" i="1"/>
  <c r="BN275" i="1"/>
  <c r="Z301" i="1"/>
  <c r="BN301" i="1"/>
  <c r="Z309" i="1"/>
  <c r="BN309" i="1"/>
  <c r="Z313" i="1"/>
  <c r="BN313" i="1"/>
  <c r="BP319" i="1"/>
  <c r="BN319" i="1"/>
  <c r="BP327" i="1"/>
  <c r="BN327" i="1"/>
  <c r="Z327" i="1"/>
  <c r="BP333" i="1"/>
  <c r="BN333" i="1"/>
  <c r="Z333" i="1"/>
  <c r="BP346" i="1"/>
  <c r="BN346" i="1"/>
  <c r="Z346" i="1"/>
  <c r="BP358" i="1"/>
  <c r="BN358" i="1"/>
  <c r="Z358" i="1"/>
  <c r="BP380" i="1"/>
  <c r="BN380" i="1"/>
  <c r="Z380" i="1"/>
  <c r="BP404" i="1"/>
  <c r="BN404" i="1"/>
  <c r="Z404" i="1"/>
  <c r="Y416" i="1"/>
  <c r="BP414" i="1"/>
  <c r="BN414" i="1"/>
  <c r="Z414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W532" i="1"/>
  <c r="Y417" i="1"/>
  <c r="X532" i="1"/>
  <c r="Y430" i="1"/>
  <c r="Y464" i="1"/>
  <c r="Y474" i="1"/>
  <c r="Y480" i="1"/>
  <c r="Y515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Z97" i="1"/>
  <c r="BN97" i="1"/>
  <c r="BP97" i="1"/>
  <c r="Z99" i="1"/>
  <c r="BN99" i="1"/>
  <c r="Z101" i="1"/>
  <c r="BN101" i="1"/>
  <c r="F532" i="1"/>
  <c r="Z108" i="1"/>
  <c r="BN108" i="1"/>
  <c r="BP108" i="1"/>
  <c r="Z110" i="1"/>
  <c r="BN110" i="1"/>
  <c r="Y111" i="1"/>
  <c r="Z114" i="1"/>
  <c r="BN114" i="1"/>
  <c r="BP114" i="1"/>
  <c r="Z116" i="1"/>
  <c r="BN116" i="1"/>
  <c r="Y117" i="1"/>
  <c r="Z120" i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Z142" i="1" s="1"/>
  <c r="BN141" i="1"/>
  <c r="BP141" i="1"/>
  <c r="Z145" i="1"/>
  <c r="Z147" i="1" s="1"/>
  <c r="BN145" i="1"/>
  <c r="BP145" i="1"/>
  <c r="Y148" i="1"/>
  <c r="H532" i="1"/>
  <c r="Y153" i="1"/>
  <c r="Z156" i="1"/>
  <c r="BN156" i="1"/>
  <c r="BP156" i="1"/>
  <c r="I532" i="1"/>
  <c r="Y165" i="1"/>
  <c r="Z168" i="1"/>
  <c r="BN168" i="1"/>
  <c r="Z170" i="1"/>
  <c r="BN170" i="1"/>
  <c r="Z172" i="1"/>
  <c r="BN172" i="1"/>
  <c r="Z174" i="1"/>
  <c r="BN174" i="1"/>
  <c r="Y177" i="1"/>
  <c r="Z180" i="1"/>
  <c r="Z182" i="1" s="1"/>
  <c r="BN180" i="1"/>
  <c r="BP180" i="1"/>
  <c r="J532" i="1"/>
  <c r="Z191" i="1"/>
  <c r="Z192" i="1" s="1"/>
  <c r="BN191" i="1"/>
  <c r="BP191" i="1"/>
  <c r="Y192" i="1"/>
  <c r="BP201" i="1"/>
  <c r="BN201" i="1"/>
  <c r="Z201" i="1"/>
  <c r="BP205" i="1"/>
  <c r="BN205" i="1"/>
  <c r="Z205" i="1"/>
  <c r="F9" i="1"/>
  <c r="J9" i="1"/>
  <c r="Y24" i="1"/>
  <c r="Y59" i="1"/>
  <c r="Y94" i="1"/>
  <c r="Y137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1" i="1"/>
  <c r="Y220" i="1"/>
  <c r="BP211" i="1"/>
  <c r="BN211" i="1"/>
  <c r="Z211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Y226" i="1"/>
  <c r="K532" i="1"/>
  <c r="Z230" i="1"/>
  <c r="BN230" i="1"/>
  <c r="BP230" i="1"/>
  <c r="Z232" i="1"/>
  <c r="BN232" i="1"/>
  <c r="Z234" i="1"/>
  <c r="BN234" i="1"/>
  <c r="Y235" i="1"/>
  <c r="Z238" i="1"/>
  <c r="BN238" i="1"/>
  <c r="BP238" i="1"/>
  <c r="Y241" i="1"/>
  <c r="Z248" i="1"/>
  <c r="BN248" i="1"/>
  <c r="BP248" i="1"/>
  <c r="Z250" i="1"/>
  <c r="BN250" i="1"/>
  <c r="L532" i="1"/>
  <c r="Z257" i="1"/>
  <c r="BN257" i="1"/>
  <c r="BP257" i="1"/>
  <c r="Z259" i="1"/>
  <c r="BN259" i="1"/>
  <c r="Y262" i="1"/>
  <c r="M532" i="1"/>
  <c r="Z266" i="1"/>
  <c r="Z269" i="1" s="1"/>
  <c r="BN266" i="1"/>
  <c r="BP266" i="1"/>
  <c r="Y270" i="1"/>
  <c r="O532" i="1"/>
  <c r="Z274" i="1"/>
  <c r="BN274" i="1"/>
  <c r="BP274" i="1"/>
  <c r="Y277" i="1"/>
  <c r="Y282" i="1"/>
  <c r="Y291" i="1"/>
  <c r="Y296" i="1"/>
  <c r="S532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Z314" i="1"/>
  <c r="BN314" i="1"/>
  <c r="Y315" i="1"/>
  <c r="Z318" i="1"/>
  <c r="BN318" i="1"/>
  <c r="BP318" i="1"/>
  <c r="Z320" i="1"/>
  <c r="BN320" i="1"/>
  <c r="Z322" i="1"/>
  <c r="BN322" i="1"/>
  <c r="Y323" i="1"/>
  <c r="Z326" i="1"/>
  <c r="BN326" i="1"/>
  <c r="BP326" i="1"/>
  <c r="Z328" i="1"/>
  <c r="BN328" i="1"/>
  <c r="Y329" i="1"/>
  <c r="Z334" i="1"/>
  <c r="BN334" i="1"/>
  <c r="Y337" i="1"/>
  <c r="Z340" i="1"/>
  <c r="BN340" i="1"/>
  <c r="Y343" i="1"/>
  <c r="T532" i="1"/>
  <c r="Z347" i="1"/>
  <c r="BN347" i="1"/>
  <c r="Y350" i="1"/>
  <c r="U532" i="1"/>
  <c r="Z355" i="1"/>
  <c r="BN355" i="1"/>
  <c r="Z357" i="1"/>
  <c r="BN357" i="1"/>
  <c r="Z359" i="1"/>
  <c r="BN359" i="1"/>
  <c r="Y362" i="1"/>
  <c r="Z365" i="1"/>
  <c r="BN365" i="1"/>
  <c r="Y366" i="1"/>
  <c r="Z369" i="1"/>
  <c r="Z371" i="1" s="1"/>
  <c r="BN369" i="1"/>
  <c r="BP369" i="1"/>
  <c r="BP370" i="1"/>
  <c r="BN370" i="1"/>
  <c r="BP381" i="1"/>
  <c r="BN381" i="1"/>
  <c r="Z381" i="1"/>
  <c r="Y306" i="1"/>
  <c r="Y349" i="1"/>
  <c r="Y361" i="1"/>
  <c r="Y372" i="1"/>
  <c r="Y375" i="1"/>
  <c r="BP374" i="1"/>
  <c r="BN374" i="1"/>
  <c r="Z374" i="1"/>
  <c r="Z375" i="1" s="1"/>
  <c r="Y376" i="1"/>
  <c r="V532" i="1"/>
  <c r="Y384" i="1"/>
  <c r="BP379" i="1"/>
  <c r="BN379" i="1"/>
  <c r="Z379" i="1"/>
  <c r="Z383" i="1" s="1"/>
  <c r="Y383" i="1"/>
  <c r="Y393" i="1"/>
  <c r="BP391" i="1"/>
  <c r="BN391" i="1"/>
  <c r="Z391" i="1"/>
  <c r="Z395" i="1"/>
  <c r="Z396" i="1" s="1"/>
  <c r="BN395" i="1"/>
  <c r="BP395" i="1"/>
  <c r="Y396" i="1"/>
  <c r="Z401" i="1"/>
  <c r="BN401" i="1"/>
  <c r="BP401" i="1"/>
  <c r="Z403" i="1"/>
  <c r="BN403" i="1"/>
  <c r="Z405" i="1"/>
  <c r="BN405" i="1"/>
  <c r="Z407" i="1"/>
  <c r="BN407" i="1"/>
  <c r="Z409" i="1"/>
  <c r="BN409" i="1"/>
  <c r="Y412" i="1"/>
  <c r="Z415" i="1"/>
  <c r="BN415" i="1"/>
  <c r="BP415" i="1"/>
  <c r="Z420" i="1"/>
  <c r="Z422" i="1" s="1"/>
  <c r="BN420" i="1"/>
  <c r="BP420" i="1"/>
  <c r="Y423" i="1"/>
  <c r="Z426" i="1"/>
  <c r="BN426" i="1"/>
  <c r="BP426" i="1"/>
  <c r="Z428" i="1"/>
  <c r="BN428" i="1"/>
  <c r="Z433" i="1"/>
  <c r="Z434" i="1" s="1"/>
  <c r="BN433" i="1"/>
  <c r="BP433" i="1"/>
  <c r="Y434" i="1"/>
  <c r="Z438" i="1"/>
  <c r="Z439" i="1" s="1"/>
  <c r="BN438" i="1"/>
  <c r="BP438" i="1"/>
  <c r="Y439" i="1"/>
  <c r="Z444" i="1"/>
  <c r="BN444" i="1"/>
  <c r="Z446" i="1"/>
  <c r="BN446" i="1"/>
  <c r="Z448" i="1"/>
  <c r="BN448" i="1"/>
  <c r="Z450" i="1"/>
  <c r="BN450" i="1"/>
  <c r="Z452" i="1"/>
  <c r="BN452" i="1"/>
  <c r="BP453" i="1"/>
  <c r="BN453" i="1"/>
  <c r="BP455" i="1"/>
  <c r="BN455" i="1"/>
  <c r="Z455" i="1"/>
  <c r="Y411" i="1"/>
  <c r="Y422" i="1"/>
  <c r="Y435" i="1"/>
  <c r="Y440" i="1"/>
  <c r="AA532" i="1"/>
  <c r="Y458" i="1"/>
  <c r="Y457" i="1"/>
  <c r="BP461" i="1"/>
  <c r="BN461" i="1"/>
  <c r="Z461" i="1"/>
  <c r="Y473" i="1"/>
  <c r="Y479" i="1"/>
  <c r="Y492" i="1"/>
  <c r="Y504" i="1"/>
  <c r="Y516" i="1"/>
  <c r="AB532" i="1"/>
  <c r="Z467" i="1"/>
  <c r="BN467" i="1"/>
  <c r="Z469" i="1"/>
  <c r="BN469" i="1"/>
  <c r="Z471" i="1"/>
  <c r="BN471" i="1"/>
  <c r="Z477" i="1"/>
  <c r="BN477" i="1"/>
  <c r="Z488" i="1"/>
  <c r="BN488" i="1"/>
  <c r="BP488" i="1"/>
  <c r="Z489" i="1"/>
  <c r="BN489" i="1"/>
  <c r="Z490" i="1"/>
  <c r="BN490" i="1"/>
  <c r="Z501" i="1"/>
  <c r="BN501" i="1"/>
  <c r="BP501" i="1"/>
  <c r="Z502" i="1"/>
  <c r="BN502" i="1"/>
  <c r="Z511" i="1"/>
  <c r="BN511" i="1"/>
  <c r="BP511" i="1"/>
  <c r="Z512" i="1"/>
  <c r="BN512" i="1"/>
  <c r="Z513" i="1"/>
  <c r="BN513" i="1"/>
  <c r="Z514" i="1"/>
  <c r="BN514" i="1"/>
  <c r="Y521" i="1"/>
  <c r="Z515" i="1" l="1"/>
  <c r="Z491" i="1"/>
  <c r="Z479" i="1"/>
  <c r="Z416" i="1"/>
  <c r="Z411" i="1"/>
  <c r="Z366" i="1"/>
  <c r="Z336" i="1"/>
  <c r="Z158" i="1"/>
  <c r="Z126" i="1"/>
  <c r="Z117" i="1"/>
  <c r="Z111" i="1"/>
  <c r="Z103" i="1"/>
  <c r="Z93" i="1"/>
  <c r="Z66" i="1"/>
  <c r="Z59" i="1"/>
  <c r="Z45" i="1"/>
  <c r="Z473" i="1"/>
  <c r="Z429" i="1"/>
  <c r="Z392" i="1"/>
  <c r="Z361" i="1"/>
  <c r="Z349" i="1"/>
  <c r="Z342" i="1"/>
  <c r="Z305" i="1"/>
  <c r="Z276" i="1"/>
  <c r="Z261" i="1"/>
  <c r="Z252" i="1"/>
  <c r="Z240" i="1"/>
  <c r="Z235" i="1"/>
  <c r="Z220" i="1"/>
  <c r="Z176" i="1"/>
  <c r="Z508" i="1"/>
  <c r="Z457" i="1"/>
  <c r="Z208" i="1"/>
  <c r="Y524" i="1"/>
  <c r="Z503" i="1"/>
  <c r="Z329" i="1"/>
  <c r="Z323" i="1"/>
  <c r="Z315" i="1"/>
  <c r="Y522" i="1"/>
  <c r="Z81" i="1"/>
  <c r="Z72" i="1"/>
  <c r="Z32" i="1"/>
  <c r="Y526" i="1"/>
  <c r="Y523" i="1"/>
  <c r="Y525" i="1" s="1"/>
  <c r="Z527" i="1" l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<sst xmlns="http://schemas.openxmlformats.org/spreadsheetml/2006/main" count="2327" uniqueCount="839">
  <si>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</si>
  <si>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</si>
  <si>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</si>
  <si>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</si>
  <si>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</si>
  <si>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</si>
  <si>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</si>
  <si>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</si>
  <si>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</si>
  <si>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</si>
  <si>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</si>
  <si>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</si>
  <si>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</si>
  <si>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</si>
  <si>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</si>
  <si>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</si>
  <si>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</si>
  <si>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</si>
  <si>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</si>
  <si>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</si>
  <si>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</si>
  <si>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</si>
  <si>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</si>
  <si>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</si>
  <si>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</si>
  <si>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</si>
  <si>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</si>
  <si>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</si>
  <si>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</si>
  <si>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</si>
  <si>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</si>
  <si>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</si>
  <si>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</si>
  <si>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</si>
  <si>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</si>
  <si>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</si>
  <si>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</si>
  <si>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</si>
  <si>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</si>
  <si>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</si>
  <si>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</si>
  <si>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</si>
  <si>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</si>
  <si>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</si>
  <si>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</si>
  <si>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</si>
  <si>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</si>
  <si>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</si>
  <si>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</si>
  <si>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</si>
  <si>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</si>
  <si>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</si>
  <si>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</si>
  <si>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</si>
  <si>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</si>
  <si>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</si>
  <si>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</si>
  <si>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</si>
  <si>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</si>
  <si>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</si>
  <si>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</si>
  <si>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</si>
  <si>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</si>
  <si>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</si>
  <si>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</si>
  <si>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</si>
  <si>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</si>
  <si>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</si>
  <si>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</si>
  <si>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</si>
  <si>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</si>
  <si>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</si>
  <si>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</si>
  <si>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</si>
  <si>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</si>
  <si>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</si>
  <si>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</si>
  <si>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</si>
  <si>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</si>
  <si>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</si>
  <si>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</si>
  <si>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</si>
  <si>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</si>
  <si>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</si>
  <si>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</si>
  <si>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</si>
  <si>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</si>
  <si>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</si>
  <si>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</si>
  <si>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</si>
  <si>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</si>
  <si>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</si>
  <si>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</si>
  <si>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</si>
  <si>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</si>
  <si>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</si>
  <si>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</si>
  <si>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</si>
  <si>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</si>
  <si>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</si>
  <si>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</si>
  <si>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</si>
  <si>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</si>
  <si>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</si>
  <si>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</si>
  <si>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</si>
  <si>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</si>
  <si>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</si>
  <si>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</si>
  <si>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</si>
  <si>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</si>
  <si>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</si>
  <si>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</si>
  <si>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</si>
  <si>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</si>
  <si>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</si>
  <si>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</si>
  <si>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</si>
  <si>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</si>
  <si>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</si>
  <si>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</si>
  <si>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</si>
  <si>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</si>
  <si>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</si>
  <si>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</si>
  <si>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</si>
  <si>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</si>
  <si>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</si>
  <si>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</si>
  <si>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</si>
  <si>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</si>
  <si>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</si>
  <si>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</si>
  <si>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</si>
  <si>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</si>
  <si>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</si>
  <si>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</si>
  <si>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</si>
  <si>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</si>
  <si>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</si>
  <si>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</si>
  <si>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</si>
  <si>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</si>
  <si>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</si>
  <si>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</si>
  <si>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</si>
  <si>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</si>
  <si>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</si>
  <si>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</si>
  <si>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</si>
  <si>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</si>
  <si>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</si>
  <si>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</si>
  <si>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</si>
  <si>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</si>
  <si>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</si>
  <si>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</si>
  <si>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</si>
  <si>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</si>
  <si>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</si>
  <si>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</si>
  <si>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</si>
  <si>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</si>
  <si>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</si>
  <si>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</si>
  <si>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</si>
  <si>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</si>
  <si>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</si>
  <si>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</si>
  <si>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</si>
  <si>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</si>
  <si>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</si>
  <si>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</si>
  <si>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</si>
  <si>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</si>
  <si>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</si>
  <si>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</si>
  <si>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</si>
  <si>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</si>
  <si>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</si>
  <si>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</si>
  <si>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</si>
  <si>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</si>
  <si>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</si>
  <si>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</si>
  <si>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</si>
  <si>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</si>
  <si>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</si>
  <si>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</si>
  <si>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</si>
  <si>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</si>
  <si>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</si>
  <si>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</si>
  <si>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</si>
  <si>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</si>
  <si>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</si>
  <si>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</si>
  <si>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</si>
  <si>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</si>
  <si>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</si>
  <si>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</si>
  <si>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</si>
  <si>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</si>
  <si>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</si>
  <si>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</si>
  <si>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</si>
  <si>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</si>
  <si>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</si>
  <si>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</si>
  <si>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</si>
  <si>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</si>
  <si>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</si>
  <si>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</si>
  <si>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</si>
  <si>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</si>
  <si>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</si>
  <si>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</si>
  <si>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</si>
  <si>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</si>
  <si>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</si>
  <si>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</si>
  <si>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</si>
  <si>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</si>
  <si>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</si>
  <si>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</si>
  <si>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</si>
  <si>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</si>
  <si>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</si>
  <si>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</si>
  <si>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</si>
  <si>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</si>
  <si>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</si>
  <si>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</si>
  <si>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</si>
  <si>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</si>
  <si>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</si>
  <si>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</si>
  <si>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</si>
  <si>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</si>
  <si>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</si>
  <si>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</si>
  <si>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</si>
  <si>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</si>
  <si>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</si>
  <si>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</si>
  <si>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</si>
  <si>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</si>
  <si>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</si>
  <si>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</si>
  <si>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</si>
  <si>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</si>
  <si>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</si>
  <si>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</si>
  <si>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</si>
  <si>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</si>
  <si>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</si>
  <si>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</si>
  <si>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</si>
  <si>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</si>
  <si>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</si>
  <si>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</si>
  <si>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</si>
  <si>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</si>
  <si>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</si>
  <si>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</si>
  <si>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</si>
  <si>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</si>
  <si>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</si>
  <si>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</si>
  <si>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</si>
  <si>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</si>
  <si>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</si>
  <si>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</si>
  <si>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</si>
  <si>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</si>
  <si>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</si>
  <si>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</si>
  <si>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</si>
  <si>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</si>
  <si>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</si>
  <si>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</si>
  <si>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</si>
  <si>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</si>
  <si>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</si>
  <si>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</si>
  <si>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</si>
  <si>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</si>
  <si>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</si>
  <si>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</si>
  <si>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</si>
  <si>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</si>
  <si>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</si>
  <si>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</si>
  <si>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</si>
  <si>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</si>
  <si>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</si>
  <si>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</si>
  <si>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</si>
  <si>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</si>
  <si>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</si>
  <si>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</si>
  <si>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</si>
  <si>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</si>
  <si>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</si>
  <si>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</si>
  <si>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</si>
  <si>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</si>
  <si>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</si>
  <si>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</si>
  <si>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</si>
  <si>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</si>
  <si>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</si>
  <si>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</si>
  <si>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</si>
  <si>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</si>
  <si>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</si>
  <si>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</si>
  <si>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</si>
  <si>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</si>
  <si>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</si>
  <si>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</si>
  <si>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</si>
  <si>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</si>
  <si>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</si>
  <si>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</si>
  <si>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</si>
  <si>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</si>
  <si>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</si>
  <si>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</si>
  <si>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</si>
  <si>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</si>
  <si>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</si>
  <si>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</si>
  <si>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</si>
  <si>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</si>
  <si>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</si>
  <si>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</si>
  <si>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</si>
  <si>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</si>
  <si>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</si>
  <si>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</si>
  <si>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</si>
  <si>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</si>
  <si>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</si>
  <si>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</si>
  <si>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</si>
  <si>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</si>
  <si>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</si>
  <si>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</si>
  <si>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</si>
  <si>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</si>
  <si>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</si>
  <si>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</si>
  <si>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</si>
  <si>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</si>
  <si>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</si>
  <si>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</si>
  <si>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</si>
  <si>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</si>
  <si>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</si>
  <si>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</si>
  <si>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</si>
  <si>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</si>
  <si>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</si>
  <si>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</si>
  <si>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</si>
  <si>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</si>
  <si>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</si>
  <si>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</si>
  <si>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</si>
  <si>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</si>
  <si>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</si>
  <si>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</si>
  <si>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</si>
  <si>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</si>
  <si>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</si>
  <si>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</si>
  <si>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</si>
  <si>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</si>
  <si>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</si>
  <si>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</si>
  <si>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</si>
  <si>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</si>
  <si>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</si>
  <si>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</si>
  <si>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</si>
  <si>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</si>
  <si>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</si>
  <si>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</si>
  <si>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</si>
  <si>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</si>
  <si>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</si>
  <si>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</si>
  <si>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</si>
  <si>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</si>
  <si>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</si>
  <si>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</si>
  <si>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</si>
  <si>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</si>
  <si>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</si>
  <si>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</si>
  <si>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</si>
  <si>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</si>
  <si>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</si>
  <si>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</si>
  <si>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</si>
  <si>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</si>
  <si>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</si>
  <si>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</si>
  <si>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</si>
  <si>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</si>
  <si>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</si>
  <si>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</si>
  <si>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</si>
  <si>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</si>
  <si>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</si>
  <si>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</si>
  <si>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</si>
  <si>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</si>
  <si>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</si>
  <si>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</si>
  <si>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</si>
  <si>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</si>
  <si>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</si>
  <si>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</si>
  <si>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</si>
  <si>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</si>
  <si>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</si>
  <si>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</si>
  <si>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</si>
  <si>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</si>
  <si>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</si>
  <si>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</si>
  <si>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</si>
  <si>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</si>
  <si>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</si>
  <si>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</si>
  <si>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</si>
  <si>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</si>
  <si>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</si>
  <si>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</si>
  <si>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</si>
  <si>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</si>
  <si>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</si>
  <si>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</si>
  <si>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</si>
  <si>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</si>
  <si>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</si>
  <si>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</si>
  <si>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</si>
  <si>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</si>
  <si>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</si>
  <si>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</si>
  <si>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</si>
  <si>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</si>
  <si>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</si>
  <si>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</si>
  <si>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</si>
  <si>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</si>
  <si>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</si>
  <si>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</si>
  <si>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</si>
  <si>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</si>
  <si>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</si>
  <si>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</si>
  <si>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</si>
  <si>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</si>
  <si>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</si>
  <si>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</si>
  <si>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</si>
  <si>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</si>
  <si>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</si>
  <si>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</si>
  <si>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</si>
  <si>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</si>
  <si>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</si>
  <si>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</si>
  <si>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</si>
  <si>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</si>
  <si>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</si>
  <si>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</si>
  <si>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</si>
  <si>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</si>
  <si>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</si>
  <si>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</si>
  <si>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</si>
  <si>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</si>
  <si>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</si>
  <si>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</si>
  <si>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</si>
  <si>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</si>
  <si>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</si>
  <si>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</si>
  <si>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</si>
  <si>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</si>
  <si>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</si>
  <si>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</si>
  <si>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</si>
  <si>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</si>
  <si>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</si>
  <si>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</si>
  <si>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</si>
  <si>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</si>
  <si>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</si>
  <si>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</si>
  <si>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</si>
  <si>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</si>
  <si>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</si>
  <si>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</si>
  <si>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</si>
  <si>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</si>
  <si>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</si>
  <si>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</si>
  <si>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</si>
  <si>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</si>
  <si>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</si>
  <si>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</si>
  <si>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</si>
  <si>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</si>
  <si>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</si>
  <si>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</si>
  <si>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</si>
  <si>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</si>
  <si>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</si>
  <si>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</si>
  <si>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</si>
  <si>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</si>
  <si>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</si>
  <si>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</si>
  <si>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</si>
  <si>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</si>
  <si>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</si>
  <si>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</si>
  <si>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</si>
  <si>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</si>
  <si>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</si>
  <si>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</si>
  <si>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</si>
  <si>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</si>
  <si>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</si>
  <si>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</si>
  <si>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</si>
  <si>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</si>
  <si>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</si>
  <si>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</si>
  <si>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</si>
  <si>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</si>
  <si>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</si>
  <si>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</si>
  <si>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</si>
  <si>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</si>
  <si>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</si>
  <si>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</si>
  <si>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</si>
  <si>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</si>
  <si>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</si>
  <si>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</si>
  <si>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</si>
  <si>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</si>
  <si>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</si>
  <si>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</si>
  <si>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</si>
  <si>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</si>
  <si>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</si>
  <si>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</si>
  <si>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</si>
  <si>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</si>
  <si>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</si>
  <si>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</si>
  <si>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</si>
  <si>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</si>
  <si>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</si>
  <si>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</si>
  <si>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</si>
  <si>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</si>
  <si>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</si>
  <si>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</si>
  <si>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</si>
  <si>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</si>
  <si>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</si>
  <si>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</si>
  <si>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</si>
  <si>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</si>
  <si>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</si>
  <si>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</si>
  <si>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</si>
  <si>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</si>
  <si>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</si>
  <si>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</si>
  <si>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</si>
  <si>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</si>
  <si>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</si>
  <si>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</si>
  <si>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</si>
  <si>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</si>
  <si>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</si>
  <si>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</si>
  <si>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</si>
  <si>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</si>
  <si>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</si>
  <si>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</si>
  <si>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</si>
  <si>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</si>
  <si>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</si>
  <si>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</si>
  <si>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</si>
  <si>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</si>
  <si>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</si>
  <si>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</si>
  <si>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</si>
  <si>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</si>
  <si>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</si>
  <si>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</si>
  <si>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</si>
  <si>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</si>
  <si>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</si>
  <si>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</si>
  <si>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</si>
  <si>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</si>
  <si>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</si>
  <si>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</si>
  <si>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</si>
  <si>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</si>
  <si>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</si>
  <si>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</si>
  <si>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</si>
  <si>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</si>
  <si>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</si>
  <si>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</si>
  <si>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</si>
  <si>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</si>
  <si>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</si>
  <si>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</si>
  <si>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</si>
  <si>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</si>
  <si>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</si>
  <si>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</si>
  <si>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</si>
  <si>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</si>
  <si>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</si>
  <si>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</si>
  <si>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</si>
  <si>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</si>
  <si>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</si>
  <si>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</si>
  <si>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</si>
  <si>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</si>
  <si>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</si>
  <si>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</si>
  <si>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</si>
  <si>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</si>
  <si>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</si>
  <si>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</si>
  <si>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</si>
  <si>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</si>
  <si>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</si>
  <si>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</si>
  <si>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</si>
  <si>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</si>
  <si>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</si>
  <si>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</si>
  <si>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</si>
  <si>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</si>
  <si>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</si>
  <si>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</si>
  <si>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</si>
  <si>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</si>
  <si>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</si>
  <si>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</si>
  <si>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</si>
  <si>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</si>
  <si>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</si>
  <si>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</si>
  <si>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</si>
  <si>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</si>
  <si>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</si>
  <si>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</si>
  <si>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</si>
  <si>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</si>
  <si>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</si>
  <si>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</si>
  <si>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</si>
  <si>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</si>
  <si>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</si>
  <si>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</si>
  <si>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</si>
  <si>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</si>
  <si>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</si>
  <si>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</si>
  <si>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</si>
  <si>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</si>
  <si>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</si>
  <si>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</si>
  <si>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</si>
  <si>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</si>
  <si>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</si>
  <si>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</si>
  <si>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</si>
  <si>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</si>
  <si>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</si>
  <si>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</si>
  <si>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</si>
  <si>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</si>
  <si>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</si>
  <si>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</si>
  <si>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</si>
  <si>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</si>
  <si>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</si>
  <si>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</si>
  <si>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</si>
  <si>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</si>
  <si>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</si>
  <si>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</si>
  <si>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</si>
  <si>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</si>
  <si>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</si>
  <si>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</si>
  <si>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</si>
  <si>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</si>
  <si>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</si>
  <si>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</si>
  <si>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</si>
  <si>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</si>
  <si>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</si>
  <si>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</si>
  <si>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</si>
  <si>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</si>
  <si>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</si>
  <si>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</si>
  <si>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</si>
  <si>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</si>
  <si>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</si>
  <si>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</si>
  <si>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</si>
  <si>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</si>
  <si>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</si>
  <si>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</si>
  <si>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</si>
  <si>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</si>
  <si>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</si>
  <si>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</si>
  <si>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</si>
  <si>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</si>
  <si>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</si>
  <si>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</si>
  <si>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</si>
  <si>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</si>
  <si>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</si>
  <si>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</si>
  <si>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</si>
  <si>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</si>
  <si>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</si>
  <si>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</si>
  <si>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</si>
  <si>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</si>
  <si>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</si>
  <si>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</si>
  <si>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</si>
  <si>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</si>
  <si>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</si>
  <si>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</si>
  <si>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</si>
  <si>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</si>
  <si>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</si>
  <si>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</si>
  <si>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</si>
  <si>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</si>
  <si>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</si>
  <si>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</si>
  <si>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</si>
  <si>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</si>
  <si>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</si>
  <si>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</si>
  <si>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</si>
  <si>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</si>
  <si>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</si>
  <si>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</si>
  <si>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</si>
  <si>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</si>
  <si>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</si>
  <si>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</si>
  <si>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</si>
  <si>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</si>
  <si>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</si>
  <si>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</si>
  <si>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</si>
  <si>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</si>
  <si>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</si>
  <si>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</si>
  <si>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</si>
  <si>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</si>
  <si>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</si>
  <si>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</si>
  <si>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</si>
  <si>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</si>
  <si>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</si>
  <si>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</si>
  <si>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</si>
  <si>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</si>
  <si>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</si>
  <si>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</si>
  <si>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</si>
  <si>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</si>
  <si>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</si>
  <si>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</si>
  <si>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</si>
  <si>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</si>
  <si>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</si>
  <si>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</si>
  <si>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</si>
  <si>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</si>
  <si>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</si>
  <si>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</si>
  <si>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</si>
  <si>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</si>
  <si>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</si>
  <si>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</si>
  <si>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</si>
  <si>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</si>
  <si>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</si>
  <si>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</si>
  <si>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</si>
  <si>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</si>
  <si>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</si>
  <si>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</si>
  <si>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</si>
  <si>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</si>
  <si>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</si>
  <si>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</si>
  <si>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</si>
  <si>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</si>
  <si>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</si>
  <si>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</si>
  <si>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</si>
  <si>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</si>
  <si>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</si>
  <si>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</si>
  <si>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</si>
  <si>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4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</si>
</sst>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838</v>
      </c>
      <c r="I5" s="829"/>
      <c r="J5" s="829"/>
      <c r="K5" s="829"/>
      <c r="L5" s="829"/>
      <c r="M5" s="656"/>
      <c r="N5" s="58"/>
      <c r="P5" s="24" t="s">
        <v>10</v>
      </c>
      <c r="Q5" s="901">
        <v>45809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804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Воскресенье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/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19</v>
      </c>
      <c r="Q8" s="720">
        <v>0.41666666666666669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20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21</v>
      </c>
      <c r="Q10" s="760"/>
      <c r="R10" s="761"/>
      <c r="U10" s="24" t="s">
        <v>22</v>
      </c>
      <c r="V10" s="620" t="s">
        <v>23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711"/>
      <c r="U11" s="24" t="s">
        <v>26</v>
      </c>
      <c r="V11" s="841" t="s">
        <v>27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28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29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30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31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33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33" t="s">
        <v>37</v>
      </c>
      <c r="D17" s="617" t="s">
        <v>38</v>
      </c>
      <c r="E17" s="677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76"/>
      <c r="R17" s="676"/>
      <c r="S17" s="676"/>
      <c r="T17" s="677"/>
      <c r="U17" s="900" t="s">
        <v>50</v>
      </c>
      <c r="V17" s="666"/>
      <c r="W17" s="617" t="s">
        <v>51</v>
      </c>
      <c r="X17" s="617" t="s">
        <v>52</v>
      </c>
      <c r="Y17" s="897" t="s">
        <v>53</v>
      </c>
      <c r="Z17" s="838" t="s">
        <v>54</v>
      </c>
      <c r="AA17" s="810" t="s">
        <v>55</v>
      </c>
      <c r="AB17" s="810" t="s">
        <v>56</v>
      </c>
      <c r="AC17" s="810" t="s">
        <v>57</v>
      </c>
      <c r="AD17" s="810" t="s">
        <v>58</v>
      </c>
      <c r="AE17" s="881"/>
      <c r="AF17" s="882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60</v>
      </c>
      <c r="V18" s="67" t="s">
        <v>61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62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100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77">
        <v>14</v>
      </c>
      <c r="Y41" s="57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14.563888888888886</v>
      </c>
      <c r="BN41" s="64">
        <f>IFERROR(Y41*I41/H41,"0")</f>
        <v>22.47</v>
      </c>
      <c r="BO41" s="64">
        <f>IFERROR(1/J41*(X41/H41),"0")</f>
        <v>2.0254629629629629E-2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1">
        <v>4680115882539</v>
      </c>
      <c r="E42" s="592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77">
        <v>19</v>
      </c>
      <c r="Y42" s="578">
        <f>IFERROR(IF(X42="",0,CEILING((X42/$H42),1)*$H42),"")</f>
        <v>22.200000000000003</v>
      </c>
      <c r="Z42" s="36">
        <f>IFERROR(IF(Y42=0,"",ROUNDUP(Y42/H42,0)*0.00902),"")</f>
        <v>5.4120000000000001E-2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20.078378378378378</v>
      </c>
      <c r="BN42" s="64">
        <f>IFERROR(Y42*I42/H42,"0")</f>
        <v>23.460000000000004</v>
      </c>
      <c r="BO42" s="64">
        <f>IFERROR(1/J42*(X42/H42),"0")</f>
        <v>3.8902538902538905E-2</v>
      </c>
      <c r="BP42" s="64">
        <f>IFERROR(1/J42*(Y42/H42),"0")</f>
        <v>4.5454545454545463E-2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1">
        <v>4607091385687</v>
      </c>
      <c r="E43" s="592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9">
        <f>IFERROR(X41/H41,"0")+IFERROR(X42/H42,"0")+IFERROR(X43/H43,"0")+IFERROR(X44/H44,"0")</f>
        <v>6.4314314314314309</v>
      </c>
      <c r="Y45" s="579">
        <f>IFERROR(Y41/H41,"0")+IFERROR(Y42/H42,"0")+IFERROR(Y43/H43,"0")+IFERROR(Y44/H44,"0")</f>
        <v>8</v>
      </c>
      <c r="Z45" s="579">
        <f>IFERROR(IF(Z41="",0,Z41),"0")+IFERROR(IF(Z42="",0,Z42),"0")+IFERROR(IF(Z43="",0,Z43),"0")+IFERROR(IF(Z44="",0,Z44),"0")</f>
        <v>9.2079999999999995E-2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9">
        <f>IFERROR(SUM(X41:X44),"0")</f>
        <v>33</v>
      </c>
      <c r="Y46" s="579">
        <f>IFERROR(SUM(Y41:Y44),"0")</f>
        <v>43.800000000000004</v>
      </c>
      <c r="Z46" s="37"/>
      <c r="AA46" s="580"/>
      <c r="AB46" s="580"/>
      <c r="AC46" s="580"/>
    </row>
    <row r="47" spans="1:68" ht="14.25" hidden="1" customHeight="1" x14ac:dyDescent="0.25">
      <c r="A47" s="581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hidden="1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hidden="1" customHeight="1" x14ac:dyDescent="0.25">
      <c r="A61" s="581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hidden="1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hidden="1" customHeight="1" x14ac:dyDescent="0.25">
      <c r="A68" s="581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69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69</v>
      </c>
      <c r="X92" s="577">
        <v>10</v>
      </c>
      <c r="Y92" s="578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10.466666666666667</v>
      </c>
      <c r="BN92" s="64">
        <f>IFERROR(Y92*I92/H92,"0")</f>
        <v>14.13</v>
      </c>
      <c r="BO92" s="64">
        <f>IFERROR(1/J92*(X92/H92),"0")</f>
        <v>1.6835016835016835E-2</v>
      </c>
      <c r="BP92" s="64">
        <f>IFERROR(1/J92*(Y92/H92),"0")</f>
        <v>2.2727272727272728E-2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9">
        <f>IFERROR(X90/H90,"0")+IFERROR(X91/H91,"0")+IFERROR(X92/H92,"0")</f>
        <v>2.2222222222222223</v>
      </c>
      <c r="Y93" s="579">
        <f>IFERROR(Y90/H90,"0")+IFERROR(Y91/H91,"0")+IFERROR(Y92/H92,"0")</f>
        <v>3</v>
      </c>
      <c r="Z93" s="579">
        <f>IFERROR(IF(Z90="",0,Z90),"0")+IFERROR(IF(Z91="",0,Z91),"0")+IFERROR(IF(Z92="",0,Z92),"0")</f>
        <v>2.7060000000000001E-2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9">
        <f>IFERROR(SUM(X90:X92),"0")</f>
        <v>10</v>
      </c>
      <c r="Y94" s="579">
        <f>IFERROR(SUM(Y90:Y92),"0")</f>
        <v>13.5</v>
      </c>
      <c r="Z94" s="37"/>
      <c r="AA94" s="580"/>
      <c r="AB94" s="580"/>
      <c r="AC94" s="580"/>
    </row>
    <row r="95" spans="1:68" ht="14.25" hidden="1" customHeight="1" x14ac:dyDescent="0.25">
      <c r="A95" s="581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2" t="s">
        <v>189</v>
      </c>
      <c r="Q96" s="588"/>
      <c r="R96" s="588"/>
      <c r="S96" s="588"/>
      <c r="T96" s="589"/>
      <c r="U96" s="34"/>
      <c r="V96" s="34"/>
      <c r="W96" s="35" t="s">
        <v>69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77">
        <v>32</v>
      </c>
      <c r="Y99" s="578">
        <f t="shared" si="16"/>
        <v>32.400000000000006</v>
      </c>
      <c r="Z99" s="36">
        <f>IFERROR(IF(Y99=0,"",ROUNDUP(Y99/H99,0)*0.00651),"")</f>
        <v>7.8119999999999995E-2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34.986666666666665</v>
      </c>
      <c r="BN99" s="64">
        <f t="shared" si="18"/>
        <v>35.424000000000007</v>
      </c>
      <c r="BO99" s="64">
        <f t="shared" si="19"/>
        <v>6.5120065120065115E-2</v>
      </c>
      <c r="BP99" s="64">
        <f t="shared" si="20"/>
        <v>6.593406593406595E-2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8"/>
      <c r="R100" s="588"/>
      <c r="S100" s="588"/>
      <c r="T100" s="589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69</v>
      </c>
      <c r="X102" s="577">
        <v>10</v>
      </c>
      <c r="Y102" s="578">
        <f t="shared" si="16"/>
        <v>10.8</v>
      </c>
      <c r="Z102" s="36">
        <f>IFERROR(IF(Y102=0,"",ROUNDUP(Y102/H102,0)*0.00651),"")</f>
        <v>3.9059999999999997E-2</v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11.28888888888889</v>
      </c>
      <c r="BN102" s="64">
        <f t="shared" si="18"/>
        <v>12.192</v>
      </c>
      <c r="BO102" s="64">
        <f t="shared" si="19"/>
        <v>3.0525030525030528E-2</v>
      </c>
      <c r="BP102" s="64">
        <f t="shared" si="20"/>
        <v>3.2967032967032968E-2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71</v>
      </c>
      <c r="Q103" s="597"/>
      <c r="R103" s="597"/>
      <c r="S103" s="597"/>
      <c r="T103" s="597"/>
      <c r="U103" s="597"/>
      <c r="V103" s="598"/>
      <c r="W103" s="37" t="s">
        <v>72</v>
      </c>
      <c r="X103" s="579">
        <f>IFERROR(X96/H96,"0")+IFERROR(X97/H97,"0")+IFERROR(X98/H98,"0")+IFERROR(X99/H99,"0")+IFERROR(X100/H100,"0")+IFERROR(X101/H101,"0")+IFERROR(X102/H102,"0")</f>
        <v>17.407407407407405</v>
      </c>
      <c r="Y103" s="579">
        <f>IFERROR(Y96/H96,"0")+IFERROR(Y97/H97,"0")+IFERROR(Y98/H98,"0")+IFERROR(Y99/H99,"0")+IFERROR(Y100/H100,"0")+IFERROR(Y101/H101,"0")+IFERROR(Y102/H102,"0")</f>
        <v>18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0.11717999999999999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71</v>
      </c>
      <c r="Q104" s="597"/>
      <c r="R104" s="597"/>
      <c r="S104" s="597"/>
      <c r="T104" s="597"/>
      <c r="U104" s="597"/>
      <c r="V104" s="598"/>
      <c r="W104" s="37" t="s">
        <v>69</v>
      </c>
      <c r="X104" s="579">
        <f>IFERROR(SUM(X96:X102),"0")</f>
        <v>42</v>
      </c>
      <c r="Y104" s="579">
        <f>IFERROR(SUM(Y96:Y102),"0")</f>
        <v>43.2</v>
      </c>
      <c r="Z104" s="37"/>
      <c r="AA104" s="580"/>
      <c r="AB104" s="580"/>
      <c r="AC104" s="580"/>
    </row>
    <row r="105" spans="1:68" ht="16.5" hidden="1" customHeight="1" x14ac:dyDescent="0.25">
      <c r="A105" s="593" t="s">
        <v>204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102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205</v>
      </c>
      <c r="B107" s="54" t="s">
        <v>206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69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69</v>
      </c>
      <c r="X109" s="577">
        <v>45</v>
      </c>
      <c r="Y109" s="578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7.575757575757576E-2</v>
      </c>
      <c r="BP109" s="64">
        <f>IFERROR(1/J109*(Y109/H109),"0")</f>
        <v>7.575757575757576E-2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71</v>
      </c>
      <c r="Q111" s="597"/>
      <c r="R111" s="597"/>
      <c r="S111" s="597"/>
      <c r="T111" s="597"/>
      <c r="U111" s="597"/>
      <c r="V111" s="598"/>
      <c r="W111" s="37" t="s">
        <v>72</v>
      </c>
      <c r="X111" s="579">
        <f>IFERROR(X107/H107,"0")+IFERROR(X108/H108,"0")+IFERROR(X109/H109,"0")+IFERROR(X110/H110,"0")</f>
        <v>10</v>
      </c>
      <c r="Y111" s="579">
        <f>IFERROR(Y107/H107,"0")+IFERROR(Y108/H108,"0")+IFERROR(Y109/H109,"0")+IFERROR(Y110/H110,"0")</f>
        <v>10</v>
      </c>
      <c r="Z111" s="579">
        <f>IFERROR(IF(Z107="",0,Z107),"0")+IFERROR(IF(Z108="",0,Z108),"0")+IFERROR(IF(Z109="",0,Z109),"0")+IFERROR(IF(Z110="",0,Z110),"0")</f>
        <v>9.0200000000000002E-2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71</v>
      </c>
      <c r="Q112" s="597"/>
      <c r="R112" s="597"/>
      <c r="S112" s="597"/>
      <c r="T112" s="597"/>
      <c r="U112" s="597"/>
      <c r="V112" s="598"/>
      <c r="W112" s="37" t="s">
        <v>69</v>
      </c>
      <c r="X112" s="579">
        <f>IFERROR(SUM(X107:X110),"0")</f>
        <v>45</v>
      </c>
      <c r="Y112" s="579">
        <f>IFERROR(SUM(Y107:Y110),"0")</f>
        <v>45</v>
      </c>
      <c r="Z112" s="37"/>
      <c r="AA112" s="580"/>
      <c r="AB112" s="580"/>
      <c r="AC112" s="580"/>
    </row>
    <row r="113" spans="1:68" ht="14.25" hidden="1" customHeight="1" x14ac:dyDescent="0.25">
      <c r="A113" s="581" t="s">
        <v>137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77">
        <v>11</v>
      </c>
      <c r="Y114" s="578">
        <f>IFERROR(IF(X114="",0,CEILING((X114/$H114),1)*$H114),"")</f>
        <v>21.6</v>
      </c>
      <c r="Z114" s="36">
        <f>IFERROR(IF(Y114=0,"",ROUNDUP(Y114/H114,0)*0.01898),"")</f>
        <v>3.7960000000000001E-2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11.443055555555555</v>
      </c>
      <c r="BN114" s="64">
        <f>IFERROR(Y114*I114/H114,"0")</f>
        <v>22.47</v>
      </c>
      <c r="BO114" s="64">
        <f>IFERROR(1/J114*(X114/H114),"0")</f>
        <v>1.591435185185185E-2</v>
      </c>
      <c r="BP114" s="64">
        <f>IFERROR(1/J114*(Y114/H114),"0")</f>
        <v>3.125E-2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71</v>
      </c>
      <c r="Q117" s="597"/>
      <c r="R117" s="597"/>
      <c r="S117" s="597"/>
      <c r="T117" s="597"/>
      <c r="U117" s="597"/>
      <c r="V117" s="598"/>
      <c r="W117" s="37" t="s">
        <v>72</v>
      </c>
      <c r="X117" s="579">
        <f>IFERROR(X114/H114,"0")+IFERROR(X115/H115,"0")+IFERROR(X116/H116,"0")</f>
        <v>1.0185185185185184</v>
      </c>
      <c r="Y117" s="579">
        <f>IFERROR(Y114/H114,"0")+IFERROR(Y115/H115,"0")+IFERROR(Y116/H116,"0")</f>
        <v>2</v>
      </c>
      <c r="Z117" s="579">
        <f>IFERROR(IF(Z114="",0,Z114),"0")+IFERROR(IF(Z115="",0,Z115),"0")+IFERROR(IF(Z116="",0,Z116),"0")</f>
        <v>3.7960000000000001E-2</v>
      </c>
      <c r="AA117" s="580"/>
      <c r="AB117" s="580"/>
      <c r="AC117" s="580"/>
    </row>
    <row r="118" spans="1:68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71</v>
      </c>
      <c r="Q118" s="597"/>
      <c r="R118" s="597"/>
      <c r="S118" s="597"/>
      <c r="T118" s="597"/>
      <c r="U118" s="597"/>
      <c r="V118" s="598"/>
      <c r="W118" s="37" t="s">
        <v>69</v>
      </c>
      <c r="X118" s="579">
        <f>IFERROR(SUM(X114:X116),"0")</f>
        <v>11</v>
      </c>
      <c r="Y118" s="579">
        <f>IFERROR(SUM(Y114:Y116),"0")</f>
        <v>21.6</v>
      </c>
      <c r="Z118" s="37"/>
      <c r="AA118" s="580"/>
      <c r="AB118" s="580"/>
      <c r="AC118" s="580"/>
    </row>
    <row r="119" spans="1:68" ht="14.25" hidden="1" customHeight="1" x14ac:dyDescent="0.25">
      <c r="A119" s="581" t="s">
        <v>73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16.5" hidden="1" customHeight="1" x14ac:dyDescent="0.25">
      <c r="A120" s="54" t="s">
        <v>221</v>
      </c>
      <c r="B120" s="54" t="s">
        <v>222</v>
      </c>
      <c r="C120" s="31">
        <v>4301051724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8"/>
      <c r="R121" s="588"/>
      <c r="S121" s="588"/>
      <c r="T121" s="589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228</v>
      </c>
      <c r="B123" s="54" t="s">
        <v>229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idden="1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71</v>
      </c>
      <c r="Q126" s="597"/>
      <c r="R126" s="597"/>
      <c r="S126" s="597"/>
      <c r="T126" s="597"/>
      <c r="U126" s="597"/>
      <c r="V126" s="598"/>
      <c r="W126" s="37" t="s">
        <v>72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hidden="1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71</v>
      </c>
      <c r="Q127" s="597"/>
      <c r="R127" s="597"/>
      <c r="S127" s="597"/>
      <c r="T127" s="597"/>
      <c r="U127" s="597"/>
      <c r="V127" s="598"/>
      <c r="W127" s="37" t="s">
        <v>69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172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71</v>
      </c>
      <c r="Q131" s="597"/>
      <c r="R131" s="597"/>
      <c r="S131" s="597"/>
      <c r="T131" s="597"/>
      <c r="U131" s="597"/>
      <c r="V131" s="598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71</v>
      </c>
      <c r="Q132" s="597"/>
      <c r="R132" s="597"/>
      <c r="S132" s="597"/>
      <c r="T132" s="597"/>
      <c r="U132" s="597"/>
      <c r="V132" s="598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242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102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71</v>
      </c>
      <c r="Q137" s="597"/>
      <c r="R137" s="597"/>
      <c r="S137" s="597"/>
      <c r="T137" s="597"/>
      <c r="U137" s="597"/>
      <c r="V137" s="598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71</v>
      </c>
      <c r="Q138" s="597"/>
      <c r="R138" s="597"/>
      <c r="S138" s="597"/>
      <c r="T138" s="597"/>
      <c r="U138" s="597"/>
      <c r="V138" s="598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63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71</v>
      </c>
      <c r="Q142" s="597"/>
      <c r="R142" s="597"/>
      <c r="S142" s="597"/>
      <c r="T142" s="597"/>
      <c r="U142" s="597"/>
      <c r="V142" s="598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71</v>
      </c>
      <c r="Q143" s="597"/>
      <c r="R143" s="597"/>
      <c r="S143" s="597"/>
      <c r="T143" s="597"/>
      <c r="U143" s="597"/>
      <c r="V143" s="598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73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71</v>
      </c>
      <c r="Q147" s="597"/>
      <c r="R147" s="597"/>
      <c r="S147" s="597"/>
      <c r="T147" s="597"/>
      <c r="U147" s="597"/>
      <c r="V147" s="598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71</v>
      </c>
      <c r="Q148" s="597"/>
      <c r="R148" s="597"/>
      <c r="S148" s="597"/>
      <c r="T148" s="597"/>
      <c r="U148" s="597"/>
      <c r="V148" s="598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100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102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71</v>
      </c>
      <c r="Q152" s="597"/>
      <c r="R152" s="597"/>
      <c r="S152" s="597"/>
      <c r="T152" s="597"/>
      <c r="U152" s="597"/>
      <c r="V152" s="598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71</v>
      </c>
      <c r="Q153" s="597"/>
      <c r="R153" s="597"/>
      <c r="S153" s="597"/>
      <c r="T153" s="597"/>
      <c r="U153" s="597"/>
      <c r="V153" s="598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63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71</v>
      </c>
      <c r="Q158" s="597"/>
      <c r="R158" s="597"/>
      <c r="S158" s="597"/>
      <c r="T158" s="597"/>
      <c r="U158" s="597"/>
      <c r="V158" s="598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71</v>
      </c>
      <c r="Q159" s="597"/>
      <c r="R159" s="597"/>
      <c r="S159" s="597"/>
      <c r="T159" s="597"/>
      <c r="U159" s="597"/>
      <c r="V159" s="598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266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267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137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69</v>
      </c>
      <c r="X163" s="577">
        <v>8</v>
      </c>
      <c r="Y163" s="578">
        <f>IFERROR(IF(X163="",0,CEILING((X163/$H163),1)*$H163),"")</f>
        <v>9.9</v>
      </c>
      <c r="Z163" s="36">
        <f>IFERROR(IF(Y163=0,"",ROUNDUP(Y163/H163,0)*0.00502),"")</f>
        <v>2.5100000000000001E-2</v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8.4040404040404049</v>
      </c>
      <c r="BN163" s="64">
        <f>IFERROR(Y163*I163/H163,"0")</f>
        <v>10.400000000000002</v>
      </c>
      <c r="BO163" s="64">
        <f>IFERROR(1/J163*(X163/H163),"0")</f>
        <v>1.7266683933350603E-2</v>
      </c>
      <c r="BP163" s="64">
        <f>IFERROR(1/J163*(Y163/H163),"0")</f>
        <v>2.1367521367521368E-2</v>
      </c>
    </row>
    <row r="164" spans="1:68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71</v>
      </c>
      <c r="Q164" s="597"/>
      <c r="R164" s="597"/>
      <c r="S164" s="597"/>
      <c r="T164" s="597"/>
      <c r="U164" s="597"/>
      <c r="V164" s="598"/>
      <c r="W164" s="37" t="s">
        <v>72</v>
      </c>
      <c r="X164" s="579">
        <f>IFERROR(X163/H163,"0")</f>
        <v>4.0404040404040407</v>
      </c>
      <c r="Y164" s="579">
        <f>IFERROR(Y163/H163,"0")</f>
        <v>5</v>
      </c>
      <c r="Z164" s="579">
        <f>IFERROR(IF(Z163="",0,Z163),"0")</f>
        <v>2.5100000000000001E-2</v>
      </c>
      <c r="AA164" s="580"/>
      <c r="AB164" s="580"/>
      <c r="AC164" s="580"/>
    </row>
    <row r="165" spans="1:68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71</v>
      </c>
      <c r="Q165" s="597"/>
      <c r="R165" s="597"/>
      <c r="S165" s="597"/>
      <c r="T165" s="597"/>
      <c r="U165" s="597"/>
      <c r="V165" s="598"/>
      <c r="W165" s="37" t="s">
        <v>69</v>
      </c>
      <c r="X165" s="579">
        <f>IFERROR(SUM(X163:X163),"0")</f>
        <v>8</v>
      </c>
      <c r="Y165" s="579">
        <f>IFERROR(SUM(Y163:Y163),"0")</f>
        <v>9.9</v>
      </c>
      <c r="Z165" s="37"/>
      <c r="AA165" s="580"/>
      <c r="AB165" s="580"/>
      <c r="AC165" s="580"/>
    </row>
    <row r="166" spans="1:68" ht="14.25" hidden="1" customHeight="1" x14ac:dyDescent="0.25">
      <c r="A166" s="581" t="s">
        <v>63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69</v>
      </c>
      <c r="X167" s="577">
        <v>33</v>
      </c>
      <c r="Y167" s="578">
        <f t="shared" ref="Y167:Y175" si="26">IFERROR(IF(X167="",0,CEILING((X167/$H167),1)*$H167),"")</f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35.121428571428567</v>
      </c>
      <c r="BN167" s="64">
        <f t="shared" ref="BN167:BN175" si="28">IFERROR(Y167*I167/H167,"0")</f>
        <v>35.76</v>
      </c>
      <c r="BO167" s="64">
        <f t="shared" ref="BO167:BO175" si="29">IFERROR(1/J167*(X167/H167),"0")</f>
        <v>5.9523809523809521E-2</v>
      </c>
      <c r="BP167" s="64">
        <f t="shared" ref="BP167:BP175" si="30">IFERROR(1/J167*(Y167/H167),"0")</f>
        <v>6.0606060606060608E-2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69</v>
      </c>
      <c r="X169" s="577">
        <v>32</v>
      </c>
      <c r="Y169" s="578">
        <f t="shared" si="26"/>
        <v>33.6</v>
      </c>
      <c r="Z169" s="36">
        <f>IFERROR(IF(Y169=0,"",ROUNDUP(Y169/H169,0)*0.00902),"")</f>
        <v>7.2160000000000002E-2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33.6</v>
      </c>
      <c r="BN169" s="64">
        <f t="shared" si="28"/>
        <v>35.28</v>
      </c>
      <c r="BO169" s="64">
        <f t="shared" si="29"/>
        <v>5.772005772005772E-2</v>
      </c>
      <c r="BP169" s="64">
        <f t="shared" si="30"/>
        <v>6.0606060606060608E-2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77">
        <v>8</v>
      </c>
      <c r="Y172" s="578">
        <f t="shared" si="26"/>
        <v>9</v>
      </c>
      <c r="Z172" s="36">
        <f>IFERROR(IF(Y172=0,"",ROUNDUP(Y172/H172,0)*0.00502),"")</f>
        <v>2.5100000000000001E-2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8.5777777777777775</v>
      </c>
      <c r="BN172" s="64">
        <f t="shared" si="28"/>
        <v>9.65</v>
      </c>
      <c r="BO172" s="64">
        <f t="shared" si="29"/>
        <v>1.8993352326685663E-2</v>
      </c>
      <c r="BP172" s="64">
        <f t="shared" si="30"/>
        <v>2.1367521367521368E-2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69</v>
      </c>
      <c r="X173" s="577">
        <v>9</v>
      </c>
      <c r="Y173" s="578">
        <f t="shared" si="26"/>
        <v>10.5</v>
      </c>
      <c r="Z173" s="36">
        <f>IFERROR(IF(Y173=0,"",ROUNDUP(Y173/H173,0)*0.00502),"")</f>
        <v>2.5100000000000001E-2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9.4285714285714288</v>
      </c>
      <c r="BN173" s="64">
        <f t="shared" si="28"/>
        <v>11</v>
      </c>
      <c r="BO173" s="64">
        <f t="shared" si="29"/>
        <v>1.8315018315018316E-2</v>
      </c>
      <c r="BP173" s="64">
        <f t="shared" si="30"/>
        <v>2.1367521367521368E-2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71</v>
      </c>
      <c r="Q176" s="597"/>
      <c r="R176" s="597"/>
      <c r="S176" s="597"/>
      <c r="T176" s="597"/>
      <c r="U176" s="597"/>
      <c r="V176" s="598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24.206349206349202</v>
      </c>
      <c r="Y176" s="579">
        <f>IFERROR(Y167/H167,"0")+IFERROR(Y168/H168,"0")+IFERROR(Y169/H169,"0")+IFERROR(Y170/H170,"0")+IFERROR(Y171/H171,"0")+IFERROR(Y172/H172,"0")+IFERROR(Y173/H173,"0")+IFERROR(Y174/H174,"0")+IFERROR(Y175/H175,"0")</f>
        <v>26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0.19452000000000003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71</v>
      </c>
      <c r="Q177" s="597"/>
      <c r="R177" s="597"/>
      <c r="S177" s="597"/>
      <c r="T177" s="597"/>
      <c r="U177" s="597"/>
      <c r="V177" s="598"/>
      <c r="W177" s="37" t="s">
        <v>69</v>
      </c>
      <c r="X177" s="579">
        <f>IFERROR(SUM(X167:X175),"0")</f>
        <v>82</v>
      </c>
      <c r="Y177" s="579">
        <f>IFERROR(SUM(Y167:Y175),"0")</f>
        <v>86.7</v>
      </c>
      <c r="Z177" s="37"/>
      <c r="AA177" s="580"/>
      <c r="AB177" s="580"/>
      <c r="AC177" s="580"/>
    </row>
    <row r="178" spans="1:68" ht="14.25" hidden="1" customHeight="1" x14ac:dyDescent="0.25">
      <c r="A178" s="581" t="s">
        <v>94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71</v>
      </c>
      <c r="Q182" s="597"/>
      <c r="R182" s="597"/>
      <c r="S182" s="597"/>
      <c r="T182" s="597"/>
      <c r="U182" s="597"/>
      <c r="V182" s="598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71</v>
      </c>
      <c r="Q183" s="597"/>
      <c r="R183" s="597"/>
      <c r="S183" s="597"/>
      <c r="T183" s="597"/>
      <c r="U183" s="597"/>
      <c r="V183" s="598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304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71</v>
      </c>
      <c r="Q186" s="597"/>
      <c r="R186" s="597"/>
      <c r="S186" s="597"/>
      <c r="T186" s="597"/>
      <c r="U186" s="597"/>
      <c r="V186" s="598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71</v>
      </c>
      <c r="Q187" s="597"/>
      <c r="R187" s="597"/>
      <c r="S187" s="597"/>
      <c r="T187" s="597"/>
      <c r="U187" s="597"/>
      <c r="V187" s="598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307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102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71</v>
      </c>
      <c r="Q192" s="597"/>
      <c r="R192" s="597"/>
      <c r="S192" s="597"/>
      <c r="T192" s="597"/>
      <c r="U192" s="597"/>
      <c r="V192" s="598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71</v>
      </c>
      <c r="Q193" s="597"/>
      <c r="R193" s="597"/>
      <c r="S193" s="597"/>
      <c r="T193" s="597"/>
      <c r="U193" s="597"/>
      <c r="V193" s="598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137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71</v>
      </c>
      <c r="Q197" s="597"/>
      <c r="R197" s="597"/>
      <c r="S197" s="597"/>
      <c r="T197" s="597"/>
      <c r="U197" s="597"/>
      <c r="V197" s="598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71</v>
      </c>
      <c r="Q198" s="597"/>
      <c r="R198" s="597"/>
      <c r="S198" s="597"/>
      <c r="T198" s="597"/>
      <c r="U198" s="597"/>
      <c r="V198" s="598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63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77">
        <v>4</v>
      </c>
      <c r="Y200" s="578">
        <f t="shared" ref="Y200:Y207" si="31">IFERROR(IF(X200="",0,CEILING((X200/$H200),1)*$H200),"")</f>
        <v>5.4</v>
      </c>
      <c r="Z200" s="36">
        <f>IFERROR(IF(Y200=0,"",ROUNDUP(Y200/H200,0)*0.00902),"")</f>
        <v>9.0200000000000002E-3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4.1555555555555559</v>
      </c>
      <c r="BN200" s="64">
        <f t="shared" ref="BN200:BN207" si="33">IFERROR(Y200*I200/H200,"0")</f>
        <v>5.61</v>
      </c>
      <c r="BO200" s="64">
        <f t="shared" ref="BO200:BO207" si="34">IFERROR(1/J200*(X200/H200),"0")</f>
        <v>5.6116722783389446E-3</v>
      </c>
      <c r="BP200" s="64">
        <f t="shared" ref="BP200:BP207" si="35">IFERROR(1/J200*(Y200/H200),"0")</f>
        <v>7.575757575757576E-3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330</v>
      </c>
      <c r="B204" s="54" t="s">
        <v>331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71</v>
      </c>
      <c r="Q208" s="597"/>
      <c r="R208" s="597"/>
      <c r="S208" s="597"/>
      <c r="T208" s="597"/>
      <c r="U208" s="597"/>
      <c r="V208" s="598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0.7407407407407407</v>
      </c>
      <c r="Y208" s="579">
        <f>IFERROR(Y200/H200,"0")+IFERROR(Y201/H201,"0")+IFERROR(Y202/H202,"0")+IFERROR(Y203/H203,"0")+IFERROR(Y204/H204,"0")+IFERROR(Y205/H205,"0")+IFERROR(Y206/H206,"0")+IFERROR(Y207/H207,"0")</f>
        <v>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9.0200000000000002E-3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71</v>
      </c>
      <c r="Q209" s="597"/>
      <c r="R209" s="597"/>
      <c r="S209" s="597"/>
      <c r="T209" s="597"/>
      <c r="U209" s="597"/>
      <c r="V209" s="598"/>
      <c r="W209" s="37" t="s">
        <v>69</v>
      </c>
      <c r="X209" s="579">
        <f>IFERROR(SUM(X200:X207),"0")</f>
        <v>4</v>
      </c>
      <c r="Y209" s="579">
        <f>IFERROR(SUM(Y200:Y207),"0")</f>
        <v>5.4</v>
      </c>
      <c r="Z209" s="37"/>
      <c r="AA209" s="580"/>
      <c r="AB209" s="580"/>
      <c r="AC209" s="580"/>
    </row>
    <row r="210" spans="1:68" ht="14.25" hidden="1" customHeight="1" x14ac:dyDescent="0.25">
      <c r="A210" s="581" t="s">
        <v>73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77">
        <v>56</v>
      </c>
      <c r="Y213" s="578">
        <f t="shared" si="36"/>
        <v>60.899999999999991</v>
      </c>
      <c r="Z213" s="36">
        <f>IFERROR(IF(Y213=0,"",ROUNDUP(Y213/H213,0)*0.01898),"")</f>
        <v>0.13286000000000001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59.340689655172419</v>
      </c>
      <c r="BN213" s="64">
        <f t="shared" si="38"/>
        <v>64.532999999999987</v>
      </c>
      <c r="BO213" s="64">
        <f t="shared" si="39"/>
        <v>0.10057471264367816</v>
      </c>
      <c r="BP213" s="64">
        <f t="shared" si="40"/>
        <v>0.109375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77">
        <v>24</v>
      </c>
      <c r="Y214" s="578">
        <f t="shared" si="36"/>
        <v>24</v>
      </c>
      <c r="Z214" s="36">
        <f t="shared" ref="Z214:Z219" si="41">IFERROR(IF(Y214=0,"",ROUNDUP(Y214/H214,0)*0.00651),"")</f>
        <v>6.5100000000000005E-2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26.7</v>
      </c>
      <c r="BN214" s="64">
        <f t="shared" si="38"/>
        <v>26.7</v>
      </c>
      <c r="BO214" s="64">
        <f t="shared" si="39"/>
        <v>5.4945054945054951E-2</v>
      </c>
      <c r="BP214" s="64">
        <f t="shared" si="40"/>
        <v>5.4945054945054951E-2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352</v>
      </c>
      <c r="B216" s="54" t="s">
        <v>353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69</v>
      </c>
      <c r="X217" s="577">
        <v>24</v>
      </c>
      <c r="Y217" s="578">
        <f t="shared" si="36"/>
        <v>24</v>
      </c>
      <c r="Z217" s="36">
        <f t="shared" si="41"/>
        <v>6.5100000000000005E-2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26.520000000000003</v>
      </c>
      <c r="BN217" s="64">
        <f t="shared" si="38"/>
        <v>26.520000000000003</v>
      </c>
      <c r="BO217" s="64">
        <f t="shared" si="39"/>
        <v>5.4945054945054951E-2</v>
      </c>
      <c r="BP217" s="64">
        <f t="shared" si="40"/>
        <v>5.4945054945054951E-2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69</v>
      </c>
      <c r="X218" s="577">
        <v>40</v>
      </c>
      <c r="Y218" s="578">
        <f t="shared" si="36"/>
        <v>40.799999999999997</v>
      </c>
      <c r="Z218" s="36">
        <f t="shared" si="41"/>
        <v>0.11067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44.20000000000001</v>
      </c>
      <c r="BN218" s="64">
        <f t="shared" si="38"/>
        <v>45.084000000000003</v>
      </c>
      <c r="BO218" s="64">
        <f t="shared" si="39"/>
        <v>9.1575091575091583E-2</v>
      </c>
      <c r="BP218" s="64">
        <f t="shared" si="40"/>
        <v>9.3406593406593408E-2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69</v>
      </c>
      <c r="X219" s="577">
        <v>40</v>
      </c>
      <c r="Y219" s="578">
        <f t="shared" si="36"/>
        <v>40.799999999999997</v>
      </c>
      <c r="Z219" s="36">
        <f t="shared" si="41"/>
        <v>0.11067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44.3</v>
      </c>
      <c r="BN219" s="64">
        <f t="shared" si="38"/>
        <v>45.185999999999993</v>
      </c>
      <c r="BO219" s="64">
        <f t="shared" si="39"/>
        <v>9.1575091575091583E-2</v>
      </c>
      <c r="BP219" s="64">
        <f t="shared" si="40"/>
        <v>9.3406593406593408E-2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71</v>
      </c>
      <c r="Q220" s="597"/>
      <c r="R220" s="597"/>
      <c r="S220" s="597"/>
      <c r="T220" s="597"/>
      <c r="U220" s="597"/>
      <c r="V220" s="598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59.770114942528735</v>
      </c>
      <c r="Y220" s="579">
        <f>IFERROR(Y211/H211,"0")+IFERROR(Y212/H212,"0")+IFERROR(Y213/H213,"0")+IFERROR(Y214/H214,"0")+IFERROR(Y215/H215,"0")+IFERROR(Y216/H216,"0")+IFERROR(Y217/H217,"0")+IFERROR(Y218/H218,"0")+IFERROR(Y219/H219,"0")</f>
        <v>61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0.4844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71</v>
      </c>
      <c r="Q221" s="597"/>
      <c r="R221" s="597"/>
      <c r="S221" s="597"/>
      <c r="T221" s="597"/>
      <c r="U221" s="597"/>
      <c r="V221" s="598"/>
      <c r="W221" s="37" t="s">
        <v>69</v>
      </c>
      <c r="X221" s="579">
        <f>IFERROR(SUM(X211:X219),"0")</f>
        <v>184</v>
      </c>
      <c r="Y221" s="579">
        <f>IFERROR(SUM(Y211:Y219),"0")</f>
        <v>190.5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172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71</v>
      </c>
      <c r="Q225" s="597"/>
      <c r="R225" s="597"/>
      <c r="S225" s="597"/>
      <c r="T225" s="597"/>
      <c r="U225" s="597"/>
      <c r="V225" s="598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71</v>
      </c>
      <c r="Q226" s="597"/>
      <c r="R226" s="597"/>
      <c r="S226" s="597"/>
      <c r="T226" s="597"/>
      <c r="U226" s="597"/>
      <c r="V226" s="598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368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102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71</v>
      </c>
      <c r="Q235" s="597"/>
      <c r="R235" s="597"/>
      <c r="S235" s="597"/>
      <c r="T235" s="597"/>
      <c r="U235" s="597"/>
      <c r="V235" s="598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71</v>
      </c>
      <c r="Q236" s="597"/>
      <c r="R236" s="597"/>
      <c r="S236" s="597"/>
      <c r="T236" s="597"/>
      <c r="U236" s="597"/>
      <c r="V236" s="598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137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71</v>
      </c>
      <c r="Q240" s="597"/>
      <c r="R240" s="597"/>
      <c r="S240" s="597"/>
      <c r="T240" s="597"/>
      <c r="U240" s="597"/>
      <c r="V240" s="598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71</v>
      </c>
      <c r="Q241" s="597"/>
      <c r="R241" s="597"/>
      <c r="S241" s="597"/>
      <c r="T241" s="597"/>
      <c r="U241" s="597"/>
      <c r="V241" s="598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388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71</v>
      </c>
      <c r="Q244" s="597"/>
      <c r="R244" s="597"/>
      <c r="S244" s="597"/>
      <c r="T244" s="597"/>
      <c r="U244" s="597"/>
      <c r="V244" s="598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71</v>
      </c>
      <c r="Q245" s="597"/>
      <c r="R245" s="597"/>
      <c r="S245" s="597"/>
      <c r="T245" s="597"/>
      <c r="U245" s="597"/>
      <c r="V245" s="598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392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404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102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420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102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9" t="s">
        <v>431</v>
      </c>
      <c r="Q268" s="588"/>
      <c r="R268" s="588"/>
      <c r="S268" s="588"/>
      <c r="T268" s="589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77">
        <v>8</v>
      </c>
      <c r="Y274" s="578">
        <f>IFERROR(IF(X274="",0,CEILING((X274/$H274),1)*$H274),"")</f>
        <v>9.6</v>
      </c>
      <c r="Z274" s="36">
        <f>IFERROR(IF(Y274=0,"",ROUNDUP(Y274/H274,0)*0.00651),"")</f>
        <v>2.6040000000000001E-2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8.8400000000000016</v>
      </c>
      <c r="BN274" s="64">
        <f>IFERROR(Y274*I274/H274,"0")</f>
        <v>10.608000000000001</v>
      </c>
      <c r="BO274" s="64">
        <f>IFERROR(1/J274*(X274/H274),"0")</f>
        <v>1.8315018315018316E-2</v>
      </c>
      <c r="BP274" s="64">
        <f>IFERROR(1/J274*(Y274/H274),"0")</f>
        <v>2.197802197802198E-2</v>
      </c>
    </row>
    <row r="275" spans="1:68" ht="37.5" hidden="1" customHeight="1" x14ac:dyDescent="0.25">
      <c r="A275" s="54" t="s">
        <v>440</v>
      </c>
      <c r="B275" s="54" t="s">
        <v>441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79">
        <f>IFERROR(X273/H273,"0")+IFERROR(X274/H274,"0")+IFERROR(X275/H275,"0")</f>
        <v>3.3333333333333335</v>
      </c>
      <c r="Y276" s="579">
        <f>IFERROR(Y273/H273,"0")+IFERROR(Y274/H274,"0")+IFERROR(Y275/H275,"0")</f>
        <v>4</v>
      </c>
      <c r="Z276" s="579">
        <f>IFERROR(IF(Z273="",0,Z273),"0")+IFERROR(IF(Z274="",0,Z274),"0")+IFERROR(IF(Z275="",0,Z275),"0")</f>
        <v>2.6040000000000001E-2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79">
        <f>IFERROR(SUM(X273:X275),"0")</f>
        <v>8</v>
      </c>
      <c r="Y277" s="579">
        <f>IFERROR(SUM(Y273:Y275),"0")</f>
        <v>9.6</v>
      </c>
      <c r="Z277" s="37"/>
      <c r="AA277" s="580"/>
      <c r="AB277" s="580"/>
      <c r="AC277" s="580"/>
    </row>
    <row r="278" spans="1:68" ht="16.5" hidden="1" customHeight="1" x14ac:dyDescent="0.25">
      <c r="A278" s="593" t="s">
        <v>443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63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73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450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73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454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102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71</v>
      </c>
      <c r="Q295" s="597"/>
      <c r="R295" s="597"/>
      <c r="S295" s="597"/>
      <c r="T295" s="597"/>
      <c r="U295" s="597"/>
      <c r="V295" s="598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71</v>
      </c>
      <c r="Q296" s="597"/>
      <c r="R296" s="597"/>
      <c r="S296" s="597"/>
      <c r="T296" s="597"/>
      <c r="U296" s="597"/>
      <c r="V296" s="598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459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102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71</v>
      </c>
      <c r="Q305" s="597"/>
      <c r="R305" s="597"/>
      <c r="S305" s="597"/>
      <c r="T305" s="597"/>
      <c r="U305" s="597"/>
      <c r="V305" s="598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71</v>
      </c>
      <c r="Q306" s="597"/>
      <c r="R306" s="597"/>
      <c r="S306" s="597"/>
      <c r="T306" s="597"/>
      <c r="U306" s="597"/>
      <c r="V306" s="598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63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71</v>
      </c>
      <c r="Q315" s="597"/>
      <c r="R315" s="597"/>
      <c r="S315" s="597"/>
      <c r="T315" s="597"/>
      <c r="U315" s="597"/>
      <c r="V315" s="598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71</v>
      </c>
      <c r="Q316" s="597"/>
      <c r="R316" s="597"/>
      <c r="S316" s="597"/>
      <c r="T316" s="597"/>
      <c r="U316" s="597"/>
      <c r="V316" s="598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73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496</v>
      </c>
      <c r="B318" s="54" t="s">
        <v>497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172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511</v>
      </c>
      <c r="B326" s="54" t="s">
        <v>512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514</v>
      </c>
      <c r="B327" s="54" t="s">
        <v>515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517</v>
      </c>
      <c r="B328" s="54" t="s">
        <v>518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71</v>
      </c>
      <c r="Q329" s="597"/>
      <c r="R329" s="597"/>
      <c r="S329" s="597"/>
      <c r="T329" s="597"/>
      <c r="U329" s="597"/>
      <c r="V329" s="598"/>
      <c r="W329" s="37" t="s">
        <v>72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71</v>
      </c>
      <c r="Q330" s="597"/>
      <c r="R330" s="597"/>
      <c r="S330" s="597"/>
      <c r="T330" s="597"/>
      <c r="U330" s="597"/>
      <c r="V330" s="598"/>
      <c r="W330" s="37" t="s">
        <v>69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81" t="s">
        <v>94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4" t="s">
        <v>522</v>
      </c>
      <c r="Q332" s="588"/>
      <c r="R332" s="588"/>
      <c r="S332" s="588"/>
      <c r="T332" s="589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09" t="s">
        <v>526</v>
      </c>
      <c r="Q333" s="588"/>
      <c r="R333" s="588"/>
      <c r="S333" s="588"/>
      <c r="T333" s="589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69</v>
      </c>
      <c r="X334" s="577">
        <v>8</v>
      </c>
      <c r="Y334" s="578">
        <f>IFERROR(IF(X334="",0,CEILING((X334/$H334),1)*$H334),"")</f>
        <v>10.199999999999999</v>
      </c>
      <c r="Z334" s="36">
        <f>IFERROR(IF(Y334=0,"",ROUNDUP(Y334/H334,0)*0.00651),"")</f>
        <v>2.6040000000000001E-2</v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9.2705882352941185</v>
      </c>
      <c r="BN334" s="64">
        <f>IFERROR(Y334*I334/H334,"0")</f>
        <v>11.82</v>
      </c>
      <c r="BO334" s="64">
        <f>IFERROR(1/J334*(X334/H334),"0")</f>
        <v>1.7237664296487831E-2</v>
      </c>
      <c r="BP334" s="64">
        <f>IFERROR(1/J334*(Y334/H334),"0")</f>
        <v>2.197802197802198E-2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69</v>
      </c>
      <c r="X335" s="577">
        <v>4</v>
      </c>
      <c r="Y335" s="578">
        <f>IFERROR(IF(X335="",0,CEILING((X335/$H335),1)*$H335),"")</f>
        <v>5.0999999999999996</v>
      </c>
      <c r="Z335" s="36">
        <f>IFERROR(IF(Y335=0,"",ROUNDUP(Y335/H335,0)*0.00651),"")</f>
        <v>1.302E-2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4.5176470588235293</v>
      </c>
      <c r="BN335" s="64">
        <f>IFERROR(Y335*I335/H335,"0")</f>
        <v>5.76</v>
      </c>
      <c r="BO335" s="64">
        <f>IFERROR(1/J335*(X335/H335),"0")</f>
        <v>8.6188321482439153E-3</v>
      </c>
      <c r="BP335" s="64">
        <f>IFERROR(1/J335*(Y335/H335),"0")</f>
        <v>1.098901098901099E-2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71</v>
      </c>
      <c r="Q336" s="597"/>
      <c r="R336" s="597"/>
      <c r="S336" s="597"/>
      <c r="T336" s="597"/>
      <c r="U336" s="597"/>
      <c r="V336" s="598"/>
      <c r="W336" s="37" t="s">
        <v>72</v>
      </c>
      <c r="X336" s="579">
        <f>IFERROR(X332/H332,"0")+IFERROR(X333/H333,"0")+IFERROR(X334/H334,"0")+IFERROR(X335/H335,"0")</f>
        <v>4.7058823529411775</v>
      </c>
      <c r="Y336" s="579">
        <f>IFERROR(Y332/H332,"0")+IFERROR(Y333/H333,"0")+IFERROR(Y334/H334,"0")+IFERROR(Y335/H335,"0")</f>
        <v>6</v>
      </c>
      <c r="Z336" s="579">
        <f>IFERROR(IF(Z332="",0,Z332),"0")+IFERROR(IF(Z333="",0,Z333),"0")+IFERROR(IF(Z334="",0,Z334),"0")+IFERROR(IF(Z335="",0,Z335),"0")</f>
        <v>3.9059999999999997E-2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71</v>
      </c>
      <c r="Q337" s="597"/>
      <c r="R337" s="597"/>
      <c r="S337" s="597"/>
      <c r="T337" s="597"/>
      <c r="U337" s="597"/>
      <c r="V337" s="598"/>
      <c r="W337" s="37" t="s">
        <v>69</v>
      </c>
      <c r="X337" s="579">
        <f>IFERROR(SUM(X332:X335),"0")</f>
        <v>12</v>
      </c>
      <c r="Y337" s="579">
        <f>IFERROR(SUM(Y332:Y335),"0")</f>
        <v>15.299999999999999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533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71</v>
      </c>
      <c r="Q342" s="597"/>
      <c r="R342" s="597"/>
      <c r="S342" s="597"/>
      <c r="T342" s="597"/>
      <c r="U342" s="597"/>
      <c r="V342" s="598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71</v>
      </c>
      <c r="Q343" s="597"/>
      <c r="R343" s="597"/>
      <c r="S343" s="597"/>
      <c r="T343" s="597"/>
      <c r="U343" s="597"/>
      <c r="V343" s="598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542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73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71</v>
      </c>
      <c r="Q349" s="597"/>
      <c r="R349" s="597"/>
      <c r="S349" s="597"/>
      <c r="T349" s="597"/>
      <c r="U349" s="597"/>
      <c r="V349" s="598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71</v>
      </c>
      <c r="Q350" s="597"/>
      <c r="R350" s="597"/>
      <c r="S350" s="597"/>
      <c r="T350" s="597"/>
      <c r="U350" s="597"/>
      <c r="V350" s="598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552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553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102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77">
        <v>144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148.608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0.19999999999999998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69</v>
      </c>
      <c r="X355" s="577">
        <v>300</v>
      </c>
      <c r="Y355" s="578">
        <f t="shared" si="57"/>
        <v>300</v>
      </c>
      <c r="Z355" s="36">
        <f>IFERROR(IF(Y355=0,"",ROUNDUP(Y355/H355,0)*0.02175),"")</f>
        <v>0.43499999999999994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309.60000000000002</v>
      </c>
      <c r="BN355" s="64">
        <f t="shared" si="59"/>
        <v>309.60000000000002</v>
      </c>
      <c r="BO355" s="64">
        <f t="shared" si="60"/>
        <v>0.41666666666666663</v>
      </c>
      <c r="BP355" s="64">
        <f t="shared" si="61"/>
        <v>0.41666666666666663</v>
      </c>
    </row>
    <row r="356" spans="1:68" ht="27" hidden="1" customHeight="1" x14ac:dyDescent="0.25">
      <c r="A356" s="54" t="s">
        <v>560</v>
      </c>
      <c r="B356" s="54" t="s">
        <v>561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69</v>
      </c>
      <c r="X357" s="577">
        <v>400</v>
      </c>
      <c r="Y357" s="578">
        <f t="shared" si="57"/>
        <v>405</v>
      </c>
      <c r="Z357" s="36">
        <f>IFERROR(IF(Y357=0,"",ROUNDUP(Y357/H357,0)*0.02175),"")</f>
        <v>0.58724999999999994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412.8</v>
      </c>
      <c r="BN357" s="64">
        <f t="shared" si="59"/>
        <v>417.96000000000004</v>
      </c>
      <c r="BO357" s="64">
        <f t="shared" si="60"/>
        <v>0.55555555555555558</v>
      </c>
      <c r="BP357" s="64">
        <f t="shared" si="61"/>
        <v>0.5625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9">
        <f>IFERROR(X354/H354,"0")+IFERROR(X355/H355,"0")+IFERROR(X356/H356,"0")+IFERROR(X357/H357,"0")+IFERROR(X358/H358,"0")+IFERROR(X359/H359,"0")+IFERROR(X360/H360,"0")</f>
        <v>56.266666666666666</v>
      </c>
      <c r="Y361" s="579">
        <f>IFERROR(Y354/H354,"0")+IFERROR(Y355/H355,"0")+IFERROR(Y356/H356,"0")+IFERROR(Y357/H357,"0")+IFERROR(Y358/H358,"0")+IFERROR(Y359/H359,"0")+IFERROR(Y360/H360,"0")</f>
        <v>57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1.2397499999999999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9">
        <f>IFERROR(SUM(X354:X360),"0")</f>
        <v>844</v>
      </c>
      <c r="Y362" s="579">
        <f>IFERROR(SUM(Y354:Y360),"0")</f>
        <v>855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137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69</v>
      </c>
      <c r="X364" s="577">
        <v>103</v>
      </c>
      <c r="Y364" s="578">
        <f>IFERROR(IF(X364="",0,CEILING((X364/$H364),1)*$H364),"")</f>
        <v>105</v>
      </c>
      <c r="Z364" s="36">
        <f>IFERROR(IF(Y364=0,"",ROUNDUP(Y364/H364,0)*0.02175),"")</f>
        <v>0.15225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106.29600000000001</v>
      </c>
      <c r="BN364" s="64">
        <f>IFERROR(Y364*I364/H364,"0")</f>
        <v>108.36</v>
      </c>
      <c r="BO364" s="64">
        <f>IFERROR(1/J364*(X364/H364),"0")</f>
        <v>0.14305555555555555</v>
      </c>
      <c r="BP364" s="64">
        <f>IFERROR(1/J364*(Y364/H364),"0")</f>
        <v>0.14583333333333331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9">
        <f>IFERROR(X364/H364,"0")+IFERROR(X365/H365,"0")</f>
        <v>6.8666666666666663</v>
      </c>
      <c r="Y366" s="579">
        <f>IFERROR(Y364/H364,"0")+IFERROR(Y365/H365,"0")</f>
        <v>7</v>
      </c>
      <c r="Z366" s="579">
        <f>IFERROR(IF(Z364="",0,Z364),"0")+IFERROR(IF(Z365="",0,Z365),"0")</f>
        <v>0.15225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9">
        <f>IFERROR(SUM(X364:X365),"0")</f>
        <v>103</v>
      </c>
      <c r="Y367" s="579">
        <f>IFERROR(SUM(Y364:Y365),"0")</f>
        <v>105</v>
      </c>
      <c r="Z367" s="37"/>
      <c r="AA367" s="580"/>
      <c r="AB367" s="580"/>
      <c r="AC367" s="580"/>
    </row>
    <row r="368" spans="1:68" ht="14.25" hidden="1" customHeight="1" x14ac:dyDescent="0.25">
      <c r="A368" s="581" t="s">
        <v>73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584</v>
      </c>
      <c r="B374" s="54" t="s">
        <v>585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71</v>
      </c>
      <c r="Q375" s="597"/>
      <c r="R375" s="597"/>
      <c r="S375" s="597"/>
      <c r="T375" s="597"/>
      <c r="U375" s="597"/>
      <c r="V375" s="598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71</v>
      </c>
      <c r="Q376" s="597"/>
      <c r="R376" s="597"/>
      <c r="S376" s="597"/>
      <c r="T376" s="597"/>
      <c r="U376" s="597"/>
      <c r="V376" s="598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587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102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594</v>
      </c>
      <c r="B381" s="54" t="s">
        <v>595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63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73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69</v>
      </c>
      <c r="X390" s="577">
        <v>105</v>
      </c>
      <c r="Y390" s="578">
        <f>IFERROR(IF(X390="",0,CEILING((X390/$H390),1)*$H390),"")</f>
        <v>108</v>
      </c>
      <c r="Z390" s="36">
        <f>IFERROR(IF(Y390=0,"",ROUNDUP(Y390/H390,0)*0.01898),"")</f>
        <v>0.22776000000000002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111.05500000000001</v>
      </c>
      <c r="BN390" s="64">
        <f>IFERROR(Y390*I390/H390,"0")</f>
        <v>114.22799999999999</v>
      </c>
      <c r="BO390" s="64">
        <f>IFERROR(1/J390*(X390/H390),"0")</f>
        <v>0.18229166666666666</v>
      </c>
      <c r="BP390" s="64">
        <f>IFERROR(1/J390*(Y390/H390),"0")</f>
        <v>0.1875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79">
        <f>IFERROR(X390/H390,"0")+IFERROR(X391/H391,"0")</f>
        <v>11.666666666666666</v>
      </c>
      <c r="Y392" s="579">
        <f>IFERROR(Y390/H390,"0")+IFERROR(Y391/H391,"0")</f>
        <v>12</v>
      </c>
      <c r="Z392" s="579">
        <f>IFERROR(IF(Z390="",0,Z390),"0")+IFERROR(IF(Z391="",0,Z391),"0")</f>
        <v>0.22776000000000002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79">
        <f>IFERROR(SUM(X390:X391),"0")</f>
        <v>105</v>
      </c>
      <c r="Y393" s="579">
        <f>IFERROR(SUM(Y390:Y391),"0")</f>
        <v>108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71</v>
      </c>
      <c r="Q396" s="597"/>
      <c r="R396" s="597"/>
      <c r="S396" s="597"/>
      <c r="T396" s="597"/>
      <c r="U396" s="597"/>
      <c r="V396" s="598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71</v>
      </c>
      <c r="Q397" s="597"/>
      <c r="R397" s="597"/>
      <c r="S397" s="597"/>
      <c r="T397" s="597"/>
      <c r="U397" s="597"/>
      <c r="V397" s="598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609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610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63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69</v>
      </c>
      <c r="X409" s="577">
        <v>4</v>
      </c>
      <c r="Y409" s="578">
        <f t="shared" si="62"/>
        <v>4.2</v>
      </c>
      <c r="Z409" s="36">
        <f t="shared" si="67"/>
        <v>1.004E-2</v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4.2476190476190476</v>
      </c>
      <c r="BN409" s="64">
        <f t="shared" si="64"/>
        <v>4.46</v>
      </c>
      <c r="BO409" s="64">
        <f t="shared" si="65"/>
        <v>8.1400081400081412E-3</v>
      </c>
      <c r="BP409" s="64">
        <f t="shared" si="66"/>
        <v>8.5470085470085479E-3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1.9047619047619047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1.004E-2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9">
        <f>IFERROR(SUM(X401:X410),"0")</f>
        <v>4</v>
      </c>
      <c r="Y412" s="579">
        <f>IFERROR(SUM(Y401:Y410),"0")</f>
        <v>4.2</v>
      </c>
      <c r="Z412" s="37"/>
      <c r="AA412" s="580"/>
      <c r="AB412" s="580"/>
      <c r="AC412" s="580"/>
    </row>
    <row r="413" spans="1:68" ht="14.25" hidden="1" customHeight="1" x14ac:dyDescent="0.25">
      <c r="A413" s="581" t="s">
        <v>73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71</v>
      </c>
      <c r="Q416" s="597"/>
      <c r="R416" s="597"/>
      <c r="S416" s="597"/>
      <c r="T416" s="597"/>
      <c r="U416" s="597"/>
      <c r="V416" s="598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71</v>
      </c>
      <c r="Q417" s="597"/>
      <c r="R417" s="597"/>
      <c r="S417" s="597"/>
      <c r="T417" s="597"/>
      <c r="U417" s="597"/>
      <c r="V417" s="598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642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137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71</v>
      </c>
      <c r="Q422" s="597"/>
      <c r="R422" s="597"/>
      <c r="S422" s="597"/>
      <c r="T422" s="597"/>
      <c r="U422" s="597"/>
      <c r="V422" s="598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71</v>
      </c>
      <c r="Q423" s="597"/>
      <c r="R423" s="597"/>
      <c r="S423" s="597"/>
      <c r="T423" s="597"/>
      <c r="U423" s="597"/>
      <c r="V423" s="598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63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660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69</v>
      </c>
      <c r="X433" s="577">
        <v>10</v>
      </c>
      <c r="Y433" s="578">
        <f>IFERROR(IF(X433="",0,CEILING((X433/$H433),1)*$H433),"")</f>
        <v>10.799999999999999</v>
      </c>
      <c r="Z433" s="36">
        <f>IFERROR(IF(Y433=0,"",ROUNDUP(Y433/H433,0)*0.00651),"")</f>
        <v>5.8590000000000003E-2</v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17.5</v>
      </c>
      <c r="BN433" s="64">
        <f>IFERROR(Y433*I433/H433,"0")</f>
        <v>18.900000000000002</v>
      </c>
      <c r="BO433" s="64">
        <f>IFERROR(1/J433*(X433/H433),"0")</f>
        <v>4.5787545787545791E-2</v>
      </c>
      <c r="BP433" s="64">
        <f>IFERROR(1/J433*(Y433/H433),"0")</f>
        <v>4.9450549450549455E-2</v>
      </c>
    </row>
    <row r="434" spans="1:68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9">
        <f>IFERROR(X433/H433,"0")</f>
        <v>8.3333333333333339</v>
      </c>
      <c r="Y434" s="579">
        <f>IFERROR(Y433/H433,"0")</f>
        <v>9</v>
      </c>
      <c r="Z434" s="579">
        <f>IFERROR(IF(Z433="",0,Z433),"0")</f>
        <v>5.8590000000000003E-2</v>
      </c>
      <c r="AA434" s="580"/>
      <c r="AB434" s="580"/>
      <c r="AC434" s="580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9">
        <f>IFERROR(SUM(X433:X433),"0")</f>
        <v>10</v>
      </c>
      <c r="Y435" s="579">
        <f>IFERROR(SUM(Y433:Y433),"0")</f>
        <v>10.799999999999999</v>
      </c>
      <c r="Z435" s="37"/>
      <c r="AA435" s="580"/>
      <c r="AB435" s="580"/>
      <c r="AC435" s="580"/>
    </row>
    <row r="436" spans="1:68" ht="16.5" hidden="1" customHeight="1" x14ac:dyDescent="0.25">
      <c r="A436" s="593" t="s">
        <v>664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63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71</v>
      </c>
      <c r="Q439" s="597"/>
      <c r="R439" s="597"/>
      <c r="S439" s="597"/>
      <c r="T439" s="597"/>
      <c r="U439" s="597"/>
      <c r="V439" s="598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71</v>
      </c>
      <c r="Q440" s="597"/>
      <c r="R440" s="597"/>
      <c r="S440" s="597"/>
      <c r="T440" s="597"/>
      <c r="U440" s="597"/>
      <c r="V440" s="598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668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668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102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69</v>
      </c>
      <c r="X444" s="577">
        <v>9</v>
      </c>
      <c r="Y444" s="578">
        <f t="shared" ref="Y444:Y456" si="68">IFERROR(IF(X444="",0,CEILING((X444/$H444),1)*$H444),"")</f>
        <v>10.56</v>
      </c>
      <c r="Z444" s="36">
        <f t="shared" ref="Z444:Z449" si="69">IFERROR(IF(Y444=0,"",ROUNDUP(Y444/H444,0)*0.01196),"")</f>
        <v>2.392E-2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9.6136363636363633</v>
      </c>
      <c r="BN444" s="64">
        <f t="shared" ref="BN444:BN456" si="71">IFERROR(Y444*I444/H444,"0")</f>
        <v>11.28</v>
      </c>
      <c r="BO444" s="64">
        <f t="shared" ref="BO444:BO456" si="72">IFERROR(1/J444*(X444/H444),"0")</f>
        <v>1.638986013986014E-2</v>
      </c>
      <c r="BP444" s="64">
        <f t="shared" ref="BP444:BP456" si="73">IFERROR(1/J444*(Y444/H444),"0")</f>
        <v>1.9230769230769232E-2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77">
        <v>6</v>
      </c>
      <c r="Y445" s="578">
        <f t="shared" si="68"/>
        <v>10.56</v>
      </c>
      <c r="Z445" s="36">
        <f t="shared" si="69"/>
        <v>2.392E-2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6.4090909090909083</v>
      </c>
      <c r="BN445" s="64">
        <f t="shared" si="71"/>
        <v>11.28</v>
      </c>
      <c r="BO445" s="64">
        <f t="shared" si="72"/>
        <v>1.0926573426573426E-2</v>
      </c>
      <c r="BP445" s="64">
        <f t="shared" si="73"/>
        <v>1.9230769230769232E-2</v>
      </c>
    </row>
    <row r="446" spans="1:68" ht="27" hidden="1" customHeight="1" x14ac:dyDescent="0.25">
      <c r="A446" s="54" t="s">
        <v>675</v>
      </c>
      <c r="B446" s="54" t="s">
        <v>676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77">
        <v>43</v>
      </c>
      <c r="Y448" s="578">
        <f t="shared" si="68"/>
        <v>47.52</v>
      </c>
      <c r="Z448" s="36">
        <f t="shared" si="69"/>
        <v>0.10764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45.931818181818173</v>
      </c>
      <c r="BN448" s="64">
        <f t="shared" si="71"/>
        <v>50.760000000000005</v>
      </c>
      <c r="BO448" s="64">
        <f t="shared" si="72"/>
        <v>7.8307109557109553E-2</v>
      </c>
      <c r="BP448" s="64">
        <f t="shared" si="73"/>
        <v>8.6538461538461536E-2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71</v>
      </c>
      <c r="Q457" s="597"/>
      <c r="R457" s="597"/>
      <c r="S457" s="597"/>
      <c r="T457" s="597"/>
      <c r="U457" s="597"/>
      <c r="V457" s="598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10.984848484848484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13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0.15548000000000001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71</v>
      </c>
      <c r="Q458" s="597"/>
      <c r="R458" s="597"/>
      <c r="S458" s="597"/>
      <c r="T458" s="597"/>
      <c r="U458" s="597"/>
      <c r="V458" s="598"/>
      <c r="W458" s="37" t="s">
        <v>69</v>
      </c>
      <c r="X458" s="579">
        <f>IFERROR(SUM(X444:X456),"0")</f>
        <v>58</v>
      </c>
      <c r="Y458" s="579">
        <f>IFERROR(SUM(Y444:Y456),"0")</f>
        <v>68.64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137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69</v>
      </c>
      <c r="X460" s="577">
        <v>200</v>
      </c>
      <c r="Y460" s="578">
        <f>IFERROR(IF(X460="",0,CEILING((X460/$H460),1)*$H460),"")</f>
        <v>200.64000000000001</v>
      </c>
      <c r="Z460" s="36">
        <f>IFERROR(IF(Y460=0,"",ROUNDUP(Y460/H460,0)*0.01196),"")</f>
        <v>0.45448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213.63636363636363</v>
      </c>
      <c r="BN460" s="64">
        <f>IFERROR(Y460*I460/H460,"0")</f>
        <v>214.32</v>
      </c>
      <c r="BO460" s="64">
        <f>IFERROR(1/J460*(X460/H460),"0")</f>
        <v>0.36421911421911418</v>
      </c>
      <c r="BP460" s="64">
        <f>IFERROR(1/J460*(Y460/H460),"0")</f>
        <v>0.36538461538461542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71</v>
      </c>
      <c r="Q463" s="597"/>
      <c r="R463" s="597"/>
      <c r="S463" s="597"/>
      <c r="T463" s="597"/>
      <c r="U463" s="597"/>
      <c r="V463" s="598"/>
      <c r="W463" s="37" t="s">
        <v>72</v>
      </c>
      <c r="X463" s="579">
        <f>IFERROR(X460/H460,"0")+IFERROR(X461/H461,"0")+IFERROR(X462/H462,"0")</f>
        <v>37.878787878787875</v>
      </c>
      <c r="Y463" s="579">
        <f>IFERROR(Y460/H460,"0")+IFERROR(Y461/H461,"0")+IFERROR(Y462/H462,"0")</f>
        <v>38</v>
      </c>
      <c r="Z463" s="579">
        <f>IFERROR(IF(Z460="",0,Z460),"0")+IFERROR(IF(Z461="",0,Z461),"0")+IFERROR(IF(Z462="",0,Z462),"0")</f>
        <v>0.45448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71</v>
      </c>
      <c r="Q464" s="597"/>
      <c r="R464" s="597"/>
      <c r="S464" s="597"/>
      <c r="T464" s="597"/>
      <c r="U464" s="597"/>
      <c r="V464" s="598"/>
      <c r="W464" s="37" t="s">
        <v>69</v>
      </c>
      <c r="X464" s="579">
        <f>IFERROR(SUM(X460:X462),"0")</f>
        <v>200</v>
      </c>
      <c r="Y464" s="579">
        <f>IFERROR(SUM(Y460:Y462),"0")</f>
        <v>200.64000000000001</v>
      </c>
      <c r="Z464" s="37"/>
      <c r="AA464" s="580"/>
      <c r="AB464" s="580"/>
      <c r="AC464" s="580"/>
    </row>
    <row r="465" spans="1:68" ht="14.25" hidden="1" customHeight="1" x14ac:dyDescent="0.25">
      <c r="A465" s="581" t="s">
        <v>63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hidden="1" customHeight="1" x14ac:dyDescent="0.25">
      <c r="A466" s="54" t="s">
        <v>706</v>
      </c>
      <c r="B466" s="54" t="s">
        <v>707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77">
        <v>150</v>
      </c>
      <c r="Y467" s="578">
        <f t="shared" si="74"/>
        <v>153.12</v>
      </c>
      <c r="Z467" s="36">
        <f>IFERROR(IF(Y467=0,"",ROUNDUP(Y467/H467,0)*0.01196),"")</f>
        <v>0.34683999999999998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160.22727272727272</v>
      </c>
      <c r="BN467" s="64">
        <f t="shared" si="76"/>
        <v>163.56</v>
      </c>
      <c r="BO467" s="64">
        <f t="shared" si="77"/>
        <v>0.27316433566433568</v>
      </c>
      <c r="BP467" s="64">
        <f t="shared" si="78"/>
        <v>0.27884615384615385</v>
      </c>
    </row>
    <row r="468" spans="1:68" ht="27" hidden="1" customHeight="1" x14ac:dyDescent="0.25">
      <c r="A468" s="54" t="s">
        <v>712</v>
      </c>
      <c r="B468" s="54" t="s">
        <v>713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71</v>
      </c>
      <c r="Q473" s="597"/>
      <c r="R473" s="597"/>
      <c r="S473" s="597"/>
      <c r="T473" s="597"/>
      <c r="U473" s="597"/>
      <c r="V473" s="598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28.409090909090907</v>
      </c>
      <c r="Y473" s="579">
        <f>IFERROR(Y466/H466,"0")+IFERROR(Y467/H467,"0")+IFERROR(Y468/H468,"0")+IFERROR(Y469/H469,"0")+IFERROR(Y470/H470,"0")+IFERROR(Y471/H471,"0")+IFERROR(Y472/H472,"0")</f>
        <v>29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0.34683999999999998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71</v>
      </c>
      <c r="Q474" s="597"/>
      <c r="R474" s="597"/>
      <c r="S474" s="597"/>
      <c r="T474" s="597"/>
      <c r="U474" s="597"/>
      <c r="V474" s="598"/>
      <c r="W474" s="37" t="s">
        <v>69</v>
      </c>
      <c r="X474" s="579">
        <f>IFERROR(SUM(X466:X472),"0")</f>
        <v>150</v>
      </c>
      <c r="Y474" s="579">
        <f>IFERROR(SUM(Y466:Y472),"0")</f>
        <v>153.12</v>
      </c>
      <c r="Z474" s="37"/>
      <c r="AA474" s="580"/>
      <c r="AB474" s="580"/>
      <c r="AC474" s="580"/>
    </row>
    <row r="475" spans="1:68" ht="14.25" hidden="1" customHeight="1" x14ac:dyDescent="0.25">
      <c r="A475" s="581" t="s">
        <v>73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71</v>
      </c>
      <c r="Q479" s="597"/>
      <c r="R479" s="597"/>
      <c r="S479" s="597"/>
      <c r="T479" s="597"/>
      <c r="U479" s="597"/>
      <c r="V479" s="598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71</v>
      </c>
      <c r="Q480" s="597"/>
      <c r="R480" s="597"/>
      <c r="S480" s="597"/>
      <c r="T480" s="597"/>
      <c r="U480" s="597"/>
      <c r="V480" s="598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172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71</v>
      </c>
      <c r="Q483" s="597"/>
      <c r="R483" s="597"/>
      <c r="S483" s="597"/>
      <c r="T483" s="597"/>
      <c r="U483" s="597"/>
      <c r="V483" s="598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71</v>
      </c>
      <c r="Q484" s="597"/>
      <c r="R484" s="597"/>
      <c r="S484" s="597"/>
      <c r="T484" s="597"/>
      <c r="U484" s="597"/>
      <c r="V484" s="598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734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734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102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694" t="s">
        <v>737</v>
      </c>
      <c r="Q488" s="588"/>
      <c r="R488" s="588"/>
      <c r="S488" s="588"/>
      <c r="T488" s="589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6" t="s">
        <v>741</v>
      </c>
      <c r="Q489" s="588"/>
      <c r="R489" s="588"/>
      <c r="S489" s="588"/>
      <c r="T489" s="589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3" t="s">
        <v>745</v>
      </c>
      <c r="Q490" s="588"/>
      <c r="R490" s="588"/>
      <c r="S490" s="588"/>
      <c r="T490" s="589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71</v>
      </c>
      <c r="Q491" s="597"/>
      <c r="R491" s="597"/>
      <c r="S491" s="597"/>
      <c r="T491" s="597"/>
      <c r="U491" s="597"/>
      <c r="V491" s="598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71</v>
      </c>
      <c r="Q492" s="597"/>
      <c r="R492" s="597"/>
      <c r="S492" s="597"/>
      <c r="T492" s="597"/>
      <c r="U492" s="597"/>
      <c r="V492" s="598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137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91">
        <v>4640242180519</v>
      </c>
      <c r="E494" s="592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87" t="s">
        <v>749</v>
      </c>
      <c r="Q494" s="588"/>
      <c r="R494" s="588"/>
      <c r="S494" s="588"/>
      <c r="T494" s="589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91">
        <v>4640242180519</v>
      </c>
      <c r="E495" s="592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36" t="s">
        <v>752</v>
      </c>
      <c r="Q495" s="588"/>
      <c r="R495" s="588"/>
      <c r="S495" s="588"/>
      <c r="T495" s="589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51" t="s">
        <v>756</v>
      </c>
      <c r="Q496" s="588"/>
      <c r="R496" s="588"/>
      <c r="S496" s="588"/>
      <c r="T496" s="589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903" t="s">
        <v>759</v>
      </c>
      <c r="Q497" s="588"/>
      <c r="R497" s="588"/>
      <c r="S497" s="588"/>
      <c r="T497" s="589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03" t="s">
        <v>763</v>
      </c>
      <c r="Q501" s="588"/>
      <c r="R501" s="588"/>
      <c r="S501" s="588"/>
      <c r="T501" s="589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37" t="s">
        <v>767</v>
      </c>
      <c r="Q502" s="588"/>
      <c r="R502" s="588"/>
      <c r="S502" s="588"/>
      <c r="T502" s="589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73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4" t="s">
        <v>771</v>
      </c>
      <c r="Q506" s="588"/>
      <c r="R506" s="588"/>
      <c r="S506" s="588"/>
      <c r="T506" s="589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5" t="s">
        <v>771</v>
      </c>
      <c r="Q507" s="588"/>
      <c r="R507" s="588"/>
      <c r="S507" s="588"/>
      <c r="T507" s="589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71</v>
      </c>
      <c r="Q508" s="597"/>
      <c r="R508" s="597"/>
      <c r="S508" s="597"/>
      <c r="T508" s="597"/>
      <c r="U508" s="597"/>
      <c r="V508" s="598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71</v>
      </c>
      <c r="Q509" s="597"/>
      <c r="R509" s="597"/>
      <c r="S509" s="597"/>
      <c r="T509" s="597"/>
      <c r="U509" s="597"/>
      <c r="V509" s="598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172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3" t="s">
        <v>776</v>
      </c>
      <c r="Q511" s="588"/>
      <c r="R511" s="588"/>
      <c r="S511" s="588"/>
      <c r="T511" s="589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17" t="s">
        <v>779</v>
      </c>
      <c r="Q512" s="588"/>
      <c r="R512" s="588"/>
      <c r="S512" s="588"/>
      <c r="T512" s="589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38" t="s">
        <v>782</v>
      </c>
      <c r="Q513" s="588"/>
      <c r="R513" s="588"/>
      <c r="S513" s="588"/>
      <c r="T513" s="589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65" t="s">
        <v>785</v>
      </c>
      <c r="Q514" s="588"/>
      <c r="R514" s="588"/>
      <c r="S514" s="588"/>
      <c r="T514" s="589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786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137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02" t="s">
        <v>789</v>
      </c>
      <c r="Q519" s="588"/>
      <c r="R519" s="588"/>
      <c r="S519" s="588"/>
      <c r="T519" s="589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71</v>
      </c>
      <c r="Q520" s="597"/>
      <c r="R520" s="597"/>
      <c r="S520" s="597"/>
      <c r="T520" s="597"/>
      <c r="U520" s="597"/>
      <c r="V520" s="598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71</v>
      </c>
      <c r="Q521" s="597"/>
      <c r="R521" s="597"/>
      <c r="S521" s="597"/>
      <c r="T521" s="597"/>
      <c r="U521" s="597"/>
      <c r="V521" s="598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791</v>
      </c>
      <c r="Q522" s="665"/>
      <c r="R522" s="665"/>
      <c r="S522" s="665"/>
      <c r="T522" s="665"/>
      <c r="U522" s="665"/>
      <c r="V522" s="66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1913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1989.9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792</v>
      </c>
      <c r="Q523" s="665"/>
      <c r="R523" s="665"/>
      <c r="S523" s="665"/>
      <c r="T523" s="665"/>
      <c r="U523" s="665"/>
      <c r="V523" s="666"/>
      <c r="W523" s="37" t="s">
        <v>69</v>
      </c>
      <c r="X523" s="579">
        <f>IFERROR(SUM(BM22:BM519),"0")</f>
        <v>2018.8286445975098</v>
      </c>
      <c r="Y523" s="579">
        <f>IFERROR(SUM(BN22:BN519),"0")</f>
        <v>2100.6650000000004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793</v>
      </c>
      <c r="Q524" s="665"/>
      <c r="R524" s="665"/>
      <c r="S524" s="665"/>
      <c r="T524" s="665"/>
      <c r="U524" s="665"/>
      <c r="V524" s="666"/>
      <c r="W524" s="37" t="s">
        <v>794</v>
      </c>
      <c r="X524" s="38">
        <f>ROUNDUP(SUM(BO22:BO519),0)</f>
        <v>4</v>
      </c>
      <c r="Y524" s="38">
        <f>ROUNDUP(SUM(BP22:BP519),0)</f>
        <v>4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795</v>
      </c>
      <c r="Q525" s="665"/>
      <c r="R525" s="665"/>
      <c r="S525" s="665"/>
      <c r="T525" s="665"/>
      <c r="U525" s="665"/>
      <c r="V525" s="666"/>
      <c r="W525" s="37" t="s">
        <v>69</v>
      </c>
      <c r="X525" s="579">
        <f>GrossWeightTotal+PalletQtyTotal*25</f>
        <v>2118.82864459751</v>
      </c>
      <c r="Y525" s="579">
        <f>GrossWeightTotalR+PalletQtyTotalR*25</f>
        <v>2200.6650000000004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796</v>
      </c>
      <c r="Q526" s="665"/>
      <c r="R526" s="665"/>
      <c r="S526" s="665"/>
      <c r="T526" s="665"/>
      <c r="U526" s="665"/>
      <c r="V526" s="66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296.18722670669933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311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797</v>
      </c>
      <c r="Q527" s="665"/>
      <c r="R527" s="665"/>
      <c r="S527" s="665"/>
      <c r="T527" s="665"/>
      <c r="U527" s="665"/>
      <c r="V527" s="66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3.7878099999999999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3" t="s">
        <v>100</v>
      </c>
      <c r="D529" s="699"/>
      <c r="E529" s="699"/>
      <c r="F529" s="699"/>
      <c r="G529" s="699"/>
      <c r="H529" s="634"/>
      <c r="I529" s="583" t="s">
        <v>266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552</v>
      </c>
      <c r="V529" s="634"/>
      <c r="W529" s="583" t="s">
        <v>609</v>
      </c>
      <c r="X529" s="699"/>
      <c r="Y529" s="699"/>
      <c r="Z529" s="634"/>
      <c r="AA529" s="574" t="s">
        <v>668</v>
      </c>
      <c r="AB529" s="583" t="s">
        <v>734</v>
      </c>
      <c r="AC529" s="634"/>
      <c r="AF529" s="575"/>
    </row>
    <row r="530" spans="1:32" ht="14.25" customHeight="1" thickTop="1" x14ac:dyDescent="0.2">
      <c r="A530" s="788" t="s">
        <v>800</v>
      </c>
      <c r="B530" s="583" t="s">
        <v>62</v>
      </c>
      <c r="C530" s="583" t="s">
        <v>101</v>
      </c>
      <c r="D530" s="583" t="s">
        <v>119</v>
      </c>
      <c r="E530" s="583" t="s">
        <v>179</v>
      </c>
      <c r="F530" s="583" t="s">
        <v>204</v>
      </c>
      <c r="G530" s="583" t="s">
        <v>242</v>
      </c>
      <c r="H530" s="583" t="s">
        <v>100</v>
      </c>
      <c r="I530" s="583" t="s">
        <v>267</v>
      </c>
      <c r="J530" s="583" t="s">
        <v>307</v>
      </c>
      <c r="K530" s="583" t="s">
        <v>368</v>
      </c>
      <c r="L530" s="583" t="s">
        <v>404</v>
      </c>
      <c r="M530" s="583" t="s">
        <v>420</v>
      </c>
      <c r="N530" s="575"/>
      <c r="O530" s="583" t="s">
        <v>433</v>
      </c>
      <c r="P530" s="583" t="s">
        <v>443</v>
      </c>
      <c r="Q530" s="583" t="s">
        <v>450</v>
      </c>
      <c r="R530" s="583" t="s">
        <v>454</v>
      </c>
      <c r="S530" s="583" t="s">
        <v>459</v>
      </c>
      <c r="T530" s="583" t="s">
        <v>542</v>
      </c>
      <c r="U530" s="583" t="s">
        <v>553</v>
      </c>
      <c r="V530" s="583" t="s">
        <v>587</v>
      </c>
      <c r="W530" s="583" t="s">
        <v>610</v>
      </c>
      <c r="X530" s="583" t="s">
        <v>642</v>
      </c>
      <c r="Y530" s="583" t="s">
        <v>660</v>
      </c>
      <c r="Z530" s="583" t="s">
        <v>664</v>
      </c>
      <c r="AA530" s="583" t="s">
        <v>668</v>
      </c>
      <c r="AB530" s="583" t="s">
        <v>734</v>
      </c>
      <c r="AC530" s="583" t="s">
        <v>786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43.800000000000004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46">
        <f>IFERROR(Y90*1,"0")+IFERROR(Y91*1,"0")+IFERROR(Y92*1,"0")+IFERROR(Y96*1,"0")+IFERROR(Y97*1,"0")+IFERROR(Y98*1,"0")+IFERROR(Y99*1,"0")+IFERROR(Y100*1,"0")+IFERROR(Y101*1,"0")+IFERROR(Y102*1,"0")</f>
        <v>56.7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66.599999999999994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96.6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195.89999999999998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9.6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15.299999999999999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960</v>
      </c>
      <c r="V532" s="46">
        <f>IFERROR(Y379*1,"0")+IFERROR(Y380*1,"0")+IFERROR(Y381*1,"0")+IFERROR(Y382*1,"0")+IFERROR(Y386*1,"0")+IFERROR(Y390*1,"0")+IFERROR(Y391*1,"0")+IFERROR(Y395*1,"0")</f>
        <v>108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4.2</v>
      </c>
      <c r="X532" s="46">
        <f>IFERROR(Y420*1,"0")+IFERROR(Y421*1,"0")+IFERROR(Y425*1,"0")+IFERROR(Y426*1,"0")+IFERROR(Y427*1,"0")+IFERROR(Y428*1,"0")</f>
        <v>0</v>
      </c>
      <c r="Y532" s="46">
        <f>IFERROR(Y433*1,"0")</f>
        <v>10.799999999999999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422.40000000000003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913,00"/>
        <filter val="1,02"/>
        <filter val="1,90"/>
        <filter val="10,00"/>
        <filter val="10,98"/>
        <filter val="103,00"/>
        <filter val="105,00"/>
        <filter val="11,00"/>
        <filter val="11,67"/>
        <filter val="12,00"/>
        <filter val="14,00"/>
        <filter val="144,00"/>
        <filter val="150,00"/>
        <filter val="17,41"/>
        <filter val="184,00"/>
        <filter val="19,00"/>
        <filter val="2 018,83"/>
        <filter val="2 118,83"/>
        <filter val="2,22"/>
        <filter val="200,00"/>
        <filter val="24,00"/>
        <filter val="24,21"/>
        <filter val="28,41"/>
        <filter val="296,19"/>
        <filter val="3,33"/>
        <filter val="300,00"/>
        <filter val="32,00"/>
        <filter val="33,00"/>
        <filter val="37,88"/>
        <filter val="4"/>
        <filter val="4,00"/>
        <filter val="4,04"/>
        <filter val="4,71"/>
        <filter val="40,00"/>
        <filter val="400,00"/>
        <filter val="42,00"/>
        <filter val="43,00"/>
        <filter val="45,00"/>
        <filter val="56,00"/>
        <filter val="56,27"/>
        <filter val="58,00"/>
        <filter val="59,77"/>
        <filter val="6,00"/>
        <filter val="6,43"/>
        <filter val="6,87"/>
        <filter val="8,00"/>
        <filter val="8,33"/>
        <filter val="82,00"/>
        <filter val="844,00"/>
        <filter val="9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