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FB43E8-83F3-4168-93B2-6EDB3CCDDB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Y463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Y241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Y182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Y147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BO99" i="1"/>
  <c r="BM99" i="1"/>
  <c r="Y99" i="1"/>
  <c r="Z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N96" i="1"/>
  <c r="BM96" i="1"/>
  <c r="Z96" i="1"/>
  <c r="Y96" i="1"/>
  <c r="BP96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N80" i="1"/>
  <c r="BM80" i="1"/>
  <c r="Z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N76" i="1"/>
  <c r="BM76" i="1"/>
  <c r="Z76" i="1"/>
  <c r="Y76" i="1"/>
  <c r="BP76" i="1" s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Z27" i="1"/>
  <c r="Y27" i="1"/>
  <c r="P27" i="1"/>
  <c r="BO26" i="1"/>
  <c r="BM26" i="1"/>
  <c r="Y26" i="1"/>
  <c r="P26" i="1"/>
  <c r="X24" i="1"/>
  <c r="X23" i="1"/>
  <c r="X526" i="1" s="1"/>
  <c r="BO22" i="1"/>
  <c r="BM22" i="1"/>
  <c r="X523" i="1" s="1"/>
  <c r="Y22" i="1"/>
  <c r="B532" i="1" s="1"/>
  <c r="H10" i="1"/>
  <c r="A9" i="1"/>
  <c r="F10" i="1" s="1"/>
  <c r="D7" i="1"/>
  <c r="Q6" i="1"/>
  <c r="P2" i="1"/>
  <c r="BP102" i="1" l="1"/>
  <c r="BN102" i="1"/>
  <c r="Z102" i="1"/>
  <c r="BP136" i="1"/>
  <c r="BN136" i="1"/>
  <c r="Z136" i="1"/>
  <c r="BP175" i="1"/>
  <c r="BN175" i="1"/>
  <c r="Z175" i="1"/>
  <c r="BP212" i="1"/>
  <c r="BN212" i="1"/>
  <c r="Z212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4" i="1"/>
  <c r="X525" i="1" s="1"/>
  <c r="BP27" i="1"/>
  <c r="BN27" i="1"/>
  <c r="BP43" i="1"/>
  <c r="BN43" i="1"/>
  <c r="Z43" i="1"/>
  <c r="BP121" i="1"/>
  <c r="BN121" i="1"/>
  <c r="Z121" i="1"/>
  <c r="Y164" i="1"/>
  <c r="BP163" i="1"/>
  <c r="BN163" i="1"/>
  <c r="Z163" i="1"/>
  <c r="Z164" i="1" s="1"/>
  <c r="BP167" i="1"/>
  <c r="BN167" i="1"/>
  <c r="Z167" i="1"/>
  <c r="BP200" i="1"/>
  <c r="BN200" i="1"/>
  <c r="Z200" i="1"/>
  <c r="BP224" i="1"/>
  <c r="BN224" i="1"/>
  <c r="Z224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Z64" i="1"/>
  <c r="BN64" i="1"/>
  <c r="BP100" i="1"/>
  <c r="BN100" i="1"/>
  <c r="Z100" i="1"/>
  <c r="BP115" i="1"/>
  <c r="BN115" i="1"/>
  <c r="Z115" i="1"/>
  <c r="BP129" i="1"/>
  <c r="BN129" i="1"/>
  <c r="Z129" i="1"/>
  <c r="BP157" i="1"/>
  <c r="BN157" i="1"/>
  <c r="Z157" i="1"/>
  <c r="BP173" i="1"/>
  <c r="BN173" i="1"/>
  <c r="Z173" i="1"/>
  <c r="BP196" i="1"/>
  <c r="BN196" i="1"/>
  <c r="Z196" i="1"/>
  <c r="BP206" i="1"/>
  <c r="BN206" i="1"/>
  <c r="Z206" i="1"/>
  <c r="BP218" i="1"/>
  <c r="BN218" i="1"/>
  <c r="Z218" i="1"/>
  <c r="BP233" i="1"/>
  <c r="BN233" i="1"/>
  <c r="Z233" i="1"/>
  <c r="BP250" i="1"/>
  <c r="BN250" i="1"/>
  <c r="Z250" i="1"/>
  <c r="Z56" i="1"/>
  <c r="BN56" i="1"/>
  <c r="Z62" i="1"/>
  <c r="BN62" i="1"/>
  <c r="BP62" i="1"/>
  <c r="Y67" i="1"/>
  <c r="Z70" i="1"/>
  <c r="BN70" i="1"/>
  <c r="Z78" i="1"/>
  <c r="BN78" i="1"/>
  <c r="Z84" i="1"/>
  <c r="BN84" i="1"/>
  <c r="BP84" i="1"/>
  <c r="Y87" i="1"/>
  <c r="E532" i="1"/>
  <c r="BP107" i="1"/>
  <c r="BN107" i="1"/>
  <c r="Z107" i="1"/>
  <c r="BP123" i="1"/>
  <c r="BN123" i="1"/>
  <c r="Z123" i="1"/>
  <c r="Y142" i="1"/>
  <c r="BP140" i="1"/>
  <c r="BN140" i="1"/>
  <c r="Z140" i="1"/>
  <c r="BP169" i="1"/>
  <c r="BN169" i="1"/>
  <c r="Z169" i="1"/>
  <c r="Y183" i="1"/>
  <c r="BP179" i="1"/>
  <c r="BN179" i="1"/>
  <c r="Z179" i="1"/>
  <c r="BP202" i="1"/>
  <c r="BN202" i="1"/>
  <c r="Z202" i="1"/>
  <c r="BP214" i="1"/>
  <c r="BN214" i="1"/>
  <c r="Z214" i="1"/>
  <c r="BP229" i="1"/>
  <c r="BN229" i="1"/>
  <c r="Z229" i="1"/>
  <c r="BP259" i="1"/>
  <c r="BN259" i="1"/>
  <c r="Z259" i="1"/>
  <c r="Y177" i="1"/>
  <c r="Y208" i="1"/>
  <c r="Z300" i="1"/>
  <c r="BN300" i="1"/>
  <c r="Z304" i="1"/>
  <c r="BN304" i="1"/>
  <c r="Z310" i="1"/>
  <c r="BN310" i="1"/>
  <c r="Z314" i="1"/>
  <c r="BN314" i="1"/>
  <c r="Y324" i="1"/>
  <c r="Z320" i="1"/>
  <c r="BN320" i="1"/>
  <c r="Z326" i="1"/>
  <c r="BN326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Y330" i="1"/>
  <c r="Y329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Z463" i="1" s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480" i="1"/>
  <c r="Y479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Y104" i="1"/>
  <c r="Z97" i="1"/>
  <c r="Z103" i="1" s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BP141" i="1"/>
  <c r="BN141" i="1"/>
  <c r="Z141" i="1"/>
  <c r="Y143" i="1"/>
  <c r="Y148" i="1"/>
  <c r="BP145" i="1"/>
  <c r="BN145" i="1"/>
  <c r="Z145" i="1"/>
  <c r="Z147" i="1" s="1"/>
  <c r="Y159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F9" i="1"/>
  <c r="J9" i="1"/>
  <c r="Y24" i="1"/>
  <c r="Y59" i="1"/>
  <c r="Y94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Y132" i="1"/>
  <c r="G532" i="1"/>
  <c r="Y138" i="1"/>
  <c r="BP135" i="1"/>
  <c r="BN135" i="1"/>
  <c r="Z135" i="1"/>
  <c r="Z137" i="1" s="1"/>
  <c r="BP156" i="1"/>
  <c r="BN156" i="1"/>
  <c r="Z156" i="1"/>
  <c r="Z158" i="1" s="1"/>
  <c r="BP170" i="1"/>
  <c r="BN170" i="1"/>
  <c r="Z170" i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Z323" i="1" s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Y371" i="1"/>
  <c r="BP381" i="1"/>
  <c r="BN381" i="1"/>
  <c r="Z381" i="1"/>
  <c r="BP427" i="1"/>
  <c r="BN427" i="1"/>
  <c r="Z427" i="1"/>
  <c r="P53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366" i="1" l="1"/>
  <c r="Z305" i="1"/>
  <c r="Z131" i="1"/>
  <c r="Z142" i="1"/>
  <c r="Z93" i="1"/>
  <c r="Z66" i="1"/>
  <c r="Z59" i="1"/>
  <c r="Z45" i="1"/>
  <c r="Z508" i="1"/>
  <c r="Z473" i="1"/>
  <c r="Z315" i="1"/>
  <c r="Z498" i="1"/>
  <c r="Z457" i="1"/>
  <c r="Z411" i="1"/>
  <c r="Z235" i="1"/>
  <c r="Z176" i="1"/>
  <c r="Z491" i="1"/>
  <c r="Z361" i="1"/>
  <c r="Z342" i="1"/>
  <c r="Z336" i="1"/>
  <c r="Z269" i="1"/>
  <c r="Z252" i="1"/>
  <c r="Z111" i="1"/>
  <c r="Y524" i="1"/>
  <c r="Z515" i="1"/>
  <c r="Z503" i="1"/>
  <c r="Z383" i="1"/>
  <c r="Z276" i="1"/>
  <c r="Z261" i="1"/>
  <c r="Z220" i="1"/>
  <c r="Y522" i="1"/>
  <c r="Z208" i="1"/>
  <c r="Z126" i="1"/>
  <c r="Z81" i="1"/>
  <c r="Z72" i="1"/>
  <c r="Z32" i="1"/>
  <c r="Z527" i="1" s="1"/>
  <c r="Y526" i="1"/>
  <c r="Y523" i="1"/>
  <c r="Y525" i="1" s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<sst xmlns="http://schemas.openxmlformats.org/spreadsheetml/2006/main" count="2327" uniqueCount="839">
  <si>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</si>
  <si>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</si>
  <si>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</si>
  <si>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</si>
  <si>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</si>
  <si>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</si>
  <si>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</si>
  <si>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</si>
  <si>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</si>
  <si>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</si>
  <si>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</si>
  <si>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</si>
  <si>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</si>
  <si>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</si>
  <si>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</si>
  <si>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</si>
  <si>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</si>
  <si>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</si>
  <si>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</si>
  <si>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</si>
  <si>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</si>
  <si>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</si>
  <si>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</si>
  <si>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</si>
  <si>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</si>
  <si>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</si>
  <si>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</si>
  <si>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</si>
  <si>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</si>
  <si>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</si>
  <si>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</si>
  <si>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</si>
  <si>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</si>
  <si>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</si>
  <si>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</si>
  <si>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</si>
  <si>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</si>
  <si>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</si>
  <si>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</si>
  <si>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</si>
  <si>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</si>
  <si>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</si>
  <si>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</si>
  <si>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</si>
  <si>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</si>
  <si>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</si>
  <si>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</si>
  <si>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</si>
  <si>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</si>
  <si>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</si>
  <si>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</si>
  <si>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</si>
  <si>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</si>
  <si>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</si>
  <si>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</si>
  <si>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</si>
  <si>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</si>
  <si>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</si>
  <si>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</si>
  <si>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</si>
  <si>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</si>
  <si>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</si>
  <si>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</si>
  <si>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</si>
  <si>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</si>
  <si>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</si>
  <si>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</si>
  <si>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</si>
  <si>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</si>
  <si>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</si>
  <si>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</si>
  <si>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</si>
  <si>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</si>
  <si>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</si>
  <si>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</si>
  <si>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</si>
  <si>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</si>
  <si>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</si>
  <si>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</si>
  <si>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</si>
  <si>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</si>
  <si>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</si>
  <si>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</si>
  <si>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</si>
  <si>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</si>
  <si>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</si>
  <si>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</si>
  <si>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</si>
  <si>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</si>
  <si>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</si>
  <si>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</si>
  <si>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</si>
  <si>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</si>
  <si>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</si>
  <si>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</si>
  <si>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</si>
  <si>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</si>
  <si>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</si>
  <si>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</si>
  <si>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</si>
  <si>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</si>
  <si>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</si>
  <si>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</si>
  <si>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</si>
  <si>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</si>
  <si>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</si>
  <si>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</si>
  <si>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</si>
  <si>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</si>
  <si>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</si>
  <si>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</si>
  <si>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</si>
  <si>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</si>
  <si>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</si>
  <si>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</si>
  <si>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</si>
  <si>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</si>
  <si>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</si>
  <si>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</si>
  <si>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</si>
  <si>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</si>
  <si>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</si>
  <si>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</si>
  <si>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</si>
  <si>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</si>
  <si>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</si>
  <si>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</si>
  <si>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</si>
  <si>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</si>
  <si>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</si>
  <si>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</si>
  <si>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</si>
  <si>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</si>
  <si>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</si>
  <si>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</si>
  <si>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</si>
  <si>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</si>
  <si>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</si>
  <si>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</si>
  <si>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</si>
  <si>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</si>
  <si>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</si>
  <si>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</si>
  <si>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</si>
  <si>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</si>
  <si>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</si>
  <si>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</si>
  <si>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</si>
  <si>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</si>
  <si>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</si>
  <si>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</si>
  <si>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</si>
  <si>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</si>
  <si>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</si>
  <si>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</si>
  <si>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</si>
  <si>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</si>
  <si>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</si>
  <si>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</si>
  <si>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</si>
  <si>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</si>
  <si>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</si>
  <si>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</si>
  <si>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</si>
  <si>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</si>
  <si>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</si>
  <si>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</si>
  <si>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</si>
  <si>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</si>
  <si>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</si>
  <si>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</si>
  <si>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</si>
  <si>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</si>
  <si>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</si>
  <si>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</si>
  <si>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</si>
  <si>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</si>
  <si>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</si>
  <si>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</si>
  <si>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</si>
  <si>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</si>
  <si>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</si>
  <si>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</si>
  <si>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</si>
  <si>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</si>
  <si>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</si>
  <si>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</si>
  <si>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</si>
  <si>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</si>
  <si>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</si>
  <si>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</si>
  <si>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</si>
  <si>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</si>
  <si>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</si>
  <si>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</si>
  <si>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</si>
  <si>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</si>
  <si>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</si>
  <si>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</si>
  <si>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</si>
  <si>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</si>
  <si>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</si>
  <si>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</si>
  <si>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</si>
  <si>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</si>
  <si>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</si>
  <si>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</si>
  <si>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</si>
  <si>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</si>
  <si>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</si>
  <si>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</si>
  <si>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</si>
  <si>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</si>
  <si>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</si>
  <si>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</si>
  <si>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</si>
  <si>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</si>
  <si>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</si>
  <si>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</si>
  <si>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</si>
  <si>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</si>
  <si>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</si>
  <si>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</si>
  <si>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</si>
  <si>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</si>
  <si>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</si>
  <si>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</si>
  <si>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</si>
  <si>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</si>
  <si>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</si>
  <si>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</si>
  <si>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</si>
  <si>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</si>
  <si>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</si>
  <si>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</si>
  <si>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</si>
  <si>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</si>
  <si>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</si>
  <si>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</si>
  <si>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</si>
  <si>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</si>
  <si>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</si>
  <si>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</si>
  <si>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</si>
  <si>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</si>
  <si>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</si>
  <si>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</si>
  <si>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</si>
  <si>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</si>
  <si>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</si>
  <si>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</si>
  <si>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</si>
  <si>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</si>
  <si>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</si>
  <si>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</si>
  <si>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</si>
  <si>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</si>
  <si>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</si>
  <si>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</si>
  <si>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</si>
  <si>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</si>
  <si>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</si>
  <si>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</si>
  <si>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</si>
  <si>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</si>
  <si>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</si>
  <si>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</si>
  <si>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</si>
  <si>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</si>
  <si>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</si>
  <si>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</si>
  <si>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</si>
  <si>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</si>
  <si>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</si>
  <si>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</si>
  <si>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</si>
  <si>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</si>
  <si>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</si>
  <si>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</si>
  <si>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</si>
  <si>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</si>
  <si>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</si>
  <si>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</si>
  <si>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</si>
  <si>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</si>
  <si>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</si>
  <si>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</si>
  <si>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</si>
  <si>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</si>
  <si>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</si>
  <si>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</si>
  <si>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</si>
  <si>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</si>
  <si>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</si>
  <si>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</si>
  <si>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</si>
  <si>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</si>
  <si>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</si>
  <si>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</si>
  <si>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</si>
  <si>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</si>
  <si>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</si>
  <si>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</si>
  <si>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</si>
  <si>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</si>
  <si>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</si>
  <si>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</si>
  <si>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</si>
  <si>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</si>
  <si>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</si>
  <si>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</si>
  <si>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</si>
  <si>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</si>
  <si>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</si>
  <si>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</si>
  <si>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</si>
  <si>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</si>
  <si>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</si>
  <si>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</si>
  <si>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</si>
  <si>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</si>
  <si>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</si>
  <si>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</si>
  <si>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</si>
  <si>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</si>
  <si>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</si>
  <si>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</si>
  <si>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</si>
  <si>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</si>
  <si>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</si>
  <si>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</si>
  <si>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</si>
  <si>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</si>
  <si>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</si>
  <si>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</si>
  <si>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</si>
  <si>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</si>
  <si>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</si>
  <si>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</si>
  <si>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</si>
  <si>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</si>
  <si>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</si>
  <si>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</si>
  <si>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</si>
  <si>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</si>
  <si>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</si>
  <si>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</si>
  <si>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</si>
  <si>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</si>
  <si>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</si>
  <si>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</si>
  <si>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</si>
  <si>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</si>
  <si>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</si>
  <si>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</si>
  <si>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</si>
  <si>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</si>
  <si>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</si>
  <si>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</si>
  <si>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</si>
  <si>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</si>
  <si>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</si>
  <si>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</si>
  <si>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</si>
  <si>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</si>
  <si>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</si>
  <si>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</si>
  <si>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</si>
  <si>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</si>
  <si>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</si>
  <si>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</si>
  <si>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</si>
  <si>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</si>
  <si>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</si>
  <si>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</si>
  <si>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</si>
  <si>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</si>
  <si>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</si>
  <si>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</si>
  <si>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</si>
  <si>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</si>
  <si>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</si>
  <si>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</si>
  <si>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</si>
  <si>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</si>
  <si>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</si>
  <si>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</si>
  <si>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</si>
  <si>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</si>
  <si>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</si>
  <si>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</si>
  <si>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</si>
  <si>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</si>
  <si>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</si>
  <si>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</si>
  <si>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</si>
  <si>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</si>
  <si>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</si>
  <si>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</si>
  <si>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</si>
  <si>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</si>
  <si>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</si>
  <si>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</si>
  <si>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</si>
  <si>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</si>
  <si>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</si>
  <si>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</si>
  <si>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</si>
  <si>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</si>
  <si>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</si>
  <si>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</si>
  <si>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</si>
  <si>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</si>
  <si>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</si>
  <si>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</si>
  <si>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</si>
  <si>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</si>
  <si>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</si>
  <si>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</si>
  <si>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</si>
  <si>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</si>
  <si>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</si>
  <si>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</si>
  <si>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</si>
  <si>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</si>
  <si>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</si>
  <si>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</si>
  <si>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</si>
  <si>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</si>
  <si>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</si>
  <si>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</si>
  <si>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</si>
  <si>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</si>
  <si>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</si>
  <si>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</si>
  <si>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</si>
  <si>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</si>
  <si>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</si>
  <si>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</si>
  <si>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</si>
  <si>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</si>
  <si>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</si>
  <si>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</si>
  <si>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</si>
  <si>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</si>
  <si>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</si>
  <si>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</si>
  <si>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</si>
  <si>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</si>
  <si>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</si>
  <si>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</si>
  <si>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</si>
  <si>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</si>
  <si>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</si>
  <si>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</si>
  <si>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</si>
  <si>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</si>
  <si>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</si>
  <si>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</si>
  <si>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</si>
  <si>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</si>
  <si>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</si>
  <si>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</si>
  <si>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</si>
  <si>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</si>
  <si>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</si>
  <si>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</si>
  <si>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</si>
  <si>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</si>
  <si>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</si>
  <si>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</si>
  <si>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</si>
  <si>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</si>
  <si>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</si>
  <si>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</si>
  <si>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</si>
  <si>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</si>
  <si>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</si>
  <si>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</si>
  <si>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</si>
  <si>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</si>
  <si>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</si>
  <si>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</si>
  <si>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</si>
  <si>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</si>
  <si>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</si>
  <si>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</si>
  <si>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</si>
  <si>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</si>
  <si>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</si>
  <si>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</si>
  <si>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</si>
  <si>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</si>
  <si>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</si>
  <si>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</si>
  <si>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</si>
  <si>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</si>
  <si>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</si>
  <si>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</si>
  <si>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</si>
  <si>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</si>
  <si>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</si>
  <si>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</si>
  <si>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</si>
  <si>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</si>
  <si>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</si>
  <si>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</si>
  <si>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</si>
  <si>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</si>
  <si>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</si>
  <si>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</si>
  <si>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</si>
  <si>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</si>
  <si>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</si>
  <si>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</si>
  <si>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</si>
  <si>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</si>
  <si>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</si>
  <si>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</si>
  <si>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</si>
  <si>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</si>
  <si>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</si>
  <si>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</si>
  <si>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</si>
  <si>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</si>
  <si>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</si>
  <si>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</si>
  <si>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</si>
  <si>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</si>
  <si>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</si>
  <si>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</si>
  <si>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</si>
  <si>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</si>
  <si>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</si>
  <si>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</si>
  <si>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</si>
  <si>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</si>
  <si>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</si>
  <si>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</si>
  <si>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</si>
  <si>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</si>
  <si>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</si>
  <si>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</si>
  <si>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</si>
  <si>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</si>
  <si>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</si>
  <si>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</si>
  <si>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</si>
  <si>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</si>
  <si>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</si>
  <si>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</si>
  <si>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</si>
  <si>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</si>
  <si>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</si>
  <si>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</si>
  <si>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</si>
  <si>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</si>
  <si>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</si>
  <si>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</si>
  <si>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</si>
  <si>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</si>
  <si>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</si>
  <si>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</si>
  <si>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</si>
  <si>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</si>
  <si>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</si>
  <si>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</si>
  <si>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</si>
  <si>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</si>
  <si>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</si>
  <si>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</si>
  <si>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</si>
  <si>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</si>
  <si>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</si>
  <si>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</si>
  <si>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</si>
  <si>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</si>
  <si>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</si>
  <si>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</si>
  <si>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</si>
  <si>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</si>
  <si>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</si>
  <si>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</si>
  <si>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</si>
  <si>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</si>
  <si>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</si>
  <si>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</si>
  <si>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</si>
  <si>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</si>
  <si>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</si>
  <si>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</si>
  <si>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</si>
  <si>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</si>
  <si>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</si>
  <si>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</si>
  <si>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</si>
  <si>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</si>
  <si>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</si>
  <si>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</si>
  <si>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</si>
  <si>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</si>
  <si>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</si>
  <si>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</si>
  <si>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</si>
  <si>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</si>
  <si>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</si>
  <si>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</si>
  <si>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</si>
  <si>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</si>
  <si>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</si>
  <si>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</si>
  <si>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</si>
  <si>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</si>
  <si>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</si>
  <si>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</si>
  <si>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</si>
  <si>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</si>
  <si>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</si>
  <si>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</si>
  <si>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</si>
  <si>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</si>
  <si>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</si>
  <si>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</si>
  <si>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</si>
  <si>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</si>
  <si>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</si>
  <si>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</si>
  <si>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</si>
  <si>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</si>
  <si>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</si>
  <si>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</si>
  <si>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</si>
  <si>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</si>
  <si>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</si>
  <si>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</si>
  <si>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</si>
  <si>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</si>
  <si>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</si>
  <si>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</si>
  <si>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</si>
  <si>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</si>
  <si>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</si>
  <si>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</si>
  <si>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</si>
  <si>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</si>
  <si>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</si>
  <si>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</si>
  <si>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</si>
  <si>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</si>
  <si>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</si>
  <si>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</si>
  <si>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</si>
  <si>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</si>
  <si>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</si>
  <si>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</si>
  <si>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</si>
  <si>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</si>
  <si>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</si>
  <si>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</si>
  <si>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</si>
  <si>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</si>
  <si>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</si>
  <si>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</si>
  <si>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</si>
  <si>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</si>
  <si>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</si>
  <si>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</si>
  <si>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</si>
  <si>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</si>
  <si>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</si>
  <si>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</si>
  <si>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</si>
  <si>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</si>
  <si>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</si>
  <si>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</si>
  <si>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</si>
  <si>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</si>
  <si>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</si>
  <si>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</si>
  <si>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</si>
  <si>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</si>
  <si>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</si>
  <si>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</si>
  <si>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</si>
  <si>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</si>
  <si>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</si>
  <si>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</si>
  <si>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</si>
  <si>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</si>
  <si>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</si>
  <si>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</si>
  <si>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</si>
  <si>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</si>
  <si>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</si>
  <si>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</si>
  <si>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</si>
  <si>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</si>
  <si>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</si>
  <si>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</si>
  <si>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</si>
  <si>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</si>
  <si>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</si>
  <si>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</si>
  <si>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</si>
  <si>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</si>
  <si>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</si>
  <si>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</si>
  <si>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</si>
  <si>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</si>
  <si>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</si>
  <si>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</si>
  <si>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</si>
  <si>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</si>
  <si>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</si>
  <si>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</si>
  <si>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</si>
  <si>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</si>
  <si>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</si>
  <si>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</si>
  <si>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</si>
  <si>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</si>
  <si>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</si>
  <si>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</si>
  <si>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</si>
  <si>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</si>
  <si>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</si>
  <si>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</si>
  <si>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</si>
  <si>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</si>
  <si>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</si>
  <si>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</si>
  <si>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</si>
  <si>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</si>
  <si>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</si>
  <si>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</si>
  <si>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</si>
  <si>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</si>
  <si>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</si>
  <si>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</si>
  <si>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</si>
  <si>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</si>
  <si>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</si>
  <si>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</si>
  <si>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</si>
  <si>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</si>
  <si>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</si>
  <si>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</si>
  <si>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</si>
  <si>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</si>
  <si>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</si>
  <si>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</si>
  <si>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</si>
  <si>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</si>
  <si>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</si>
  <si>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</si>
  <si>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</si>
  <si>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</si>
  <si>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</si>
  <si>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</si>
  <si>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</si>
  <si>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</si>
  <si>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</si>
  <si>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</si>
  <si>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</si>
  <si>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</si>
  <si>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</si>
  <si>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</si>
  <si>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</si>
  <si>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</si>
  <si>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</si>
  <si>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</si>
  <si>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</si>
  <si>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</si>
  <si>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</si>
  <si>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</si>
  <si>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</si>
  <si>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</si>
  <si>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</si>
  <si>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</si>
  <si>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</si>
  <si>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</si>
  <si>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</si>
  <si>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</si>
  <si>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</si>
  <si>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</si>
  <si>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</si>
  <si>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</si>
  <si>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</si>
  <si>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</si>
  <si>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</si>
  <si>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</si>
  <si>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</si>
  <si>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</si>
  <si>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</si>
  <si>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</si>
  <si>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</si>
  <si>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</si>
  <si>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</si>
  <si>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</si>
  <si>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</si>
  <si>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</si>
  <si>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</si>
  <si>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</si>
  <si>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</si>
  <si>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</si>
  <si>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</si>
  <si>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</si>
  <si>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</si>
  <si>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</si>
  <si>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</si>
  <si>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</si>
  <si>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</si>
  <si>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</si>
  <si>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</si>
  <si>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</si>
  <si>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</si>
  <si>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</si>
  <si>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</si>
  <si>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</si>
  <si>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</si>
  <si>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</si>
  <si>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</si>
  <si>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</si>
  <si>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</si>
  <si>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</si>
  <si>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</si>
  <si>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</si>
  <si>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</si>
  <si>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</si>
  <si>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</si>
  <si>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</si>
  <si>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</si>
  <si>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</si>
  <si>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</si>
  <si>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</si>
  <si>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</si>
  <si>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</si>
  <si>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</si>
  <si>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11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</si>
</sst>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838</v>
      </c>
      <c r="I5" s="829"/>
      <c r="J5" s="829"/>
      <c r="K5" s="829"/>
      <c r="L5" s="829"/>
      <c r="M5" s="656"/>
      <c r="N5" s="58"/>
      <c r="P5" s="24" t="s">
        <v>10</v>
      </c>
      <c r="Q5" s="901">
        <v>45809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815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Воскресенье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/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19</v>
      </c>
      <c r="Q8" s="720">
        <v>0.41666666666666669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20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21</v>
      </c>
      <c r="Q10" s="760"/>
      <c r="R10" s="761"/>
      <c r="U10" s="24" t="s">
        <v>22</v>
      </c>
      <c r="V10" s="620" t="s">
        <v>23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711"/>
      <c r="U11" s="24" t="s">
        <v>26</v>
      </c>
      <c r="V11" s="841" t="s">
        <v>27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28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29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30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31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33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33" t="s">
        <v>37</v>
      </c>
      <c r="D17" s="617" t="s">
        <v>38</v>
      </c>
      <c r="E17" s="677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76"/>
      <c r="R17" s="676"/>
      <c r="S17" s="676"/>
      <c r="T17" s="677"/>
      <c r="U17" s="900" t="s">
        <v>50</v>
      </c>
      <c r="V17" s="666"/>
      <c r="W17" s="617" t="s">
        <v>51</v>
      </c>
      <c r="X17" s="617" t="s">
        <v>52</v>
      </c>
      <c r="Y17" s="897" t="s">
        <v>53</v>
      </c>
      <c r="Z17" s="838" t="s">
        <v>54</v>
      </c>
      <c r="AA17" s="810" t="s">
        <v>55</v>
      </c>
      <c r="AB17" s="810" t="s">
        <v>56</v>
      </c>
      <c r="AC17" s="810" t="s">
        <v>57</v>
      </c>
      <c r="AD17" s="810" t="s">
        <v>58</v>
      </c>
      <c r="AE17" s="881"/>
      <c r="AF17" s="882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60</v>
      </c>
      <c r="V18" s="67" t="s">
        <v>61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62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100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77">
        <v>143</v>
      </c>
      <c r="Y41" s="578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148.75972222222222</v>
      </c>
      <c r="BN41" s="64">
        <f>IFERROR(Y41*I41/H41,"0")</f>
        <v>157.29000000000002</v>
      </c>
      <c r="BO41" s="64">
        <f>IFERROR(1/J41*(X41/H41),"0")</f>
        <v>0.20688657407407407</v>
      </c>
      <c r="BP41" s="64">
        <f>IFERROR(1/J41*(Y41/H41),"0")</f>
        <v>0.21875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1">
        <v>4680115882539</v>
      </c>
      <c r="E42" s="592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1">
        <v>4607091385687</v>
      </c>
      <c r="E43" s="592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9">
        <f>IFERROR(X41/H41,"0")+IFERROR(X42/H42,"0")+IFERROR(X43/H43,"0")+IFERROR(X44/H44,"0")</f>
        <v>13.24074074074074</v>
      </c>
      <c r="Y45" s="579">
        <f>IFERROR(Y41/H41,"0")+IFERROR(Y42/H42,"0")+IFERROR(Y43/H43,"0")+IFERROR(Y44/H44,"0")</f>
        <v>14</v>
      </c>
      <c r="Z45" s="579">
        <f>IFERROR(IF(Z41="",0,Z41),"0")+IFERROR(IF(Z42="",0,Z42),"0")+IFERROR(IF(Z43="",0,Z43),"0")+IFERROR(IF(Z44="",0,Z44),"0")</f>
        <v>0.26572000000000001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9">
        <f>IFERROR(SUM(X41:X44),"0")</f>
        <v>143</v>
      </c>
      <c r="Y46" s="579">
        <f>IFERROR(SUM(Y41:Y44),"0")</f>
        <v>151.20000000000002</v>
      </c>
      <c r="Z46" s="37"/>
      <c r="AA46" s="580"/>
      <c r="AB46" s="580"/>
      <c r="AC46" s="580"/>
    </row>
    <row r="47" spans="1:68" ht="14.25" hidden="1" customHeight="1" x14ac:dyDescent="0.25">
      <c r="A47" s="581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69</v>
      </c>
      <c r="X56" s="577">
        <v>34</v>
      </c>
      <c r="Y56" s="578">
        <f t="shared" si="6"/>
        <v>36</v>
      </c>
      <c r="Z56" s="36">
        <f>IFERROR(IF(Y56=0,"",ROUNDUP(Y56/H56,0)*0.00902),"")</f>
        <v>8.1180000000000002E-2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35.784999999999997</v>
      </c>
      <c r="BN56" s="64">
        <f t="shared" si="8"/>
        <v>37.89</v>
      </c>
      <c r="BO56" s="64">
        <f t="shared" si="9"/>
        <v>6.4393939393939392E-2</v>
      </c>
      <c r="BP56" s="64">
        <f t="shared" si="10"/>
        <v>6.8181818181818177E-2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9">
        <f>IFERROR(X53/H53,"0")+IFERROR(X54/H54,"0")+IFERROR(X55/H55,"0")+IFERROR(X56/H56,"0")+IFERROR(X57/H57,"0")+IFERROR(X58/H58,"0")</f>
        <v>8.5</v>
      </c>
      <c r="Y59" s="579">
        <f>IFERROR(Y53/H53,"0")+IFERROR(Y54/H54,"0")+IFERROR(Y55/H55,"0")+IFERROR(Y56/H56,"0")+IFERROR(Y57/H57,"0")+IFERROR(Y58/H58,"0")</f>
        <v>9</v>
      </c>
      <c r="Z59" s="579">
        <f>IFERROR(IF(Z53="",0,Z53),"0")+IFERROR(IF(Z54="",0,Z54),"0")+IFERROR(IF(Z55="",0,Z55),"0")+IFERROR(IF(Z56="",0,Z56),"0")+IFERROR(IF(Z57="",0,Z57),"0")+IFERROR(IF(Z58="",0,Z58),"0")</f>
        <v>8.1180000000000002E-2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9">
        <f>IFERROR(SUM(X53:X58),"0")</f>
        <v>34</v>
      </c>
      <c r="Y60" s="579">
        <f>IFERROR(SUM(Y53:Y58),"0")</f>
        <v>36</v>
      </c>
      <c r="Z60" s="37"/>
      <c r="AA60" s="580"/>
      <c r="AB60" s="580"/>
      <c r="AC60" s="580"/>
    </row>
    <row r="61" spans="1:68" ht="14.25" hidden="1" customHeight="1" x14ac:dyDescent="0.25">
      <c r="A61" s="581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77">
        <v>62</v>
      </c>
      <c r="Y62" s="578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64.497222222222206</v>
      </c>
      <c r="BN62" s="64">
        <f>IFERROR(Y62*I62/H62,"0")</f>
        <v>67.410000000000011</v>
      </c>
      <c r="BO62" s="64">
        <f>IFERROR(1/J62*(X62/H62),"0")</f>
        <v>8.969907407407407E-2</v>
      </c>
      <c r="BP62" s="64">
        <f>IFERROR(1/J62*(Y62/H62),"0")</f>
        <v>9.3750000000000014E-2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9">
        <f>IFERROR(X62/H62,"0")+IFERROR(X63/H63,"0")+IFERROR(X64/H64,"0")+IFERROR(X65/H65,"0")</f>
        <v>5.7407407407407405</v>
      </c>
      <c r="Y66" s="579">
        <f>IFERROR(Y62/H62,"0")+IFERROR(Y63/H63,"0")+IFERROR(Y64/H64,"0")+IFERROR(Y65/H65,"0")</f>
        <v>6.0000000000000009</v>
      </c>
      <c r="Z66" s="579">
        <f>IFERROR(IF(Z62="",0,Z62),"0")+IFERROR(IF(Z63="",0,Z63),"0")+IFERROR(IF(Z64="",0,Z64),"0")+IFERROR(IF(Z65="",0,Z65),"0")</f>
        <v>0.11388000000000001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9">
        <f>IFERROR(SUM(X62:X65),"0")</f>
        <v>62</v>
      </c>
      <c r="Y67" s="579">
        <f>IFERROR(SUM(Y62:Y65),"0")</f>
        <v>64.800000000000011</v>
      </c>
      <c r="Z67" s="37"/>
      <c r="AA67" s="580"/>
      <c r="AB67" s="580"/>
      <c r="AC67" s="580"/>
    </row>
    <row r="68" spans="1:68" ht="14.25" hidden="1" customHeight="1" x14ac:dyDescent="0.25">
      <c r="A68" s="581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69</v>
      </c>
      <c r="X71" s="577">
        <v>2</v>
      </c>
      <c r="Y71" s="578">
        <f>IFERROR(IF(X71="",0,CEILING((X71/$H71),1)*$H71),"")</f>
        <v>3.6</v>
      </c>
      <c r="Z71" s="36">
        <f>IFERROR(IF(Y71=0,"",ROUNDUP(Y71/H71,0)*0.00502),"")</f>
        <v>1.004E-2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2.1111111111111112</v>
      </c>
      <c r="BN71" s="64">
        <f>IFERROR(Y71*I71/H71,"0")</f>
        <v>3.8</v>
      </c>
      <c r="BO71" s="64">
        <f>IFERROR(1/J71*(X71/H71),"0")</f>
        <v>4.7483380816714157E-3</v>
      </c>
      <c r="BP71" s="64">
        <f>IFERROR(1/J71*(Y71/H71),"0")</f>
        <v>8.5470085470085479E-3</v>
      </c>
    </row>
    <row r="72" spans="1:68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9">
        <f>IFERROR(X69/H69,"0")+IFERROR(X70/H70,"0")+IFERROR(X71/H71,"0")</f>
        <v>1.1111111111111112</v>
      </c>
      <c r="Y72" s="579">
        <f>IFERROR(Y69/H69,"0")+IFERROR(Y70/H70,"0")+IFERROR(Y71/H71,"0")</f>
        <v>2</v>
      </c>
      <c r="Z72" s="579">
        <f>IFERROR(IF(Z69="",0,Z69),"0")+IFERROR(IF(Z70="",0,Z70),"0")+IFERROR(IF(Z71="",0,Z71),"0")</f>
        <v>1.004E-2</v>
      </c>
      <c r="AA72" s="580"/>
      <c r="AB72" s="580"/>
      <c r="AC72" s="580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9">
        <f>IFERROR(SUM(X69:X71),"0")</f>
        <v>2</v>
      </c>
      <c r="Y73" s="579">
        <f>IFERROR(SUM(Y69:Y71),"0")</f>
        <v>3.6</v>
      </c>
      <c r="Z73" s="37"/>
      <c r="AA73" s="580"/>
      <c r="AB73" s="580"/>
      <c r="AC73" s="580"/>
    </row>
    <row r="74" spans="1:68" ht="14.25" hidden="1" customHeight="1" x14ac:dyDescent="0.25">
      <c r="A74" s="581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77">
        <v>8</v>
      </c>
      <c r="Y76" s="578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8.4142857142857146</v>
      </c>
      <c r="BN76" s="64">
        <f t="shared" si="13"/>
        <v>8.8350000000000009</v>
      </c>
      <c r="BO76" s="64">
        <f t="shared" si="14"/>
        <v>1.488095238095238E-2</v>
      </c>
      <c r="BP76" s="64">
        <f t="shared" si="15"/>
        <v>1.5625E-2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9">
        <f>IFERROR(X75/H75,"0")+IFERROR(X76/H76,"0")+IFERROR(X77/H77,"0")+IFERROR(X78/H78,"0")+IFERROR(X79/H79,"0")+IFERROR(X80/H80,"0")</f>
        <v>0.95238095238095233</v>
      </c>
      <c r="Y81" s="579">
        <f>IFERROR(Y75/H75,"0")+IFERROR(Y76/H76,"0")+IFERROR(Y77/H77,"0")+IFERROR(Y78/H78,"0")+IFERROR(Y79/H79,"0")+IFERROR(Y80/H80,"0")</f>
        <v>1</v>
      </c>
      <c r="Z81" s="579">
        <f>IFERROR(IF(Z75="",0,Z75),"0")+IFERROR(IF(Z76="",0,Z76),"0")+IFERROR(IF(Z77="",0,Z77),"0")+IFERROR(IF(Z78="",0,Z78),"0")+IFERROR(IF(Z79="",0,Z79),"0")+IFERROR(IF(Z80="",0,Z80),"0")</f>
        <v>1.898E-2</v>
      </c>
      <c r="AA81" s="580"/>
      <c r="AB81" s="580"/>
      <c r="AC81" s="580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9">
        <f>IFERROR(SUM(X75:X80),"0")</f>
        <v>8</v>
      </c>
      <c r="Y82" s="579">
        <f>IFERROR(SUM(Y75:Y80),"0")</f>
        <v>8.4</v>
      </c>
      <c r="Z82" s="37"/>
      <c r="AA82" s="580"/>
      <c r="AB82" s="580"/>
      <c r="AC82" s="580"/>
    </row>
    <row r="83" spans="1:68" ht="14.25" hidden="1" customHeight="1" x14ac:dyDescent="0.25">
      <c r="A83" s="581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69</v>
      </c>
      <c r="X90" s="577">
        <v>60</v>
      </c>
      <c r="Y90" s="578">
        <f>IFERROR(IF(X90="",0,CEILING((X90/$H90),1)*$H90),"")</f>
        <v>64.800000000000011</v>
      </c>
      <c r="Z90" s="36">
        <f>IFERROR(IF(Y90=0,"",ROUNDUP(Y90/H90,0)*0.01898),"")</f>
        <v>0.11388000000000001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62.416666666666657</v>
      </c>
      <c r="BN90" s="64">
        <f>IFERROR(Y90*I90/H90,"0")</f>
        <v>67.410000000000011</v>
      </c>
      <c r="BO90" s="64">
        <f>IFERROR(1/J90*(X90/H90),"0")</f>
        <v>8.6805555555555552E-2</v>
      </c>
      <c r="BP90" s="64">
        <f>IFERROR(1/J90*(Y90/H90),"0")</f>
        <v>9.3750000000000014E-2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69</v>
      </c>
      <c r="X92" s="577">
        <v>16</v>
      </c>
      <c r="Y92" s="578">
        <f>IFERROR(IF(X92="",0,CEILING((X92/$H92),1)*$H92),"")</f>
        <v>18</v>
      </c>
      <c r="Z92" s="36">
        <f>IFERROR(IF(Y92=0,"",ROUNDUP(Y92/H92,0)*0.00902),"")</f>
        <v>3.6080000000000001E-2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16.746666666666666</v>
      </c>
      <c r="BN92" s="64">
        <f>IFERROR(Y92*I92/H92,"0")</f>
        <v>18.84</v>
      </c>
      <c r="BO92" s="64">
        <f>IFERROR(1/J92*(X92/H92),"0")</f>
        <v>2.6936026936026935E-2</v>
      </c>
      <c r="BP92" s="64">
        <f>IFERROR(1/J92*(Y92/H92),"0")</f>
        <v>3.0303030303030304E-2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9">
        <f>IFERROR(X90/H90,"0")+IFERROR(X91/H91,"0")+IFERROR(X92/H92,"0")</f>
        <v>9.1111111111111107</v>
      </c>
      <c r="Y93" s="579">
        <f>IFERROR(Y90/H90,"0")+IFERROR(Y91/H91,"0")+IFERROR(Y92/H92,"0")</f>
        <v>10</v>
      </c>
      <c r="Z93" s="579">
        <f>IFERROR(IF(Z90="",0,Z90),"0")+IFERROR(IF(Z91="",0,Z91),"0")+IFERROR(IF(Z92="",0,Z92),"0")</f>
        <v>0.14996000000000001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9">
        <f>IFERROR(SUM(X90:X92),"0")</f>
        <v>76</v>
      </c>
      <c r="Y94" s="579">
        <f>IFERROR(SUM(Y90:Y92),"0")</f>
        <v>82.800000000000011</v>
      </c>
      <c r="Z94" s="37"/>
      <c r="AA94" s="580"/>
      <c r="AB94" s="580"/>
      <c r="AC94" s="580"/>
    </row>
    <row r="95" spans="1:68" ht="14.25" hidden="1" customHeight="1" x14ac:dyDescent="0.25">
      <c r="A95" s="581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2" t="s">
        <v>189</v>
      </c>
      <c r="Q96" s="588"/>
      <c r="R96" s="588"/>
      <c r="S96" s="588"/>
      <c r="T96" s="589"/>
      <c r="U96" s="34"/>
      <c r="V96" s="34"/>
      <c r="W96" s="35" t="s">
        <v>69</v>
      </c>
      <c r="X96" s="577">
        <v>94</v>
      </c>
      <c r="Y96" s="578">
        <f t="shared" ref="Y96:Y102" si="16">IFERROR(IF(X96="",0,CEILING((X96/$H96),1)*$H96),"")</f>
        <v>97.199999999999989</v>
      </c>
      <c r="Z96" s="36">
        <f>IFERROR(IF(Y96=0,"",ROUNDUP(Y96/H96,0)*0.01898),"")</f>
        <v>0.22776000000000002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100.02296296296296</v>
      </c>
      <c r="BN96" s="64">
        <f t="shared" ref="BN96:BN102" si="18">IFERROR(Y96*I96/H96,"0")</f>
        <v>103.42799999999998</v>
      </c>
      <c r="BO96" s="64">
        <f t="shared" ref="BO96:BO102" si="19">IFERROR(1/J96*(X96/H96),"0")</f>
        <v>0.18132716049382716</v>
      </c>
      <c r="BP96" s="64">
        <f t="shared" ref="BP96:BP102" si="20">IFERROR(1/J96*(Y96/H96),"0")</f>
        <v>0.1875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77">
        <v>92</v>
      </c>
      <c r="Y99" s="578">
        <f t="shared" si="16"/>
        <v>94.5</v>
      </c>
      <c r="Z99" s="36">
        <f>IFERROR(IF(Y99=0,"",ROUNDUP(Y99/H99,0)*0.00651),"")</f>
        <v>0.22785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100.58666666666666</v>
      </c>
      <c r="BN99" s="64">
        <f t="shared" si="18"/>
        <v>103.32</v>
      </c>
      <c r="BO99" s="64">
        <f t="shared" si="19"/>
        <v>0.18722018722018721</v>
      </c>
      <c r="BP99" s="64">
        <f t="shared" si="20"/>
        <v>0.19230769230769232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8"/>
      <c r="R100" s="588"/>
      <c r="S100" s="588"/>
      <c r="T100" s="589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71</v>
      </c>
      <c r="Q103" s="597"/>
      <c r="R103" s="597"/>
      <c r="S103" s="597"/>
      <c r="T103" s="597"/>
      <c r="U103" s="597"/>
      <c r="V103" s="598"/>
      <c r="W103" s="37" t="s">
        <v>72</v>
      </c>
      <c r="X103" s="579">
        <f>IFERROR(X96/H96,"0")+IFERROR(X97/H97,"0")+IFERROR(X98/H98,"0")+IFERROR(X99/H99,"0")+IFERROR(X100/H100,"0")+IFERROR(X101/H101,"0")+IFERROR(X102/H102,"0")</f>
        <v>45.679012345679006</v>
      </c>
      <c r="Y103" s="579">
        <f>IFERROR(Y96/H96,"0")+IFERROR(Y97/H97,"0")+IFERROR(Y98/H98,"0")+IFERROR(Y99/H99,"0")+IFERROR(Y100/H100,"0")+IFERROR(Y101/H101,"0")+IFERROR(Y102/H102,"0")</f>
        <v>47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0.45561000000000001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71</v>
      </c>
      <c r="Q104" s="597"/>
      <c r="R104" s="597"/>
      <c r="S104" s="597"/>
      <c r="T104" s="597"/>
      <c r="U104" s="597"/>
      <c r="V104" s="598"/>
      <c r="W104" s="37" t="s">
        <v>69</v>
      </c>
      <c r="X104" s="579">
        <f>IFERROR(SUM(X96:X102),"0")</f>
        <v>186</v>
      </c>
      <c r="Y104" s="579">
        <f>IFERROR(SUM(Y96:Y102),"0")</f>
        <v>191.7</v>
      </c>
      <c r="Z104" s="37"/>
      <c r="AA104" s="580"/>
      <c r="AB104" s="580"/>
      <c r="AC104" s="580"/>
    </row>
    <row r="105" spans="1:68" ht="16.5" hidden="1" customHeight="1" x14ac:dyDescent="0.25">
      <c r="A105" s="593" t="s">
        <v>204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102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69</v>
      </c>
      <c r="X107" s="577">
        <v>457</v>
      </c>
      <c r="Y107" s="578">
        <f>IFERROR(IF(X107="",0,CEILING((X107/$H107),1)*$H107),"")</f>
        <v>464.40000000000003</v>
      </c>
      <c r="Z107" s="36">
        <f>IFERROR(IF(Y107=0,"",ROUNDUP(Y107/H107,0)*0.01898),"")</f>
        <v>0.81613999999999998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475.40694444444438</v>
      </c>
      <c r="BN107" s="64">
        <f>IFERROR(Y107*I107/H107,"0")</f>
        <v>483.10500000000002</v>
      </c>
      <c r="BO107" s="64">
        <f>IFERROR(1/J107*(X107/H107),"0")</f>
        <v>0.6611689814814814</v>
      </c>
      <c r="BP107" s="64">
        <f>IFERROR(1/J107*(Y107/H107),"0")</f>
        <v>0.671875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71</v>
      </c>
      <c r="Q111" s="597"/>
      <c r="R111" s="597"/>
      <c r="S111" s="597"/>
      <c r="T111" s="597"/>
      <c r="U111" s="597"/>
      <c r="V111" s="598"/>
      <c r="W111" s="37" t="s">
        <v>72</v>
      </c>
      <c r="X111" s="579">
        <f>IFERROR(X107/H107,"0")+IFERROR(X108/H108,"0")+IFERROR(X109/H109,"0")+IFERROR(X110/H110,"0")</f>
        <v>42.31481481481481</v>
      </c>
      <c r="Y111" s="579">
        <f>IFERROR(Y107/H107,"0")+IFERROR(Y108/H108,"0")+IFERROR(Y109/H109,"0")+IFERROR(Y110/H110,"0")</f>
        <v>43</v>
      </c>
      <c r="Z111" s="579">
        <f>IFERROR(IF(Z107="",0,Z107),"0")+IFERROR(IF(Z108="",0,Z108),"0")+IFERROR(IF(Z109="",0,Z109),"0")+IFERROR(IF(Z110="",0,Z110),"0")</f>
        <v>0.81613999999999998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71</v>
      </c>
      <c r="Q112" s="597"/>
      <c r="R112" s="597"/>
      <c r="S112" s="597"/>
      <c r="T112" s="597"/>
      <c r="U112" s="597"/>
      <c r="V112" s="598"/>
      <c r="W112" s="37" t="s">
        <v>69</v>
      </c>
      <c r="X112" s="579">
        <f>IFERROR(SUM(X107:X110),"0")</f>
        <v>457</v>
      </c>
      <c r="Y112" s="579">
        <f>IFERROR(SUM(Y107:Y110),"0")</f>
        <v>464.40000000000003</v>
      </c>
      <c r="Z112" s="37"/>
      <c r="AA112" s="580"/>
      <c r="AB112" s="580"/>
      <c r="AC112" s="580"/>
    </row>
    <row r="113" spans="1:68" ht="14.25" hidden="1" customHeight="1" x14ac:dyDescent="0.25">
      <c r="A113" s="581" t="s">
        <v>137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214</v>
      </c>
      <c r="B114" s="54" t="s">
        <v>215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69</v>
      </c>
      <c r="X116" s="577">
        <v>14</v>
      </c>
      <c r="Y116" s="578">
        <f>IFERROR(IF(X116="",0,CEILING((X116/$H116),1)*$H116),"")</f>
        <v>14.399999999999999</v>
      </c>
      <c r="Z116" s="36">
        <f>IFERROR(IF(Y116=0,"",ROUNDUP(Y116/H116,0)*0.00651),"")</f>
        <v>3.9059999999999997E-2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15.050000000000002</v>
      </c>
      <c r="BN116" s="64">
        <f>IFERROR(Y116*I116/H116,"0")</f>
        <v>15.479999999999999</v>
      </c>
      <c r="BO116" s="64">
        <f>IFERROR(1/J116*(X116/H116),"0")</f>
        <v>3.2051282051282055E-2</v>
      </c>
      <c r="BP116" s="64">
        <f>IFERROR(1/J116*(Y116/H116),"0")</f>
        <v>3.2967032967032968E-2</v>
      </c>
    </row>
    <row r="117" spans="1:68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71</v>
      </c>
      <c r="Q117" s="597"/>
      <c r="R117" s="597"/>
      <c r="S117" s="597"/>
      <c r="T117" s="597"/>
      <c r="U117" s="597"/>
      <c r="V117" s="598"/>
      <c r="W117" s="37" t="s">
        <v>72</v>
      </c>
      <c r="X117" s="579">
        <f>IFERROR(X114/H114,"0")+IFERROR(X115/H115,"0")+IFERROR(X116/H116,"0")</f>
        <v>5.8333333333333339</v>
      </c>
      <c r="Y117" s="579">
        <f>IFERROR(Y114/H114,"0")+IFERROR(Y115/H115,"0")+IFERROR(Y116/H116,"0")</f>
        <v>6</v>
      </c>
      <c r="Z117" s="579">
        <f>IFERROR(IF(Z114="",0,Z114),"0")+IFERROR(IF(Z115="",0,Z115),"0")+IFERROR(IF(Z116="",0,Z116),"0")</f>
        <v>3.9059999999999997E-2</v>
      </c>
      <c r="AA117" s="580"/>
      <c r="AB117" s="580"/>
      <c r="AC117" s="580"/>
    </row>
    <row r="118" spans="1:68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71</v>
      </c>
      <c r="Q118" s="597"/>
      <c r="R118" s="597"/>
      <c r="S118" s="597"/>
      <c r="T118" s="597"/>
      <c r="U118" s="597"/>
      <c r="V118" s="598"/>
      <c r="W118" s="37" t="s">
        <v>69</v>
      </c>
      <c r="X118" s="579">
        <f>IFERROR(SUM(X114:X116),"0")</f>
        <v>14</v>
      </c>
      <c r="Y118" s="579">
        <f>IFERROR(SUM(Y114:Y116),"0")</f>
        <v>14.399999999999999</v>
      </c>
      <c r="Z118" s="37"/>
      <c r="AA118" s="580"/>
      <c r="AB118" s="580"/>
      <c r="AC118" s="580"/>
    </row>
    <row r="119" spans="1:68" ht="14.25" hidden="1" customHeight="1" x14ac:dyDescent="0.25">
      <c r="A119" s="581" t="s">
        <v>73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77">
        <v>263</v>
      </c>
      <c r="Y120" s="578">
        <f t="shared" ref="Y120:Y125" si="21">IFERROR(IF(X120="",0,CEILING((X120/$H120),1)*$H120),"")</f>
        <v>267.3</v>
      </c>
      <c r="Z120" s="36">
        <f>IFERROR(IF(Y120=0,"",ROUNDUP(Y120/H120,0)*0.01898),"")</f>
        <v>0.62634000000000001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279.65666666666669</v>
      </c>
      <c r="BN120" s="64">
        <f t="shared" ref="BN120:BN125" si="23">IFERROR(Y120*I120/H120,"0")</f>
        <v>284.22899999999998</v>
      </c>
      <c r="BO120" s="64">
        <f t="shared" ref="BO120:BO125" si="24">IFERROR(1/J120*(X120/H120),"0")</f>
        <v>0.50733024691358031</v>
      </c>
      <c r="BP120" s="64">
        <f t="shared" ref="BP120:BP125" si="25">IFERROR(1/J120*(Y120/H120),"0")</f>
        <v>0.515625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8"/>
      <c r="R121" s="588"/>
      <c r="S121" s="588"/>
      <c r="T121" s="589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69</v>
      </c>
      <c r="X123" s="577">
        <v>867</v>
      </c>
      <c r="Y123" s="578">
        <f t="shared" si="21"/>
        <v>869.40000000000009</v>
      </c>
      <c r="Z123" s="36">
        <f>IFERROR(IF(Y123=0,"",ROUNDUP(Y123/H123,0)*0.00651),"")</f>
        <v>2.0962200000000002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947.92</v>
      </c>
      <c r="BN123" s="64">
        <f t="shared" si="23"/>
        <v>950.54399999999998</v>
      </c>
      <c r="BO123" s="64">
        <f t="shared" si="24"/>
        <v>1.7643467643467643</v>
      </c>
      <c r="BP123" s="64">
        <f t="shared" si="25"/>
        <v>1.7692307692307694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71</v>
      </c>
      <c r="Q126" s="597"/>
      <c r="R126" s="597"/>
      <c r="S126" s="597"/>
      <c r="T126" s="597"/>
      <c r="U126" s="597"/>
      <c r="V126" s="598"/>
      <c r="W126" s="37" t="s">
        <v>72</v>
      </c>
      <c r="X126" s="579">
        <f>IFERROR(X120/H120,"0")+IFERROR(X121/H121,"0")+IFERROR(X122/H122,"0")+IFERROR(X123/H123,"0")+IFERROR(X124/H124,"0")+IFERROR(X125/H125,"0")</f>
        <v>353.58024691358025</v>
      </c>
      <c r="Y126" s="579">
        <f>IFERROR(Y120/H120,"0")+IFERROR(Y121/H121,"0")+IFERROR(Y122/H122,"0")+IFERROR(Y123/H123,"0")+IFERROR(Y124/H124,"0")+IFERROR(Y125/H125,"0")</f>
        <v>355</v>
      </c>
      <c r="Z126" s="579">
        <f>IFERROR(IF(Z120="",0,Z120),"0")+IFERROR(IF(Z121="",0,Z121),"0")+IFERROR(IF(Z122="",0,Z122),"0")+IFERROR(IF(Z123="",0,Z123),"0")+IFERROR(IF(Z124="",0,Z124),"0")+IFERROR(IF(Z125="",0,Z125),"0")</f>
        <v>2.7225600000000001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71</v>
      </c>
      <c r="Q127" s="597"/>
      <c r="R127" s="597"/>
      <c r="S127" s="597"/>
      <c r="T127" s="597"/>
      <c r="U127" s="597"/>
      <c r="V127" s="598"/>
      <c r="W127" s="37" t="s">
        <v>69</v>
      </c>
      <c r="X127" s="579">
        <f>IFERROR(SUM(X120:X125),"0")</f>
        <v>1130</v>
      </c>
      <c r="Y127" s="579">
        <f>IFERROR(SUM(Y120:Y125),"0")</f>
        <v>1136.7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172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71</v>
      </c>
      <c r="Q131" s="597"/>
      <c r="R131" s="597"/>
      <c r="S131" s="597"/>
      <c r="T131" s="597"/>
      <c r="U131" s="597"/>
      <c r="V131" s="598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71</v>
      </c>
      <c r="Q132" s="597"/>
      <c r="R132" s="597"/>
      <c r="S132" s="597"/>
      <c r="T132" s="597"/>
      <c r="U132" s="597"/>
      <c r="V132" s="598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242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102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71</v>
      </c>
      <c r="Q137" s="597"/>
      <c r="R137" s="597"/>
      <c r="S137" s="597"/>
      <c r="T137" s="597"/>
      <c r="U137" s="597"/>
      <c r="V137" s="598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71</v>
      </c>
      <c r="Q138" s="597"/>
      <c r="R138" s="597"/>
      <c r="S138" s="597"/>
      <c r="T138" s="597"/>
      <c r="U138" s="597"/>
      <c r="V138" s="598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63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71</v>
      </c>
      <c r="Q142" s="597"/>
      <c r="R142" s="597"/>
      <c r="S142" s="597"/>
      <c r="T142" s="597"/>
      <c r="U142" s="597"/>
      <c r="V142" s="598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71</v>
      </c>
      <c r="Q143" s="597"/>
      <c r="R143" s="597"/>
      <c r="S143" s="597"/>
      <c r="T143" s="597"/>
      <c r="U143" s="597"/>
      <c r="V143" s="598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73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71</v>
      </c>
      <c r="Q147" s="597"/>
      <c r="R147" s="597"/>
      <c r="S147" s="597"/>
      <c r="T147" s="597"/>
      <c r="U147" s="597"/>
      <c r="V147" s="598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71</v>
      </c>
      <c r="Q148" s="597"/>
      <c r="R148" s="597"/>
      <c r="S148" s="597"/>
      <c r="T148" s="597"/>
      <c r="U148" s="597"/>
      <c r="V148" s="598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100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102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71</v>
      </c>
      <c r="Q152" s="597"/>
      <c r="R152" s="597"/>
      <c r="S152" s="597"/>
      <c r="T152" s="597"/>
      <c r="U152" s="597"/>
      <c r="V152" s="598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71</v>
      </c>
      <c r="Q153" s="597"/>
      <c r="R153" s="597"/>
      <c r="S153" s="597"/>
      <c r="T153" s="597"/>
      <c r="U153" s="597"/>
      <c r="V153" s="598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63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71</v>
      </c>
      <c r="Q158" s="597"/>
      <c r="R158" s="597"/>
      <c r="S158" s="597"/>
      <c r="T158" s="597"/>
      <c r="U158" s="597"/>
      <c r="V158" s="598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71</v>
      </c>
      <c r="Q159" s="597"/>
      <c r="R159" s="597"/>
      <c r="S159" s="597"/>
      <c r="T159" s="597"/>
      <c r="U159" s="597"/>
      <c r="V159" s="598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266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267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137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268</v>
      </c>
      <c r="B163" s="54" t="s">
        <v>269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71</v>
      </c>
      <c r="Q164" s="597"/>
      <c r="R164" s="597"/>
      <c r="S164" s="597"/>
      <c r="T164" s="597"/>
      <c r="U164" s="597"/>
      <c r="V164" s="598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71</v>
      </c>
      <c r="Q165" s="597"/>
      <c r="R165" s="597"/>
      <c r="S165" s="597"/>
      <c r="T165" s="597"/>
      <c r="U165" s="597"/>
      <c r="V165" s="598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63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69</v>
      </c>
      <c r="X167" s="577">
        <v>11</v>
      </c>
      <c r="Y167" s="578">
        <f t="shared" ref="Y167:Y175" si="26">IFERROR(IF(X167="",0,CEILING((X167/$H167),1)*$H167),"")</f>
        <v>12.600000000000001</v>
      </c>
      <c r="Z167" s="36">
        <f>IFERROR(IF(Y167=0,"",ROUNDUP(Y167/H167,0)*0.00902),"")</f>
        <v>2.7060000000000001E-2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11.707142857142856</v>
      </c>
      <c r="BN167" s="64">
        <f t="shared" ref="BN167:BN175" si="28">IFERROR(Y167*I167/H167,"0")</f>
        <v>13.41</v>
      </c>
      <c r="BO167" s="64">
        <f t="shared" ref="BO167:BO175" si="29">IFERROR(1/J167*(X167/H167),"0")</f>
        <v>1.9841269841269844E-2</v>
      </c>
      <c r="BP167" s="64">
        <f t="shared" ref="BP167:BP175" si="30">IFERROR(1/J167*(Y167/H167),"0")</f>
        <v>2.2727272727272728E-2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69</v>
      </c>
      <c r="X169" s="577">
        <v>21</v>
      </c>
      <c r="Y169" s="578">
        <f t="shared" si="26"/>
        <v>21</v>
      </c>
      <c r="Z169" s="36">
        <f>IFERROR(IF(Y169=0,"",ROUNDUP(Y169/H169,0)*0.00902),"")</f>
        <v>4.5100000000000001E-2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22.049999999999997</v>
      </c>
      <c r="BN169" s="64">
        <f t="shared" si="28"/>
        <v>22.049999999999997</v>
      </c>
      <c r="BO169" s="64">
        <f t="shared" si="29"/>
        <v>3.787878787878788E-2</v>
      </c>
      <c r="BP169" s="64">
        <f t="shared" si="30"/>
        <v>3.787878787878788E-2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69</v>
      </c>
      <c r="X170" s="577">
        <v>55</v>
      </c>
      <c r="Y170" s="578">
        <f t="shared" si="26"/>
        <v>56.7</v>
      </c>
      <c r="Z170" s="36">
        <f>IFERROR(IF(Y170=0,"",ROUNDUP(Y170/H170,0)*0.00502),"")</f>
        <v>0.13553999999999999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58.404761904761905</v>
      </c>
      <c r="BN170" s="64">
        <f t="shared" si="28"/>
        <v>60.21</v>
      </c>
      <c r="BO170" s="64">
        <f t="shared" si="29"/>
        <v>0.11192511192511194</v>
      </c>
      <c r="BP170" s="64">
        <f t="shared" si="30"/>
        <v>0.11538461538461539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77">
        <v>4</v>
      </c>
      <c r="Y172" s="578">
        <f t="shared" si="26"/>
        <v>5.4</v>
      </c>
      <c r="Z172" s="36">
        <f>IFERROR(IF(Y172=0,"",ROUNDUP(Y172/H172,0)*0.00502),"")</f>
        <v>1.506E-2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4.2888888888888888</v>
      </c>
      <c r="BN172" s="64">
        <f t="shared" si="28"/>
        <v>5.79</v>
      </c>
      <c r="BO172" s="64">
        <f t="shared" si="29"/>
        <v>9.4966761633428314E-3</v>
      </c>
      <c r="BP172" s="64">
        <f t="shared" si="30"/>
        <v>1.2820512820512822E-2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69</v>
      </c>
      <c r="X173" s="577">
        <v>79</v>
      </c>
      <c r="Y173" s="578">
        <f t="shared" si="26"/>
        <v>79.8</v>
      </c>
      <c r="Z173" s="36">
        <f>IFERROR(IF(Y173=0,"",ROUNDUP(Y173/H173,0)*0.00502),"")</f>
        <v>0.19076000000000001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82.761904761904759</v>
      </c>
      <c r="BN173" s="64">
        <f t="shared" si="28"/>
        <v>83.6</v>
      </c>
      <c r="BO173" s="64">
        <f t="shared" si="29"/>
        <v>0.16076516076516079</v>
      </c>
      <c r="BP173" s="64">
        <f t="shared" si="30"/>
        <v>0.1623931623931624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71</v>
      </c>
      <c r="Q176" s="597"/>
      <c r="R176" s="597"/>
      <c r="S176" s="597"/>
      <c r="T176" s="597"/>
      <c r="U176" s="597"/>
      <c r="V176" s="598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73.650793650793645</v>
      </c>
      <c r="Y176" s="579">
        <f>IFERROR(Y167/H167,"0")+IFERROR(Y168/H168,"0")+IFERROR(Y169/H169,"0")+IFERROR(Y170/H170,"0")+IFERROR(Y171/H171,"0")+IFERROR(Y172/H172,"0")+IFERROR(Y173/H173,"0")+IFERROR(Y174/H174,"0")+IFERROR(Y175/H175,"0")</f>
        <v>76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0.41352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71</v>
      </c>
      <c r="Q177" s="597"/>
      <c r="R177" s="597"/>
      <c r="S177" s="597"/>
      <c r="T177" s="597"/>
      <c r="U177" s="597"/>
      <c r="V177" s="598"/>
      <c r="W177" s="37" t="s">
        <v>69</v>
      </c>
      <c r="X177" s="579">
        <f>IFERROR(SUM(X167:X175),"0")</f>
        <v>170</v>
      </c>
      <c r="Y177" s="579">
        <f>IFERROR(SUM(Y167:Y175),"0")</f>
        <v>175.5</v>
      </c>
      <c r="Z177" s="37"/>
      <c r="AA177" s="580"/>
      <c r="AB177" s="580"/>
      <c r="AC177" s="580"/>
    </row>
    <row r="178" spans="1:68" ht="14.25" hidden="1" customHeight="1" x14ac:dyDescent="0.25">
      <c r="A178" s="581" t="s">
        <v>94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71</v>
      </c>
      <c r="Q182" s="597"/>
      <c r="R182" s="597"/>
      <c r="S182" s="597"/>
      <c r="T182" s="597"/>
      <c r="U182" s="597"/>
      <c r="V182" s="598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71</v>
      </c>
      <c r="Q183" s="597"/>
      <c r="R183" s="597"/>
      <c r="S183" s="597"/>
      <c r="T183" s="597"/>
      <c r="U183" s="597"/>
      <c r="V183" s="598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304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71</v>
      </c>
      <c r="Q186" s="597"/>
      <c r="R186" s="597"/>
      <c r="S186" s="597"/>
      <c r="T186" s="597"/>
      <c r="U186" s="597"/>
      <c r="V186" s="598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71</v>
      </c>
      <c r="Q187" s="597"/>
      <c r="R187" s="597"/>
      <c r="S187" s="597"/>
      <c r="T187" s="597"/>
      <c r="U187" s="597"/>
      <c r="V187" s="598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307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102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71</v>
      </c>
      <c r="Q192" s="597"/>
      <c r="R192" s="597"/>
      <c r="S192" s="597"/>
      <c r="T192" s="597"/>
      <c r="U192" s="597"/>
      <c r="V192" s="598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71</v>
      </c>
      <c r="Q193" s="597"/>
      <c r="R193" s="597"/>
      <c r="S193" s="597"/>
      <c r="T193" s="597"/>
      <c r="U193" s="597"/>
      <c r="V193" s="598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137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71</v>
      </c>
      <c r="Q197" s="597"/>
      <c r="R197" s="597"/>
      <c r="S197" s="597"/>
      <c r="T197" s="597"/>
      <c r="U197" s="597"/>
      <c r="V197" s="598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71</v>
      </c>
      <c r="Q198" s="597"/>
      <c r="R198" s="597"/>
      <c r="S198" s="597"/>
      <c r="T198" s="597"/>
      <c r="U198" s="597"/>
      <c r="V198" s="598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63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77">
        <v>132</v>
      </c>
      <c r="Y200" s="578">
        <f t="shared" ref="Y200:Y207" si="31">IFERROR(IF(X200="",0,CEILING((X200/$H200),1)*$H200),"")</f>
        <v>135</v>
      </c>
      <c r="Z200" s="36">
        <f>IFERROR(IF(Y200=0,"",ROUNDUP(Y200/H200,0)*0.00902),"")</f>
        <v>0.22550000000000001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137.13333333333335</v>
      </c>
      <c r="BN200" s="64">
        <f t="shared" ref="BN200:BN207" si="33">IFERROR(Y200*I200/H200,"0")</f>
        <v>140.25</v>
      </c>
      <c r="BO200" s="64">
        <f t="shared" ref="BO200:BO207" si="34">IFERROR(1/J200*(X200/H200),"0")</f>
        <v>0.18518518518518517</v>
      </c>
      <c r="BP200" s="64">
        <f t="shared" ref="BP200:BP207" si="35">IFERROR(1/J200*(Y200/H200),"0")</f>
        <v>0.18939393939393939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77">
        <v>85</v>
      </c>
      <c r="Y201" s="578">
        <f t="shared" si="31"/>
        <v>86.4</v>
      </c>
      <c r="Z201" s="36">
        <f>IFERROR(IF(Y201=0,"",ROUNDUP(Y201/H201,0)*0.00902),"")</f>
        <v>0.14432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88.305555555555557</v>
      </c>
      <c r="BN201" s="64">
        <f t="shared" si="33"/>
        <v>89.76</v>
      </c>
      <c r="BO201" s="64">
        <f t="shared" si="34"/>
        <v>0.11924803591470258</v>
      </c>
      <c r="BP201" s="64">
        <f t="shared" si="35"/>
        <v>0.12121212121212122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77">
        <v>84</v>
      </c>
      <c r="Y203" s="578">
        <f t="shared" si="31"/>
        <v>86.4</v>
      </c>
      <c r="Z203" s="36">
        <f>IFERROR(IF(Y203=0,"",ROUNDUP(Y203/H203,0)*0.00902),"")</f>
        <v>0.14432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87.266666666666666</v>
      </c>
      <c r="BN203" s="64">
        <f t="shared" si="33"/>
        <v>89.76</v>
      </c>
      <c r="BO203" s="64">
        <f t="shared" si="34"/>
        <v>0.11784511784511785</v>
      </c>
      <c r="BP203" s="64">
        <f t="shared" si="35"/>
        <v>0.12121212121212122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77">
        <v>20</v>
      </c>
      <c r="Y204" s="578">
        <f t="shared" si="31"/>
        <v>21.6</v>
      </c>
      <c r="Z204" s="36">
        <f>IFERROR(IF(Y204=0,"",ROUNDUP(Y204/H204,0)*0.00502),"")</f>
        <v>6.0240000000000002E-2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21.444444444444446</v>
      </c>
      <c r="BN204" s="64">
        <f t="shared" si="33"/>
        <v>23.16</v>
      </c>
      <c r="BO204" s="64">
        <f t="shared" si="34"/>
        <v>4.7483380816714153E-2</v>
      </c>
      <c r="BP204" s="64">
        <f t="shared" si="35"/>
        <v>5.1282051282051287E-2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69</v>
      </c>
      <c r="X205" s="577">
        <v>17</v>
      </c>
      <c r="Y205" s="578">
        <f t="shared" si="31"/>
        <v>18</v>
      </c>
      <c r="Z205" s="36">
        <f>IFERROR(IF(Y205=0,"",ROUNDUP(Y205/H205,0)*0.00502),"")</f>
        <v>5.0200000000000002E-2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17.944444444444443</v>
      </c>
      <c r="BN205" s="64">
        <f t="shared" si="33"/>
        <v>18.999999999999996</v>
      </c>
      <c r="BO205" s="64">
        <f t="shared" si="34"/>
        <v>4.0360873694207031E-2</v>
      </c>
      <c r="BP205" s="64">
        <f t="shared" si="35"/>
        <v>4.2735042735042736E-2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71</v>
      </c>
      <c r="Q208" s="597"/>
      <c r="R208" s="597"/>
      <c r="S208" s="597"/>
      <c r="T208" s="597"/>
      <c r="U208" s="597"/>
      <c r="V208" s="598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76.296296296296291</v>
      </c>
      <c r="Y208" s="579">
        <f>IFERROR(Y200/H200,"0")+IFERROR(Y201/H201,"0")+IFERROR(Y202/H202,"0")+IFERROR(Y203/H203,"0")+IFERROR(Y204/H204,"0")+IFERROR(Y205/H205,"0")+IFERROR(Y206/H206,"0")+IFERROR(Y207/H207,"0")</f>
        <v>79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0.62458000000000002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71</v>
      </c>
      <c r="Q209" s="597"/>
      <c r="R209" s="597"/>
      <c r="S209" s="597"/>
      <c r="T209" s="597"/>
      <c r="U209" s="597"/>
      <c r="V209" s="598"/>
      <c r="W209" s="37" t="s">
        <v>69</v>
      </c>
      <c r="X209" s="579">
        <f>IFERROR(SUM(X200:X207),"0")</f>
        <v>338</v>
      </c>
      <c r="Y209" s="579">
        <f>IFERROR(SUM(Y200:Y207),"0")</f>
        <v>347.40000000000003</v>
      </c>
      <c r="Z209" s="37"/>
      <c r="AA209" s="580"/>
      <c r="AB209" s="580"/>
      <c r="AC209" s="580"/>
    </row>
    <row r="210" spans="1:68" ht="14.25" hidden="1" customHeight="1" x14ac:dyDescent="0.25">
      <c r="A210" s="581" t="s">
        <v>73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344</v>
      </c>
      <c r="B213" s="54" t="s">
        <v>345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77">
        <v>101</v>
      </c>
      <c r="Y214" s="578">
        <f t="shared" si="36"/>
        <v>103.2</v>
      </c>
      <c r="Z214" s="36">
        <f t="shared" ref="Z214:Z219" si="41">IFERROR(IF(Y214=0,"",ROUNDUP(Y214/H214,0)*0.00651),"")</f>
        <v>0.27993000000000001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112.36250000000001</v>
      </c>
      <c r="BN214" s="64">
        <f t="shared" si="38"/>
        <v>114.81</v>
      </c>
      <c r="BO214" s="64">
        <f t="shared" si="39"/>
        <v>0.23122710622710627</v>
      </c>
      <c r="BP214" s="64">
        <f t="shared" si="40"/>
        <v>0.23626373626373628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77">
        <v>119</v>
      </c>
      <c r="Y216" s="578">
        <f t="shared" si="36"/>
        <v>120</v>
      </c>
      <c r="Z216" s="36">
        <f t="shared" si="41"/>
        <v>0.32550000000000001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131.495</v>
      </c>
      <c r="BN216" s="64">
        <f t="shared" si="38"/>
        <v>132.60000000000002</v>
      </c>
      <c r="BO216" s="64">
        <f t="shared" si="39"/>
        <v>0.27243589743589747</v>
      </c>
      <c r="BP216" s="64">
        <f t="shared" si="40"/>
        <v>0.27472527472527475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69</v>
      </c>
      <c r="X217" s="577">
        <v>91</v>
      </c>
      <c r="Y217" s="578">
        <f t="shared" si="36"/>
        <v>91.2</v>
      </c>
      <c r="Z217" s="36">
        <f t="shared" si="41"/>
        <v>0.24738000000000002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100.55500000000001</v>
      </c>
      <c r="BN217" s="64">
        <f t="shared" si="38"/>
        <v>100.77600000000001</v>
      </c>
      <c r="BO217" s="64">
        <f t="shared" si="39"/>
        <v>0.20833333333333337</v>
      </c>
      <c r="BP217" s="64">
        <f t="shared" si="40"/>
        <v>0.2087912087912088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69</v>
      </c>
      <c r="X218" s="577">
        <v>73</v>
      </c>
      <c r="Y218" s="578">
        <f t="shared" si="36"/>
        <v>74.399999999999991</v>
      </c>
      <c r="Z218" s="36">
        <f t="shared" si="41"/>
        <v>0.20181000000000002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80.665000000000006</v>
      </c>
      <c r="BN218" s="64">
        <f t="shared" si="38"/>
        <v>82.212000000000003</v>
      </c>
      <c r="BO218" s="64">
        <f t="shared" si="39"/>
        <v>0.16712454212454214</v>
      </c>
      <c r="BP218" s="64">
        <f t="shared" si="40"/>
        <v>0.17032967032967034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69</v>
      </c>
      <c r="X219" s="577">
        <v>54</v>
      </c>
      <c r="Y219" s="578">
        <f t="shared" si="36"/>
        <v>55.199999999999996</v>
      </c>
      <c r="Z219" s="36">
        <f t="shared" si="41"/>
        <v>0.14973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59.804999999999993</v>
      </c>
      <c r="BN219" s="64">
        <f t="shared" si="38"/>
        <v>61.134</v>
      </c>
      <c r="BO219" s="64">
        <f t="shared" si="39"/>
        <v>0.12362637362637363</v>
      </c>
      <c r="BP219" s="64">
        <f t="shared" si="40"/>
        <v>0.1263736263736264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71</v>
      </c>
      <c r="Q220" s="597"/>
      <c r="R220" s="597"/>
      <c r="S220" s="597"/>
      <c r="T220" s="597"/>
      <c r="U220" s="597"/>
      <c r="V220" s="598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182.5</v>
      </c>
      <c r="Y220" s="579">
        <f>IFERROR(Y211/H211,"0")+IFERROR(Y212/H212,"0")+IFERROR(Y213/H213,"0")+IFERROR(Y214/H214,"0")+IFERROR(Y215/H215,"0")+IFERROR(Y216/H216,"0")+IFERROR(Y217/H217,"0")+IFERROR(Y218/H218,"0")+IFERROR(Y219/H219,"0")</f>
        <v>185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1.20435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71</v>
      </c>
      <c r="Q221" s="597"/>
      <c r="R221" s="597"/>
      <c r="S221" s="597"/>
      <c r="T221" s="597"/>
      <c r="U221" s="597"/>
      <c r="V221" s="598"/>
      <c r="W221" s="37" t="s">
        <v>69</v>
      </c>
      <c r="X221" s="579">
        <f>IFERROR(SUM(X211:X219),"0")</f>
        <v>438</v>
      </c>
      <c r="Y221" s="579">
        <f>IFERROR(SUM(Y211:Y219),"0")</f>
        <v>443.99999999999994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172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71</v>
      </c>
      <c r="Q225" s="597"/>
      <c r="R225" s="597"/>
      <c r="S225" s="597"/>
      <c r="T225" s="597"/>
      <c r="U225" s="597"/>
      <c r="V225" s="598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71</v>
      </c>
      <c r="Q226" s="597"/>
      <c r="R226" s="597"/>
      <c r="S226" s="597"/>
      <c r="T226" s="597"/>
      <c r="U226" s="597"/>
      <c r="V226" s="598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368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102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71</v>
      </c>
      <c r="Q235" s="597"/>
      <c r="R235" s="597"/>
      <c r="S235" s="597"/>
      <c r="T235" s="597"/>
      <c r="U235" s="597"/>
      <c r="V235" s="598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71</v>
      </c>
      <c r="Q236" s="597"/>
      <c r="R236" s="597"/>
      <c r="S236" s="597"/>
      <c r="T236" s="597"/>
      <c r="U236" s="597"/>
      <c r="V236" s="598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137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71</v>
      </c>
      <c r="Q240" s="597"/>
      <c r="R240" s="597"/>
      <c r="S240" s="597"/>
      <c r="T240" s="597"/>
      <c r="U240" s="597"/>
      <c r="V240" s="598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71</v>
      </c>
      <c r="Q241" s="597"/>
      <c r="R241" s="597"/>
      <c r="S241" s="597"/>
      <c r="T241" s="597"/>
      <c r="U241" s="597"/>
      <c r="V241" s="598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388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71</v>
      </c>
      <c r="Q244" s="597"/>
      <c r="R244" s="597"/>
      <c r="S244" s="597"/>
      <c r="T244" s="597"/>
      <c r="U244" s="597"/>
      <c r="V244" s="598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71</v>
      </c>
      <c r="Q245" s="597"/>
      <c r="R245" s="597"/>
      <c r="S245" s="597"/>
      <c r="T245" s="597"/>
      <c r="U245" s="597"/>
      <c r="V245" s="598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392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404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102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420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102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9" t="s">
        <v>431</v>
      </c>
      <c r="Q268" s="588"/>
      <c r="R268" s="588"/>
      <c r="S268" s="588"/>
      <c r="T268" s="589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77">
        <v>34</v>
      </c>
      <c r="Y274" s="578">
        <f>IFERROR(IF(X274="",0,CEILING((X274/$H274),1)*$H274),"")</f>
        <v>36</v>
      </c>
      <c r="Z274" s="36">
        <f>IFERROR(IF(Y274=0,"",ROUNDUP(Y274/H274,0)*0.00651),"")</f>
        <v>9.7650000000000001E-2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37.570000000000007</v>
      </c>
      <c r="BN274" s="64">
        <f>IFERROR(Y274*I274/H274,"0")</f>
        <v>39.780000000000008</v>
      </c>
      <c r="BO274" s="64">
        <f>IFERROR(1/J274*(X274/H274),"0")</f>
        <v>7.7838827838827854E-2</v>
      </c>
      <c r="BP274" s="64">
        <f>IFERROR(1/J274*(Y274/H274),"0")</f>
        <v>8.241758241758243E-2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77">
        <v>62</v>
      </c>
      <c r="Y275" s="578">
        <f>IFERROR(IF(X275="",0,CEILING((X275/$H275),1)*$H275),"")</f>
        <v>62.4</v>
      </c>
      <c r="Z275" s="36">
        <f>IFERROR(IF(Y275=0,"",ROUNDUP(Y275/H275,0)*0.00651),"")</f>
        <v>0.16925999999999999</v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66.650000000000006</v>
      </c>
      <c r="BN275" s="64">
        <f>IFERROR(Y275*I275/H275,"0")</f>
        <v>67.08</v>
      </c>
      <c r="BO275" s="64">
        <f>IFERROR(1/J275*(X275/H275),"0")</f>
        <v>0.14194139194139196</v>
      </c>
      <c r="BP275" s="64">
        <f>IFERROR(1/J275*(Y275/H275),"0")</f>
        <v>0.14285714285714288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79">
        <f>IFERROR(X273/H273,"0")+IFERROR(X274/H274,"0")+IFERROR(X275/H275,"0")</f>
        <v>40</v>
      </c>
      <c r="Y276" s="579">
        <f>IFERROR(Y273/H273,"0")+IFERROR(Y274/H274,"0")+IFERROR(Y275/H275,"0")</f>
        <v>41</v>
      </c>
      <c r="Z276" s="579">
        <f>IFERROR(IF(Z273="",0,Z273),"0")+IFERROR(IF(Z274="",0,Z274),"0")+IFERROR(IF(Z275="",0,Z275),"0")</f>
        <v>0.26690999999999998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79">
        <f>IFERROR(SUM(X273:X275),"0")</f>
        <v>96</v>
      </c>
      <c r="Y277" s="579">
        <f>IFERROR(SUM(Y273:Y275),"0")</f>
        <v>98.4</v>
      </c>
      <c r="Z277" s="37"/>
      <c r="AA277" s="580"/>
      <c r="AB277" s="580"/>
      <c r="AC277" s="580"/>
    </row>
    <row r="278" spans="1:68" ht="16.5" hidden="1" customHeight="1" x14ac:dyDescent="0.25">
      <c r="A278" s="593" t="s">
        <v>443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63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73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450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73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454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102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71</v>
      </c>
      <c r="Q295" s="597"/>
      <c r="R295" s="597"/>
      <c r="S295" s="597"/>
      <c r="T295" s="597"/>
      <c r="U295" s="597"/>
      <c r="V295" s="598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71</v>
      </c>
      <c r="Q296" s="597"/>
      <c r="R296" s="597"/>
      <c r="S296" s="597"/>
      <c r="T296" s="597"/>
      <c r="U296" s="597"/>
      <c r="V296" s="598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459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102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77">
        <v>10</v>
      </c>
      <c r="Y299" s="578">
        <f t="shared" ref="Y299:Y304" si="47">IFERROR(IF(X299="",0,CEILING((X299/$H299),1)*$H299),"")</f>
        <v>10.8</v>
      </c>
      <c r="Z299" s="36">
        <f>IFERROR(IF(Y299=0,"",ROUNDUP(Y299/H299,0)*0.01898),"")</f>
        <v>1.898E-2</v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10.402777777777777</v>
      </c>
      <c r="BN299" s="64">
        <f t="shared" ref="BN299:BN304" si="49">IFERROR(Y299*I299/H299,"0")</f>
        <v>11.234999999999999</v>
      </c>
      <c r="BO299" s="64">
        <f t="shared" ref="BO299:BO304" si="50">IFERROR(1/J299*(X299/H299),"0")</f>
        <v>1.4467592592592591E-2</v>
      </c>
      <c r="BP299" s="64">
        <f t="shared" ref="BP299:BP304" si="51">IFERROR(1/J299*(Y299/H299),"0")</f>
        <v>1.5625E-2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71</v>
      </c>
      <c r="Q305" s="597"/>
      <c r="R305" s="597"/>
      <c r="S305" s="597"/>
      <c r="T305" s="597"/>
      <c r="U305" s="597"/>
      <c r="V305" s="598"/>
      <c r="W305" s="37" t="s">
        <v>72</v>
      </c>
      <c r="X305" s="579">
        <f>IFERROR(X299/H299,"0")+IFERROR(X300/H300,"0")+IFERROR(X301/H301,"0")+IFERROR(X302/H302,"0")+IFERROR(X303/H303,"0")+IFERROR(X304/H304,"0")</f>
        <v>0.92592592592592582</v>
      </c>
      <c r="Y305" s="579">
        <f>IFERROR(Y299/H299,"0")+IFERROR(Y300/H300,"0")+IFERROR(Y301/H301,"0")+IFERROR(Y302/H302,"0")+IFERROR(Y303/H303,"0")+IFERROR(Y304/H304,"0")</f>
        <v>1</v>
      </c>
      <c r="Z305" s="579">
        <f>IFERROR(IF(Z299="",0,Z299),"0")+IFERROR(IF(Z300="",0,Z300),"0")+IFERROR(IF(Z301="",0,Z301),"0")+IFERROR(IF(Z302="",0,Z302),"0")+IFERROR(IF(Z303="",0,Z303),"0")+IFERROR(IF(Z304="",0,Z304),"0")</f>
        <v>1.898E-2</v>
      </c>
      <c r="AA305" s="580"/>
      <c r="AB305" s="580"/>
      <c r="AC305" s="580"/>
    </row>
    <row r="306" spans="1:68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71</v>
      </c>
      <c r="Q306" s="597"/>
      <c r="R306" s="597"/>
      <c r="S306" s="597"/>
      <c r="T306" s="597"/>
      <c r="U306" s="597"/>
      <c r="V306" s="598"/>
      <c r="W306" s="37" t="s">
        <v>69</v>
      </c>
      <c r="X306" s="579">
        <f>IFERROR(SUM(X299:X304),"0")</f>
        <v>10</v>
      </c>
      <c r="Y306" s="579">
        <f>IFERROR(SUM(Y299:Y304),"0")</f>
        <v>10.8</v>
      </c>
      <c r="Z306" s="37"/>
      <c r="AA306" s="580"/>
      <c r="AB306" s="580"/>
      <c r="AC306" s="580"/>
    </row>
    <row r="307" spans="1:68" ht="14.25" hidden="1" customHeight="1" x14ac:dyDescent="0.25">
      <c r="A307" s="581" t="s">
        <v>63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71</v>
      </c>
      <c r="Q315" s="597"/>
      <c r="R315" s="597"/>
      <c r="S315" s="597"/>
      <c r="T315" s="597"/>
      <c r="U315" s="597"/>
      <c r="V315" s="598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71</v>
      </c>
      <c r="Q316" s="597"/>
      <c r="R316" s="597"/>
      <c r="S316" s="597"/>
      <c r="T316" s="597"/>
      <c r="U316" s="597"/>
      <c r="V316" s="598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73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496</v>
      </c>
      <c r="B318" s="54" t="s">
        <v>497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172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511</v>
      </c>
      <c r="B326" s="54" t="s">
        <v>512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69</v>
      </c>
      <c r="X327" s="577">
        <v>267</v>
      </c>
      <c r="Y327" s="578">
        <f>IFERROR(IF(X327="",0,CEILING((X327/$H327),1)*$H327),"")</f>
        <v>273</v>
      </c>
      <c r="Z327" s="36">
        <f>IFERROR(IF(Y327=0,"",ROUNDUP(Y327/H327,0)*0.01898),"")</f>
        <v>0.6643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284.76576923076925</v>
      </c>
      <c r="BN327" s="64">
        <f>IFERROR(Y327*I327/H327,"0")</f>
        <v>291.16500000000008</v>
      </c>
      <c r="BO327" s="64">
        <f>IFERROR(1/J327*(X327/H327),"0")</f>
        <v>0.53485576923076927</v>
      </c>
      <c r="BP327" s="64">
        <f>IFERROR(1/J327*(Y327/H327),"0")</f>
        <v>0.546875</v>
      </c>
    </row>
    <row r="328" spans="1:68" ht="16.5" hidden="1" customHeight="1" x14ac:dyDescent="0.25">
      <c r="A328" s="54" t="s">
        <v>517</v>
      </c>
      <c r="B328" s="54" t="s">
        <v>518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71</v>
      </c>
      <c r="Q329" s="597"/>
      <c r="R329" s="597"/>
      <c r="S329" s="597"/>
      <c r="T329" s="597"/>
      <c r="U329" s="597"/>
      <c r="V329" s="598"/>
      <c r="W329" s="37" t="s">
        <v>72</v>
      </c>
      <c r="X329" s="579">
        <f>IFERROR(X326/H326,"0")+IFERROR(X327/H327,"0")+IFERROR(X328/H328,"0")</f>
        <v>34.230769230769234</v>
      </c>
      <c r="Y329" s="579">
        <f>IFERROR(Y326/H326,"0")+IFERROR(Y327/H327,"0")+IFERROR(Y328/H328,"0")</f>
        <v>35</v>
      </c>
      <c r="Z329" s="579">
        <f>IFERROR(IF(Z326="",0,Z326),"0")+IFERROR(IF(Z327="",0,Z327),"0")+IFERROR(IF(Z328="",0,Z328),"0")</f>
        <v>0.6643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71</v>
      </c>
      <c r="Q330" s="597"/>
      <c r="R330" s="597"/>
      <c r="S330" s="597"/>
      <c r="T330" s="597"/>
      <c r="U330" s="597"/>
      <c r="V330" s="598"/>
      <c r="W330" s="37" t="s">
        <v>69</v>
      </c>
      <c r="X330" s="579">
        <f>IFERROR(SUM(X326:X328),"0")</f>
        <v>267</v>
      </c>
      <c r="Y330" s="579">
        <f>IFERROR(SUM(Y326:Y328),"0")</f>
        <v>273</v>
      </c>
      <c r="Z330" s="37"/>
      <c r="AA330" s="580"/>
      <c r="AB330" s="580"/>
      <c r="AC330" s="580"/>
    </row>
    <row r="331" spans="1:68" ht="14.25" hidden="1" customHeight="1" x14ac:dyDescent="0.25">
      <c r="A331" s="581" t="s">
        <v>94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4" t="s">
        <v>522</v>
      </c>
      <c r="Q332" s="588"/>
      <c r="R332" s="588"/>
      <c r="S332" s="588"/>
      <c r="T332" s="589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09" t="s">
        <v>526</v>
      </c>
      <c r="Q333" s="588"/>
      <c r="R333" s="588"/>
      <c r="S333" s="588"/>
      <c r="T333" s="589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528</v>
      </c>
      <c r="B334" s="54" t="s">
        <v>529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69</v>
      </c>
      <c r="X335" s="577">
        <v>11</v>
      </c>
      <c r="Y335" s="578">
        <f>IFERROR(IF(X335="",0,CEILING((X335/$H335),1)*$H335),"")</f>
        <v>12.75</v>
      </c>
      <c r="Z335" s="36">
        <f>IFERROR(IF(Y335=0,"",ROUNDUP(Y335/H335,0)*0.00651),"")</f>
        <v>3.2550000000000003E-2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12.423529411764706</v>
      </c>
      <c r="BN335" s="64">
        <f>IFERROR(Y335*I335/H335,"0")</f>
        <v>14.4</v>
      </c>
      <c r="BO335" s="64">
        <f>IFERROR(1/J335*(X335/H335),"0")</f>
        <v>2.3701788407670767E-2</v>
      </c>
      <c r="BP335" s="64">
        <f>IFERROR(1/J335*(Y335/H335),"0")</f>
        <v>2.7472527472527476E-2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71</v>
      </c>
      <c r="Q336" s="597"/>
      <c r="R336" s="597"/>
      <c r="S336" s="597"/>
      <c r="T336" s="597"/>
      <c r="U336" s="597"/>
      <c r="V336" s="598"/>
      <c r="W336" s="37" t="s">
        <v>72</v>
      </c>
      <c r="X336" s="579">
        <f>IFERROR(X332/H332,"0")+IFERROR(X333/H333,"0")+IFERROR(X334/H334,"0")+IFERROR(X335/H335,"0")</f>
        <v>4.3137254901960791</v>
      </c>
      <c r="Y336" s="579">
        <f>IFERROR(Y332/H332,"0")+IFERROR(Y333/H333,"0")+IFERROR(Y334/H334,"0")+IFERROR(Y335/H335,"0")</f>
        <v>5</v>
      </c>
      <c r="Z336" s="579">
        <f>IFERROR(IF(Z332="",0,Z332),"0")+IFERROR(IF(Z333="",0,Z333),"0")+IFERROR(IF(Z334="",0,Z334),"0")+IFERROR(IF(Z335="",0,Z335),"0")</f>
        <v>3.2550000000000003E-2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71</v>
      </c>
      <c r="Q337" s="597"/>
      <c r="R337" s="597"/>
      <c r="S337" s="597"/>
      <c r="T337" s="597"/>
      <c r="U337" s="597"/>
      <c r="V337" s="598"/>
      <c r="W337" s="37" t="s">
        <v>69</v>
      </c>
      <c r="X337" s="579">
        <f>IFERROR(SUM(X332:X335),"0")</f>
        <v>11</v>
      </c>
      <c r="Y337" s="579">
        <f>IFERROR(SUM(Y332:Y335),"0")</f>
        <v>12.75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533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71</v>
      </c>
      <c r="Q342" s="597"/>
      <c r="R342" s="597"/>
      <c r="S342" s="597"/>
      <c r="T342" s="597"/>
      <c r="U342" s="597"/>
      <c r="V342" s="598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71</v>
      </c>
      <c r="Q343" s="597"/>
      <c r="R343" s="597"/>
      <c r="S343" s="597"/>
      <c r="T343" s="597"/>
      <c r="U343" s="597"/>
      <c r="V343" s="598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542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73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71</v>
      </c>
      <c r="Q349" s="597"/>
      <c r="R349" s="597"/>
      <c r="S349" s="597"/>
      <c r="T349" s="597"/>
      <c r="U349" s="597"/>
      <c r="V349" s="598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71</v>
      </c>
      <c r="Q350" s="597"/>
      <c r="R350" s="597"/>
      <c r="S350" s="597"/>
      <c r="T350" s="597"/>
      <c r="U350" s="597"/>
      <c r="V350" s="598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552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553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102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77">
        <v>559</v>
      </c>
      <c r="Y354" s="578">
        <f t="shared" ref="Y354:Y360" si="57">IFERROR(IF(X354="",0,CEILING((X354/$H354),1)*$H354),"")</f>
        <v>570</v>
      </c>
      <c r="Z354" s="36">
        <f>IFERROR(IF(Y354=0,"",ROUNDUP(Y354/H354,0)*0.02175),"")</f>
        <v>0.8264999999999999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576.88800000000003</v>
      </c>
      <c r="BN354" s="64">
        <f t="shared" ref="BN354:BN360" si="59">IFERROR(Y354*I354/H354,"0")</f>
        <v>588.24</v>
      </c>
      <c r="BO354" s="64">
        <f t="shared" ref="BO354:BO360" si="60">IFERROR(1/J354*(X354/H354),"0")</f>
        <v>0.7763888888888888</v>
      </c>
      <c r="BP354" s="64">
        <f t="shared" ref="BP354:BP360" si="61">IFERROR(1/J354*(Y354/H354),"0")</f>
        <v>0.79166666666666663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69</v>
      </c>
      <c r="X355" s="577">
        <v>1136</v>
      </c>
      <c r="Y355" s="578">
        <f t="shared" si="57"/>
        <v>1140</v>
      </c>
      <c r="Z355" s="36">
        <f>IFERROR(IF(Y355=0,"",ROUNDUP(Y355/H355,0)*0.02175),"")</f>
        <v>1.6529999999999998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1172.3519999999999</v>
      </c>
      <c r="BN355" s="64">
        <f t="shared" si="59"/>
        <v>1176.48</v>
      </c>
      <c r="BO355" s="64">
        <f t="shared" si="60"/>
        <v>1.5777777777777777</v>
      </c>
      <c r="BP355" s="64">
        <f t="shared" si="61"/>
        <v>1.5833333333333333</v>
      </c>
    </row>
    <row r="356" spans="1:68" ht="27" hidden="1" customHeight="1" x14ac:dyDescent="0.25">
      <c r="A356" s="54" t="s">
        <v>560</v>
      </c>
      <c r="B356" s="54" t="s">
        <v>561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hidden="1" customHeight="1" x14ac:dyDescent="0.25">
      <c r="A357" s="54" t="s">
        <v>563</v>
      </c>
      <c r="B357" s="54" t="s">
        <v>564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9">
        <f>IFERROR(X354/H354,"0")+IFERROR(X355/H355,"0")+IFERROR(X356/H356,"0")+IFERROR(X357/H357,"0")+IFERROR(X358/H358,"0")+IFERROR(X359/H359,"0")+IFERROR(X360/H360,"0")</f>
        <v>113</v>
      </c>
      <c r="Y361" s="579">
        <f>IFERROR(Y354/H354,"0")+IFERROR(Y355/H355,"0")+IFERROR(Y356/H356,"0")+IFERROR(Y357/H357,"0")+IFERROR(Y358/H358,"0")+IFERROR(Y359/H359,"0")+IFERROR(Y360/H360,"0")</f>
        <v>114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2.4794999999999998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9">
        <f>IFERROR(SUM(X354:X360),"0")</f>
        <v>1695</v>
      </c>
      <c r="Y362" s="579">
        <f>IFERROR(SUM(Y354:Y360),"0")</f>
        <v>1710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137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69</v>
      </c>
      <c r="X364" s="577">
        <v>127</v>
      </c>
      <c r="Y364" s="578">
        <f>IFERROR(IF(X364="",0,CEILING((X364/$H364),1)*$H364),"")</f>
        <v>135</v>
      </c>
      <c r="Z364" s="36">
        <f>IFERROR(IF(Y364=0,"",ROUNDUP(Y364/H364,0)*0.02175),"")</f>
        <v>0.19574999999999998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131.06399999999999</v>
      </c>
      <c r="BN364" s="64">
        <f>IFERROR(Y364*I364/H364,"0")</f>
        <v>139.32000000000002</v>
      </c>
      <c r="BO364" s="64">
        <f>IFERROR(1/J364*(X364/H364),"0")</f>
        <v>0.17638888888888887</v>
      </c>
      <c r="BP364" s="64">
        <f>IFERROR(1/J364*(Y364/H364),"0")</f>
        <v>0.1875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9">
        <f>IFERROR(X364/H364,"0")+IFERROR(X365/H365,"0")</f>
        <v>8.4666666666666668</v>
      </c>
      <c r="Y366" s="579">
        <f>IFERROR(Y364/H364,"0")+IFERROR(Y365/H365,"0")</f>
        <v>9</v>
      </c>
      <c r="Z366" s="579">
        <f>IFERROR(IF(Z364="",0,Z364),"0")+IFERROR(IF(Z365="",0,Z365),"0")</f>
        <v>0.19574999999999998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9">
        <f>IFERROR(SUM(X364:X365),"0")</f>
        <v>127</v>
      </c>
      <c r="Y367" s="579">
        <f>IFERROR(SUM(Y364:Y365),"0")</f>
        <v>135</v>
      </c>
      <c r="Z367" s="37"/>
      <c r="AA367" s="580"/>
      <c r="AB367" s="580"/>
      <c r="AC367" s="580"/>
    </row>
    <row r="368" spans="1:68" ht="14.25" hidden="1" customHeight="1" x14ac:dyDescent="0.25">
      <c r="A368" s="581" t="s">
        <v>73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584</v>
      </c>
      <c r="B374" s="54" t="s">
        <v>585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71</v>
      </c>
      <c r="Q375" s="597"/>
      <c r="R375" s="597"/>
      <c r="S375" s="597"/>
      <c r="T375" s="597"/>
      <c r="U375" s="597"/>
      <c r="V375" s="598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71</v>
      </c>
      <c r="Q376" s="597"/>
      <c r="R376" s="597"/>
      <c r="S376" s="597"/>
      <c r="T376" s="597"/>
      <c r="U376" s="597"/>
      <c r="V376" s="598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587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102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594</v>
      </c>
      <c r="B381" s="54" t="s">
        <v>595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63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73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601</v>
      </c>
      <c r="B390" s="54" t="s">
        <v>602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71</v>
      </c>
      <c r="Q396" s="597"/>
      <c r="R396" s="597"/>
      <c r="S396" s="597"/>
      <c r="T396" s="597"/>
      <c r="U396" s="597"/>
      <c r="V396" s="598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71</v>
      </c>
      <c r="Q397" s="597"/>
      <c r="R397" s="597"/>
      <c r="S397" s="597"/>
      <c r="T397" s="597"/>
      <c r="U397" s="597"/>
      <c r="V397" s="598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609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610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63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69</v>
      </c>
      <c r="X407" s="577">
        <v>3</v>
      </c>
      <c r="Y407" s="578">
        <f t="shared" si="62"/>
        <v>4.2</v>
      </c>
      <c r="Z407" s="36">
        <f t="shared" si="67"/>
        <v>1.004E-2</v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3.1857142857142855</v>
      </c>
      <c r="BN407" s="64">
        <f t="shared" si="64"/>
        <v>4.46</v>
      </c>
      <c r="BO407" s="64">
        <f t="shared" si="65"/>
        <v>6.1050061050061059E-3</v>
      </c>
      <c r="BP407" s="64">
        <f t="shared" si="66"/>
        <v>8.5470085470085479E-3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69</v>
      </c>
      <c r="X409" s="577">
        <v>5</v>
      </c>
      <c r="Y409" s="578">
        <f t="shared" si="62"/>
        <v>6.3000000000000007</v>
      </c>
      <c r="Z409" s="36">
        <f t="shared" si="67"/>
        <v>1.506E-2</v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5.3095238095238093</v>
      </c>
      <c r="BN409" s="64">
        <f t="shared" si="64"/>
        <v>6.69</v>
      </c>
      <c r="BO409" s="64">
        <f t="shared" si="65"/>
        <v>1.0175010175010176E-2</v>
      </c>
      <c r="BP409" s="64">
        <f t="shared" si="66"/>
        <v>1.2820512820512822E-2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3.8095238095238093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5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2.5100000000000001E-2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9">
        <f>IFERROR(SUM(X401:X410),"0")</f>
        <v>8</v>
      </c>
      <c r="Y412" s="579">
        <f>IFERROR(SUM(Y401:Y410),"0")</f>
        <v>10.5</v>
      </c>
      <c r="Z412" s="37"/>
      <c r="AA412" s="580"/>
      <c r="AB412" s="580"/>
      <c r="AC412" s="580"/>
    </row>
    <row r="413" spans="1:68" ht="14.25" hidden="1" customHeight="1" x14ac:dyDescent="0.25">
      <c r="A413" s="581" t="s">
        <v>73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71</v>
      </c>
      <c r="Q416" s="597"/>
      <c r="R416" s="597"/>
      <c r="S416" s="597"/>
      <c r="T416" s="597"/>
      <c r="U416" s="597"/>
      <c r="V416" s="598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71</v>
      </c>
      <c r="Q417" s="597"/>
      <c r="R417" s="597"/>
      <c r="S417" s="597"/>
      <c r="T417" s="597"/>
      <c r="U417" s="597"/>
      <c r="V417" s="598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642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137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71</v>
      </c>
      <c r="Q422" s="597"/>
      <c r="R422" s="597"/>
      <c r="S422" s="597"/>
      <c r="T422" s="597"/>
      <c r="U422" s="597"/>
      <c r="V422" s="598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71</v>
      </c>
      <c r="Q423" s="597"/>
      <c r="R423" s="597"/>
      <c r="S423" s="597"/>
      <c r="T423" s="597"/>
      <c r="U423" s="597"/>
      <c r="V423" s="598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63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660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661</v>
      </c>
      <c r="B433" s="54" t="s">
        <v>662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664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63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71</v>
      </c>
      <c r="Q439" s="597"/>
      <c r="R439" s="597"/>
      <c r="S439" s="597"/>
      <c r="T439" s="597"/>
      <c r="U439" s="597"/>
      <c r="V439" s="598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71</v>
      </c>
      <c r="Q440" s="597"/>
      <c r="R440" s="597"/>
      <c r="S440" s="597"/>
      <c r="T440" s="597"/>
      <c r="U440" s="597"/>
      <c r="V440" s="598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668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668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102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69</v>
      </c>
      <c r="X444" s="577">
        <v>15</v>
      </c>
      <c r="Y444" s="578">
        <f t="shared" ref="Y444:Y456" si="68">IFERROR(IF(X444="",0,CEILING((X444/$H444),1)*$H444),"")</f>
        <v>15.84</v>
      </c>
      <c r="Z444" s="36">
        <f t="shared" ref="Z444:Z449" si="69">IFERROR(IF(Y444=0,"",ROUNDUP(Y444/H444,0)*0.01196),"")</f>
        <v>3.5880000000000002E-2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16.02272727272727</v>
      </c>
      <c r="BN444" s="64">
        <f t="shared" ref="BN444:BN456" si="71">IFERROR(Y444*I444/H444,"0")</f>
        <v>16.919999999999998</v>
      </c>
      <c r="BO444" s="64">
        <f t="shared" ref="BO444:BO456" si="72">IFERROR(1/J444*(X444/H444),"0")</f>
        <v>2.7316433566433568E-2</v>
      </c>
      <c r="BP444" s="64">
        <f t="shared" ref="BP444:BP456" si="73">IFERROR(1/J444*(Y444/H444),"0")</f>
        <v>2.8846153846153848E-2</v>
      </c>
    </row>
    <row r="445" spans="1:68" ht="27" hidden="1" customHeight="1" x14ac:dyDescent="0.25">
      <c r="A445" s="54" t="s">
        <v>672</v>
      </c>
      <c r="B445" s="54" t="s">
        <v>673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77">
        <v>363</v>
      </c>
      <c r="Y446" s="578">
        <f t="shared" si="68"/>
        <v>364.32</v>
      </c>
      <c r="Z446" s="36">
        <f t="shared" si="69"/>
        <v>0.82523999999999997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387.74999999999994</v>
      </c>
      <c r="BN446" s="64">
        <f t="shared" si="71"/>
        <v>389.15999999999997</v>
      </c>
      <c r="BO446" s="64">
        <f t="shared" si="72"/>
        <v>0.66105769230769229</v>
      </c>
      <c r="BP446" s="64">
        <f t="shared" si="73"/>
        <v>0.66346153846153855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681</v>
      </c>
      <c r="B448" s="54" t="s">
        <v>682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71</v>
      </c>
      <c r="Q457" s="597"/>
      <c r="R457" s="597"/>
      <c r="S457" s="597"/>
      <c r="T457" s="597"/>
      <c r="U457" s="597"/>
      <c r="V457" s="598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71.590909090909093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72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0.86112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71</v>
      </c>
      <c r="Q458" s="597"/>
      <c r="R458" s="597"/>
      <c r="S458" s="597"/>
      <c r="T458" s="597"/>
      <c r="U458" s="597"/>
      <c r="V458" s="598"/>
      <c r="W458" s="37" t="s">
        <v>69</v>
      </c>
      <c r="X458" s="579">
        <f>IFERROR(SUM(X444:X456),"0")</f>
        <v>378</v>
      </c>
      <c r="Y458" s="579">
        <f>IFERROR(SUM(Y444:Y456),"0")</f>
        <v>380.15999999999997</v>
      </c>
      <c r="Z458" s="37"/>
      <c r="AA458" s="580"/>
      <c r="AB458" s="580"/>
      <c r="AC458" s="580"/>
    </row>
    <row r="459" spans="1:68" ht="14.25" hidden="1" customHeight="1" x14ac:dyDescent="0.25">
      <c r="A459" s="581" t="s">
        <v>137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699</v>
      </c>
      <c r="B460" s="54" t="s">
        <v>700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69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71</v>
      </c>
      <c r="Q463" s="597"/>
      <c r="R463" s="597"/>
      <c r="S463" s="597"/>
      <c r="T463" s="597"/>
      <c r="U463" s="597"/>
      <c r="V463" s="598"/>
      <c r="W463" s="37" t="s">
        <v>72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71</v>
      </c>
      <c r="Q464" s="597"/>
      <c r="R464" s="597"/>
      <c r="S464" s="597"/>
      <c r="T464" s="597"/>
      <c r="U464" s="597"/>
      <c r="V464" s="598"/>
      <c r="W464" s="37" t="s">
        <v>69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77">
        <v>196</v>
      </c>
      <c r="Y466" s="578">
        <f t="shared" ref="Y466:Y472" si="74">IFERROR(IF(X466="",0,CEILING((X466/$H466),1)*$H466),"")</f>
        <v>200.64000000000001</v>
      </c>
      <c r="Z466" s="36">
        <f>IFERROR(IF(Y466=0,"",ROUNDUP(Y466/H466,0)*0.01196),"")</f>
        <v>0.45448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209.36363636363632</v>
      </c>
      <c r="BN466" s="64">
        <f t="shared" ref="BN466:BN472" si="76">IFERROR(Y466*I466/H466,"0")</f>
        <v>214.32</v>
      </c>
      <c r="BO466" s="64">
        <f t="shared" ref="BO466:BO472" si="77">IFERROR(1/J466*(X466/H466),"0")</f>
        <v>0.35693473193473191</v>
      </c>
      <c r="BP466" s="64">
        <f t="shared" ref="BP466:BP472" si="78">IFERROR(1/J466*(Y466/H466),"0")</f>
        <v>0.36538461538461542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77">
        <v>118</v>
      </c>
      <c r="Y467" s="578">
        <f t="shared" si="74"/>
        <v>121.44000000000001</v>
      </c>
      <c r="Z467" s="36">
        <f>IFERROR(IF(Y467=0,"",ROUNDUP(Y467/H467,0)*0.01196),"")</f>
        <v>0.27507999999999999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126.04545454545453</v>
      </c>
      <c r="BN467" s="64">
        <f t="shared" si="76"/>
        <v>129.72</v>
      </c>
      <c r="BO467" s="64">
        <f t="shared" si="77"/>
        <v>0.21488927738927741</v>
      </c>
      <c r="BP467" s="64">
        <f t="shared" si="78"/>
        <v>0.22115384615384617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77">
        <v>147</v>
      </c>
      <c r="Y468" s="578">
        <f t="shared" si="74"/>
        <v>147.84</v>
      </c>
      <c r="Z468" s="36">
        <f>IFERROR(IF(Y468=0,"",ROUNDUP(Y468/H468,0)*0.01196),"")</f>
        <v>0.33488000000000001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157.02272727272725</v>
      </c>
      <c r="BN468" s="64">
        <f t="shared" si="76"/>
        <v>157.91999999999999</v>
      </c>
      <c r="BO468" s="64">
        <f t="shared" si="77"/>
        <v>0.26770104895104896</v>
      </c>
      <c r="BP468" s="64">
        <f t="shared" si="78"/>
        <v>0.26923076923076927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71</v>
      </c>
      <c r="Q473" s="597"/>
      <c r="R473" s="597"/>
      <c r="S473" s="597"/>
      <c r="T473" s="597"/>
      <c r="U473" s="597"/>
      <c r="V473" s="598"/>
      <c r="W473" s="37" t="s">
        <v>72</v>
      </c>
      <c r="X473" s="579">
        <f>IFERROR(X466/H466,"0")+IFERROR(X467/H467,"0")+IFERROR(X468/H468,"0")+IFERROR(X469/H469,"0")+IFERROR(X470/H470,"0")+IFERROR(X471/H471,"0")+IFERROR(X472/H472,"0")</f>
        <v>87.310606060606062</v>
      </c>
      <c r="Y473" s="579">
        <f>IFERROR(Y466/H466,"0")+IFERROR(Y467/H467,"0")+IFERROR(Y468/H468,"0")+IFERROR(Y469/H469,"0")+IFERROR(Y470/H470,"0")+IFERROR(Y471/H471,"0")+IFERROR(Y472/H472,"0")</f>
        <v>89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1.0644400000000001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71</v>
      </c>
      <c r="Q474" s="597"/>
      <c r="R474" s="597"/>
      <c r="S474" s="597"/>
      <c r="T474" s="597"/>
      <c r="U474" s="597"/>
      <c r="V474" s="598"/>
      <c r="W474" s="37" t="s">
        <v>69</v>
      </c>
      <c r="X474" s="579">
        <f>IFERROR(SUM(X466:X472),"0")</f>
        <v>461</v>
      </c>
      <c r="Y474" s="579">
        <f>IFERROR(SUM(Y466:Y472),"0")</f>
        <v>469.92000000000007</v>
      </c>
      <c r="Z474" s="37"/>
      <c r="AA474" s="580"/>
      <c r="AB474" s="580"/>
      <c r="AC474" s="580"/>
    </row>
    <row r="475" spans="1:68" ht="14.25" hidden="1" customHeight="1" x14ac:dyDescent="0.25">
      <c r="A475" s="581" t="s">
        <v>73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71</v>
      </c>
      <c r="Q479" s="597"/>
      <c r="R479" s="597"/>
      <c r="S479" s="597"/>
      <c r="T479" s="597"/>
      <c r="U479" s="597"/>
      <c r="V479" s="598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71</v>
      </c>
      <c r="Q480" s="597"/>
      <c r="R480" s="597"/>
      <c r="S480" s="597"/>
      <c r="T480" s="597"/>
      <c r="U480" s="597"/>
      <c r="V480" s="598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172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71</v>
      </c>
      <c r="Q483" s="597"/>
      <c r="R483" s="597"/>
      <c r="S483" s="597"/>
      <c r="T483" s="597"/>
      <c r="U483" s="597"/>
      <c r="V483" s="598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71</v>
      </c>
      <c r="Q484" s="597"/>
      <c r="R484" s="597"/>
      <c r="S484" s="597"/>
      <c r="T484" s="597"/>
      <c r="U484" s="597"/>
      <c r="V484" s="598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734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734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102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694" t="s">
        <v>737</v>
      </c>
      <c r="Q488" s="588"/>
      <c r="R488" s="588"/>
      <c r="S488" s="588"/>
      <c r="T488" s="589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6" t="s">
        <v>741</v>
      </c>
      <c r="Q489" s="588"/>
      <c r="R489" s="588"/>
      <c r="S489" s="588"/>
      <c r="T489" s="589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3" t="s">
        <v>745</v>
      </c>
      <c r="Q490" s="588"/>
      <c r="R490" s="588"/>
      <c r="S490" s="588"/>
      <c r="T490" s="589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71</v>
      </c>
      <c r="Q491" s="597"/>
      <c r="R491" s="597"/>
      <c r="S491" s="597"/>
      <c r="T491" s="597"/>
      <c r="U491" s="597"/>
      <c r="V491" s="598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71</v>
      </c>
      <c r="Q492" s="597"/>
      <c r="R492" s="597"/>
      <c r="S492" s="597"/>
      <c r="T492" s="597"/>
      <c r="U492" s="597"/>
      <c r="V492" s="598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137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91">
        <v>4640242180519</v>
      </c>
      <c r="E494" s="592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87" t="s">
        <v>749</v>
      </c>
      <c r="Q494" s="588"/>
      <c r="R494" s="588"/>
      <c r="S494" s="588"/>
      <c r="T494" s="589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91">
        <v>4640242180519</v>
      </c>
      <c r="E495" s="592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36" t="s">
        <v>752</v>
      </c>
      <c r="Q495" s="588"/>
      <c r="R495" s="588"/>
      <c r="S495" s="588"/>
      <c r="T495" s="589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51" t="s">
        <v>756</v>
      </c>
      <c r="Q496" s="588"/>
      <c r="R496" s="588"/>
      <c r="S496" s="588"/>
      <c r="T496" s="589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903" t="s">
        <v>759</v>
      </c>
      <c r="Q497" s="588"/>
      <c r="R497" s="588"/>
      <c r="S497" s="588"/>
      <c r="T497" s="589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03" t="s">
        <v>763</v>
      </c>
      <c r="Q501" s="588"/>
      <c r="R501" s="588"/>
      <c r="S501" s="588"/>
      <c r="T501" s="589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37" t="s">
        <v>767</v>
      </c>
      <c r="Q502" s="588"/>
      <c r="R502" s="588"/>
      <c r="S502" s="588"/>
      <c r="T502" s="589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73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4" t="s">
        <v>771</v>
      </c>
      <c r="Q506" s="588"/>
      <c r="R506" s="588"/>
      <c r="S506" s="588"/>
      <c r="T506" s="589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5" t="s">
        <v>771</v>
      </c>
      <c r="Q507" s="588"/>
      <c r="R507" s="588"/>
      <c r="S507" s="588"/>
      <c r="T507" s="589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71</v>
      </c>
      <c r="Q508" s="597"/>
      <c r="R508" s="597"/>
      <c r="S508" s="597"/>
      <c r="T508" s="597"/>
      <c r="U508" s="597"/>
      <c r="V508" s="598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71</v>
      </c>
      <c r="Q509" s="597"/>
      <c r="R509" s="597"/>
      <c r="S509" s="597"/>
      <c r="T509" s="597"/>
      <c r="U509" s="597"/>
      <c r="V509" s="598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172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3" t="s">
        <v>776</v>
      </c>
      <c r="Q511" s="588"/>
      <c r="R511" s="588"/>
      <c r="S511" s="588"/>
      <c r="T511" s="589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17" t="s">
        <v>779</v>
      </c>
      <c r="Q512" s="588"/>
      <c r="R512" s="588"/>
      <c r="S512" s="588"/>
      <c r="T512" s="589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38" t="s">
        <v>782</v>
      </c>
      <c r="Q513" s="588"/>
      <c r="R513" s="588"/>
      <c r="S513" s="588"/>
      <c r="T513" s="589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65" t="s">
        <v>785</v>
      </c>
      <c r="Q514" s="588"/>
      <c r="R514" s="588"/>
      <c r="S514" s="588"/>
      <c r="T514" s="589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786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137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02" t="s">
        <v>789</v>
      </c>
      <c r="Q519" s="588"/>
      <c r="R519" s="588"/>
      <c r="S519" s="588"/>
      <c r="T519" s="589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71</v>
      </c>
      <c r="Q520" s="597"/>
      <c r="R520" s="597"/>
      <c r="S520" s="597"/>
      <c r="T520" s="597"/>
      <c r="U520" s="597"/>
      <c r="V520" s="598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71</v>
      </c>
      <c r="Q521" s="597"/>
      <c r="R521" s="597"/>
      <c r="S521" s="597"/>
      <c r="T521" s="597"/>
      <c r="U521" s="597"/>
      <c r="V521" s="598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791</v>
      </c>
      <c r="Q522" s="665"/>
      <c r="R522" s="665"/>
      <c r="S522" s="665"/>
      <c r="T522" s="665"/>
      <c r="U522" s="665"/>
      <c r="V522" s="66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6111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6221.43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792</v>
      </c>
      <c r="Q523" s="665"/>
      <c r="R523" s="665"/>
      <c r="S523" s="665"/>
      <c r="T523" s="665"/>
      <c r="U523" s="665"/>
      <c r="V523" s="666"/>
      <c r="W523" s="37" t="s">
        <v>69</v>
      </c>
      <c r="X523" s="579">
        <f>IFERROR(SUM(BM22:BM519),"0")</f>
        <v>6470.3794181711537</v>
      </c>
      <c r="Y523" s="579">
        <f>IFERROR(SUM(BN22:BN519),"0")</f>
        <v>6586.9929999999995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793</v>
      </c>
      <c r="Q524" s="665"/>
      <c r="R524" s="665"/>
      <c r="S524" s="665"/>
      <c r="T524" s="665"/>
      <c r="U524" s="665"/>
      <c r="V524" s="666"/>
      <c r="W524" s="37" t="s">
        <v>794</v>
      </c>
      <c r="X524" s="38">
        <f>ROUNDUP(SUM(BO22:BO519),0)</f>
        <v>11</v>
      </c>
      <c r="Y524" s="38">
        <f>ROUNDUP(SUM(BP22:BP519),0)</f>
        <v>11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795</v>
      </c>
      <c r="Q525" s="665"/>
      <c r="R525" s="665"/>
      <c r="S525" s="665"/>
      <c r="T525" s="665"/>
      <c r="U525" s="665"/>
      <c r="V525" s="666"/>
      <c r="W525" s="37" t="s">
        <v>69</v>
      </c>
      <c r="X525" s="579">
        <f>GrossWeightTotal+PalletQtyTotal*25</f>
        <v>6745.3794181711537</v>
      </c>
      <c r="Y525" s="579">
        <f>GrossWeightTotalR+PalletQtyTotalR*25</f>
        <v>6861.9929999999995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796</v>
      </c>
      <c r="Q526" s="665"/>
      <c r="R526" s="665"/>
      <c r="S526" s="665"/>
      <c r="T526" s="665"/>
      <c r="U526" s="665"/>
      <c r="V526" s="66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1182.158708285179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1204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797</v>
      </c>
      <c r="Q527" s="665"/>
      <c r="R527" s="665"/>
      <c r="S527" s="665"/>
      <c r="T527" s="665"/>
      <c r="U527" s="665"/>
      <c r="V527" s="66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12.524229999999999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3" t="s">
        <v>100</v>
      </c>
      <c r="D529" s="699"/>
      <c r="E529" s="699"/>
      <c r="F529" s="699"/>
      <c r="G529" s="699"/>
      <c r="H529" s="634"/>
      <c r="I529" s="583" t="s">
        <v>266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552</v>
      </c>
      <c r="V529" s="634"/>
      <c r="W529" s="583" t="s">
        <v>609</v>
      </c>
      <c r="X529" s="699"/>
      <c r="Y529" s="699"/>
      <c r="Z529" s="634"/>
      <c r="AA529" s="574" t="s">
        <v>668</v>
      </c>
      <c r="AB529" s="583" t="s">
        <v>734</v>
      </c>
      <c r="AC529" s="634"/>
      <c r="AF529" s="575"/>
    </row>
    <row r="530" spans="1:32" ht="14.25" customHeight="1" thickTop="1" x14ac:dyDescent="0.2">
      <c r="A530" s="788" t="s">
        <v>800</v>
      </c>
      <c r="B530" s="583" t="s">
        <v>62</v>
      </c>
      <c r="C530" s="583" t="s">
        <v>101</v>
      </c>
      <c r="D530" s="583" t="s">
        <v>119</v>
      </c>
      <c r="E530" s="583" t="s">
        <v>179</v>
      </c>
      <c r="F530" s="583" t="s">
        <v>204</v>
      </c>
      <c r="G530" s="583" t="s">
        <v>242</v>
      </c>
      <c r="H530" s="583" t="s">
        <v>100</v>
      </c>
      <c r="I530" s="583" t="s">
        <v>267</v>
      </c>
      <c r="J530" s="583" t="s">
        <v>307</v>
      </c>
      <c r="K530" s="583" t="s">
        <v>368</v>
      </c>
      <c r="L530" s="583" t="s">
        <v>404</v>
      </c>
      <c r="M530" s="583" t="s">
        <v>420</v>
      </c>
      <c r="N530" s="575"/>
      <c r="O530" s="583" t="s">
        <v>433</v>
      </c>
      <c r="P530" s="583" t="s">
        <v>443</v>
      </c>
      <c r="Q530" s="583" t="s">
        <v>450</v>
      </c>
      <c r="R530" s="583" t="s">
        <v>454</v>
      </c>
      <c r="S530" s="583" t="s">
        <v>459</v>
      </c>
      <c r="T530" s="583" t="s">
        <v>542</v>
      </c>
      <c r="U530" s="583" t="s">
        <v>553</v>
      </c>
      <c r="V530" s="583" t="s">
        <v>587</v>
      </c>
      <c r="W530" s="583" t="s">
        <v>610</v>
      </c>
      <c r="X530" s="583" t="s">
        <v>642</v>
      </c>
      <c r="Y530" s="583" t="s">
        <v>660</v>
      </c>
      <c r="Z530" s="583" t="s">
        <v>664</v>
      </c>
      <c r="AA530" s="583" t="s">
        <v>668</v>
      </c>
      <c r="AB530" s="583" t="s">
        <v>734</v>
      </c>
      <c r="AC530" s="583" t="s">
        <v>786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151.20000000000002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112.80000000000001</v>
      </c>
      <c r="E532" s="46">
        <f>IFERROR(Y90*1,"0")+IFERROR(Y91*1,"0")+IFERROR(Y92*1,"0")+IFERROR(Y96*1,"0")+IFERROR(Y97*1,"0")+IFERROR(Y98*1,"0")+IFERROR(Y99*1,"0")+IFERROR(Y100*1,"0")+IFERROR(Y101*1,"0")+IFERROR(Y102*1,"0")</f>
        <v>274.5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1615.5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175.5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791.40000000000009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98.4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296.55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1845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10.5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850.08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0,95"/>
        <filter val="1 130,00"/>
        <filter val="1 136,00"/>
        <filter val="1 182,16"/>
        <filter val="1 695,00"/>
        <filter val="1,11"/>
        <filter val="10,00"/>
        <filter val="101,00"/>
        <filter val="11"/>
        <filter val="11,00"/>
        <filter val="113,00"/>
        <filter val="118,00"/>
        <filter val="119,00"/>
        <filter val="127,00"/>
        <filter val="13,24"/>
        <filter val="132,00"/>
        <filter val="14,00"/>
        <filter val="143,00"/>
        <filter val="147,00"/>
        <filter val="15,00"/>
        <filter val="16,00"/>
        <filter val="17,00"/>
        <filter val="170,00"/>
        <filter val="182,50"/>
        <filter val="186,00"/>
        <filter val="196,00"/>
        <filter val="2,00"/>
        <filter val="20,00"/>
        <filter val="21,00"/>
        <filter val="263,00"/>
        <filter val="267,00"/>
        <filter val="3,00"/>
        <filter val="3,81"/>
        <filter val="338,00"/>
        <filter val="34,00"/>
        <filter val="34,23"/>
        <filter val="353,58"/>
        <filter val="363,00"/>
        <filter val="378,00"/>
        <filter val="4,00"/>
        <filter val="4,31"/>
        <filter val="40,00"/>
        <filter val="42,31"/>
        <filter val="438,00"/>
        <filter val="45,68"/>
        <filter val="457,00"/>
        <filter val="461,00"/>
        <filter val="5,00"/>
        <filter val="5,74"/>
        <filter val="5,83"/>
        <filter val="54,00"/>
        <filter val="55,00"/>
        <filter val="559,00"/>
        <filter val="6 111,00"/>
        <filter val="6 470,38"/>
        <filter val="6 745,38"/>
        <filter val="60,00"/>
        <filter val="62,00"/>
        <filter val="71,59"/>
        <filter val="73,00"/>
        <filter val="73,65"/>
        <filter val="76,00"/>
        <filter val="76,30"/>
        <filter val="79,00"/>
        <filter val="8,00"/>
        <filter val="8,47"/>
        <filter val="8,50"/>
        <filter val="84,00"/>
        <filter val="85,00"/>
        <filter val="867,00"/>
        <filter val="87,31"/>
        <filter val="9,11"/>
        <filter val="91,00"/>
        <filter val="92,00"/>
        <filter val="94,00"/>
        <filter val="96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