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0115B6-34AE-469B-8F8F-D466276626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Y422" i="1" s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BP223" i="1" s="1"/>
  <c r="P223" i="1"/>
  <c r="X221" i="1"/>
  <c r="X220" i="1"/>
  <c r="BO219" i="1"/>
  <c r="BM219" i="1"/>
  <c r="Z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P145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Y131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Y126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P80" i="1"/>
  <c r="BO79" i="1"/>
  <c r="BM79" i="1"/>
  <c r="Z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X67" i="1"/>
  <c r="X66" i="1"/>
  <c r="BO65" i="1"/>
  <c r="BM65" i="1"/>
  <c r="Y65" i="1"/>
  <c r="Z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H9" i="1" s="1"/>
  <c r="D7" i="1"/>
  <c r="Q6" i="1"/>
  <c r="P2" i="1"/>
  <c r="BP53" i="1" l="1"/>
  <c r="BN53" i="1"/>
  <c r="BP97" i="1"/>
  <c r="BN97" i="1"/>
  <c r="Z97" i="1"/>
  <c r="BP122" i="1"/>
  <c r="BN122" i="1"/>
  <c r="Z122" i="1"/>
  <c r="BP168" i="1"/>
  <c r="BN168" i="1"/>
  <c r="Z168" i="1"/>
  <c r="BP205" i="1"/>
  <c r="BN205" i="1"/>
  <c r="Z205" i="1"/>
  <c r="BP230" i="1"/>
  <c r="BN230" i="1"/>
  <c r="Z230" i="1"/>
  <c r="BP320" i="1"/>
  <c r="BN320" i="1"/>
  <c r="Z320" i="1"/>
  <c r="BP359" i="1"/>
  <c r="BN359" i="1"/>
  <c r="Z359" i="1"/>
  <c r="BP408" i="1"/>
  <c r="BN408" i="1"/>
  <c r="Z408" i="1"/>
  <c r="BP451" i="1"/>
  <c r="BN451" i="1"/>
  <c r="Z451" i="1"/>
  <c r="BP470" i="1"/>
  <c r="BN470" i="1"/>
  <c r="Z470" i="1"/>
  <c r="BP495" i="1"/>
  <c r="BN495" i="1"/>
  <c r="Z495" i="1"/>
  <c r="BP497" i="1"/>
  <c r="BN497" i="1"/>
  <c r="Z497" i="1"/>
  <c r="Z28" i="1"/>
  <c r="BN28" i="1"/>
  <c r="Z48" i="1"/>
  <c r="Z49" i="1" s="1"/>
  <c r="BN48" i="1"/>
  <c r="BP48" i="1"/>
  <c r="Y49" i="1"/>
  <c r="Z53" i="1"/>
  <c r="BP92" i="1"/>
  <c r="BN92" i="1"/>
  <c r="Z92" i="1"/>
  <c r="BP110" i="1"/>
  <c r="BN110" i="1"/>
  <c r="Z110" i="1"/>
  <c r="BP135" i="1"/>
  <c r="Z135" i="1"/>
  <c r="BP180" i="1"/>
  <c r="BN180" i="1"/>
  <c r="Z180" i="1"/>
  <c r="BP215" i="1"/>
  <c r="BN215" i="1"/>
  <c r="Z215" i="1"/>
  <c r="BP248" i="1"/>
  <c r="BN248" i="1"/>
  <c r="Z248" i="1"/>
  <c r="BP310" i="1"/>
  <c r="BN310" i="1"/>
  <c r="Z310" i="1"/>
  <c r="BP340" i="1"/>
  <c r="BN340" i="1"/>
  <c r="Z340" i="1"/>
  <c r="Y388" i="1"/>
  <c r="Y387" i="1"/>
  <c r="BP386" i="1"/>
  <c r="BN386" i="1"/>
  <c r="Z386" i="1"/>
  <c r="Z387" i="1" s="1"/>
  <c r="BP390" i="1"/>
  <c r="BN390" i="1"/>
  <c r="Z390" i="1"/>
  <c r="BP427" i="1"/>
  <c r="BN427" i="1"/>
  <c r="Z427" i="1"/>
  <c r="BP460" i="1"/>
  <c r="BN460" i="1"/>
  <c r="Z460" i="1"/>
  <c r="Y484" i="1"/>
  <c r="Y483" i="1"/>
  <c r="BP482" i="1"/>
  <c r="BN482" i="1"/>
  <c r="Z482" i="1"/>
  <c r="Z483" i="1" s="1"/>
  <c r="Y499" i="1"/>
  <c r="Y498" i="1"/>
  <c r="BP494" i="1"/>
  <c r="BN494" i="1"/>
  <c r="Z494" i="1"/>
  <c r="Z498" i="1" s="1"/>
  <c r="BP496" i="1"/>
  <c r="BN496" i="1"/>
  <c r="Z496" i="1"/>
  <c r="Y81" i="1"/>
  <c r="Z22" i="1"/>
  <c r="Z23" i="1" s="1"/>
  <c r="BN22" i="1"/>
  <c r="BP22" i="1"/>
  <c r="Z26" i="1"/>
  <c r="BN26" i="1"/>
  <c r="Z30" i="1"/>
  <c r="BN30" i="1"/>
  <c r="Z44" i="1"/>
  <c r="BN44" i="1"/>
  <c r="Z55" i="1"/>
  <c r="BN55" i="1"/>
  <c r="Z63" i="1"/>
  <c r="BN63" i="1"/>
  <c r="BP65" i="1"/>
  <c r="BN65" i="1"/>
  <c r="Z71" i="1"/>
  <c r="BN71" i="1"/>
  <c r="Z77" i="1"/>
  <c r="BN77" i="1"/>
  <c r="Z85" i="1"/>
  <c r="BN85" i="1"/>
  <c r="Z90" i="1"/>
  <c r="BN90" i="1"/>
  <c r="Z99" i="1"/>
  <c r="BN99" i="1"/>
  <c r="Z108" i="1"/>
  <c r="BN108" i="1"/>
  <c r="Z114" i="1"/>
  <c r="BN114" i="1"/>
  <c r="Z120" i="1"/>
  <c r="BN120" i="1"/>
  <c r="BP120" i="1"/>
  <c r="Z124" i="1"/>
  <c r="BN124" i="1"/>
  <c r="Z141" i="1"/>
  <c r="BN141" i="1"/>
  <c r="Y147" i="1"/>
  <c r="Z156" i="1"/>
  <c r="BN156" i="1"/>
  <c r="Z170" i="1"/>
  <c r="BN170" i="1"/>
  <c r="Z174" i="1"/>
  <c r="BN174" i="1"/>
  <c r="Z191" i="1"/>
  <c r="BN191" i="1"/>
  <c r="Z195" i="1"/>
  <c r="BN195" i="1"/>
  <c r="Z203" i="1"/>
  <c r="BN203" i="1"/>
  <c r="Z207" i="1"/>
  <c r="BN207" i="1"/>
  <c r="Z213" i="1"/>
  <c r="BN213" i="1"/>
  <c r="Z217" i="1"/>
  <c r="BN217" i="1"/>
  <c r="Z223" i="1"/>
  <c r="BN223" i="1"/>
  <c r="Z232" i="1"/>
  <c r="BN232" i="1"/>
  <c r="Z238" i="1"/>
  <c r="BN238" i="1"/>
  <c r="BP238" i="1"/>
  <c r="Z250" i="1"/>
  <c r="BN250" i="1"/>
  <c r="Z259" i="1"/>
  <c r="BN259" i="1"/>
  <c r="Z300" i="1"/>
  <c r="BN300" i="1"/>
  <c r="BP302" i="1"/>
  <c r="BN302" i="1"/>
  <c r="BP308" i="1"/>
  <c r="BN308" i="1"/>
  <c r="Z308" i="1"/>
  <c r="Y324" i="1"/>
  <c r="BP318" i="1"/>
  <c r="BN318" i="1"/>
  <c r="Z318" i="1"/>
  <c r="BP328" i="1"/>
  <c r="BN328" i="1"/>
  <c r="Z328" i="1"/>
  <c r="BP334" i="1"/>
  <c r="BN334" i="1"/>
  <c r="Z334" i="1"/>
  <c r="BP357" i="1"/>
  <c r="BN357" i="1"/>
  <c r="Z357" i="1"/>
  <c r="BP382" i="1"/>
  <c r="BN382" i="1"/>
  <c r="Z382" i="1"/>
  <c r="BP406" i="1"/>
  <c r="BN406" i="1"/>
  <c r="Z406" i="1"/>
  <c r="BP421" i="1"/>
  <c r="BN421" i="1"/>
  <c r="Z421" i="1"/>
  <c r="BP425" i="1"/>
  <c r="BN425" i="1"/>
  <c r="Z425" i="1"/>
  <c r="BP449" i="1"/>
  <c r="BN449" i="1"/>
  <c r="Z449" i="1"/>
  <c r="BP456" i="1"/>
  <c r="BN456" i="1"/>
  <c r="Z456" i="1"/>
  <c r="BP468" i="1"/>
  <c r="BN468" i="1"/>
  <c r="Z468" i="1"/>
  <c r="BP478" i="1"/>
  <c r="BN478" i="1"/>
  <c r="Z478" i="1"/>
  <c r="BP507" i="1"/>
  <c r="BN507" i="1"/>
  <c r="Z507" i="1"/>
  <c r="Z69" i="1"/>
  <c r="Z72" i="1" s="1"/>
  <c r="BN69" i="1"/>
  <c r="BP75" i="1"/>
  <c r="BN79" i="1"/>
  <c r="BN135" i="1"/>
  <c r="BN219" i="1"/>
  <c r="Z257" i="1"/>
  <c r="BN257" i="1"/>
  <c r="Z266" i="1"/>
  <c r="BN266" i="1"/>
  <c r="Z274" i="1"/>
  <c r="BN274" i="1"/>
  <c r="Z302" i="1"/>
  <c r="BP312" i="1"/>
  <c r="BN312" i="1"/>
  <c r="Z312" i="1"/>
  <c r="BP322" i="1"/>
  <c r="BN322" i="1"/>
  <c r="Z322" i="1"/>
  <c r="BP347" i="1"/>
  <c r="BN347" i="1"/>
  <c r="Z347" i="1"/>
  <c r="BP365" i="1"/>
  <c r="BN365" i="1"/>
  <c r="Z365" i="1"/>
  <c r="BP369" i="1"/>
  <c r="BN369" i="1"/>
  <c r="Z369" i="1"/>
  <c r="BP402" i="1"/>
  <c r="BN402" i="1"/>
  <c r="Z402" i="1"/>
  <c r="BP410" i="1"/>
  <c r="BN410" i="1"/>
  <c r="Z410" i="1"/>
  <c r="BP445" i="1"/>
  <c r="BN445" i="1"/>
  <c r="Z445" i="1"/>
  <c r="BP462" i="1"/>
  <c r="BN462" i="1"/>
  <c r="Z462" i="1"/>
  <c r="BP472" i="1"/>
  <c r="BN472" i="1"/>
  <c r="Z472" i="1"/>
  <c r="Y509" i="1"/>
  <c r="Y508" i="1"/>
  <c r="BP506" i="1"/>
  <c r="BN506" i="1"/>
  <c r="Z506" i="1"/>
  <c r="Z508" i="1" s="1"/>
  <c r="Y330" i="1"/>
  <c r="Y329" i="1"/>
  <c r="Y416" i="1"/>
  <c r="Y474" i="1"/>
  <c r="BP27" i="1"/>
  <c r="BN27" i="1"/>
  <c r="Z27" i="1"/>
  <c r="Y36" i="1"/>
  <c r="BP35" i="1"/>
  <c r="BN35" i="1"/>
  <c r="Z35" i="1"/>
  <c r="Z36" i="1" s="1"/>
  <c r="C532" i="1"/>
  <c r="Y46" i="1"/>
  <c r="BP41" i="1"/>
  <c r="BN41" i="1"/>
  <c r="Z41" i="1"/>
  <c r="Y45" i="1"/>
  <c r="BP54" i="1"/>
  <c r="BN54" i="1"/>
  <c r="Z54" i="1"/>
  <c r="BP58" i="1"/>
  <c r="BN58" i="1"/>
  <c r="Z58" i="1"/>
  <c r="Y67" i="1"/>
  <c r="BP62" i="1"/>
  <c r="BN62" i="1"/>
  <c r="Z62" i="1"/>
  <c r="BP70" i="1"/>
  <c r="BN70" i="1"/>
  <c r="Z70" i="1"/>
  <c r="BP78" i="1"/>
  <c r="BN78" i="1"/>
  <c r="Z78" i="1"/>
  <c r="BP91" i="1"/>
  <c r="BN91" i="1"/>
  <c r="Z91" i="1"/>
  <c r="E532" i="1"/>
  <c r="BP98" i="1"/>
  <c r="BN98" i="1"/>
  <c r="Z98" i="1"/>
  <c r="BP102" i="1"/>
  <c r="BN102" i="1"/>
  <c r="Z102" i="1"/>
  <c r="Y104" i="1"/>
  <c r="BP115" i="1"/>
  <c r="BN115" i="1"/>
  <c r="Z115" i="1"/>
  <c r="Y143" i="1"/>
  <c r="BP140" i="1"/>
  <c r="BN140" i="1"/>
  <c r="Z140" i="1"/>
  <c r="Z142" i="1" s="1"/>
  <c r="BP157" i="1"/>
  <c r="BN157" i="1"/>
  <c r="Z157" i="1"/>
  <c r="I532" i="1"/>
  <c r="Y164" i="1"/>
  <c r="BP163" i="1"/>
  <c r="BN163" i="1"/>
  <c r="Z163" i="1"/>
  <c r="Z164" i="1" s="1"/>
  <c r="Y176" i="1"/>
  <c r="BP167" i="1"/>
  <c r="BN167" i="1"/>
  <c r="Z167" i="1"/>
  <c r="BP171" i="1"/>
  <c r="BN171" i="1"/>
  <c r="Z171" i="1"/>
  <c r="BP175" i="1"/>
  <c r="BN175" i="1"/>
  <c r="Z175" i="1"/>
  <c r="Y177" i="1"/>
  <c r="BP196" i="1"/>
  <c r="BN196" i="1"/>
  <c r="Z196" i="1"/>
  <c r="Z197" i="1" s="1"/>
  <c r="BP212" i="1"/>
  <c r="BN212" i="1"/>
  <c r="Z212" i="1"/>
  <c r="BP31" i="1"/>
  <c r="BN31" i="1"/>
  <c r="Z31" i="1"/>
  <c r="Y33" i="1"/>
  <c r="Y37" i="1"/>
  <c r="Y60" i="1"/>
  <c r="Y66" i="1"/>
  <c r="F532" i="1"/>
  <c r="Y112" i="1"/>
  <c r="BP107" i="1"/>
  <c r="BN107" i="1"/>
  <c r="Z107" i="1"/>
  <c r="Y111" i="1"/>
  <c r="Z117" i="1"/>
  <c r="BP123" i="1"/>
  <c r="BN123" i="1"/>
  <c r="Z123" i="1"/>
  <c r="BP136" i="1"/>
  <c r="BN136" i="1"/>
  <c r="Z136" i="1"/>
  <c r="Z137" i="1" s="1"/>
  <c r="Y138" i="1"/>
  <c r="Y159" i="1"/>
  <c r="Y165" i="1"/>
  <c r="Y182" i="1"/>
  <c r="BP179" i="1"/>
  <c r="BN179" i="1"/>
  <c r="Z179" i="1"/>
  <c r="Y198" i="1"/>
  <c r="Y209" i="1"/>
  <c r="BP200" i="1"/>
  <c r="BN200" i="1"/>
  <c r="Z200" i="1"/>
  <c r="BP204" i="1"/>
  <c r="BN204" i="1"/>
  <c r="Z204" i="1"/>
  <c r="Y208" i="1"/>
  <c r="BP216" i="1"/>
  <c r="BN216" i="1"/>
  <c r="Z216" i="1"/>
  <c r="Y220" i="1"/>
  <c r="BP224" i="1"/>
  <c r="BN224" i="1"/>
  <c r="Z224" i="1"/>
  <c r="Y226" i="1"/>
  <c r="K532" i="1"/>
  <c r="Y236" i="1"/>
  <c r="BP229" i="1"/>
  <c r="BN229" i="1"/>
  <c r="Z229" i="1"/>
  <c r="BP233" i="1"/>
  <c r="BN233" i="1"/>
  <c r="Z23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32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BP321" i="1"/>
  <c r="BN321" i="1"/>
  <c r="Z321" i="1"/>
  <c r="BP426" i="1"/>
  <c r="BN426" i="1"/>
  <c r="Z426" i="1"/>
  <c r="Y430" i="1"/>
  <c r="BP446" i="1"/>
  <c r="BN446" i="1"/>
  <c r="Z446" i="1"/>
  <c r="BP450" i="1"/>
  <c r="BN450" i="1"/>
  <c r="Z450" i="1"/>
  <c r="Y457" i="1"/>
  <c r="F10" i="1"/>
  <c r="J9" i="1"/>
  <c r="F9" i="1"/>
  <c r="A10" i="1"/>
  <c r="X523" i="1"/>
  <c r="X522" i="1"/>
  <c r="Y32" i="1"/>
  <c r="BP29" i="1"/>
  <c r="BN29" i="1"/>
  <c r="Z29" i="1"/>
  <c r="BP43" i="1"/>
  <c r="BN43" i="1"/>
  <c r="Z43" i="1"/>
  <c r="BP56" i="1"/>
  <c r="BN56" i="1"/>
  <c r="Z56" i="1"/>
  <c r="BP64" i="1"/>
  <c r="BN64" i="1"/>
  <c r="Z64" i="1"/>
  <c r="Y73" i="1"/>
  <c r="Y72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Y94" i="1"/>
  <c r="Y93" i="1"/>
  <c r="Y103" i="1"/>
  <c r="BP96" i="1"/>
  <c r="BN96" i="1"/>
  <c r="Z96" i="1"/>
  <c r="Z103" i="1" s="1"/>
  <c r="BP100" i="1"/>
  <c r="BN100" i="1"/>
  <c r="Z100" i="1"/>
  <c r="BP109" i="1"/>
  <c r="BN109" i="1"/>
  <c r="Z109" i="1"/>
  <c r="Y118" i="1"/>
  <c r="Y117" i="1"/>
  <c r="BP121" i="1"/>
  <c r="BN121" i="1"/>
  <c r="Z121" i="1"/>
  <c r="BP125" i="1"/>
  <c r="BN125" i="1"/>
  <c r="Z125" i="1"/>
  <c r="Y127" i="1"/>
  <c r="Y132" i="1"/>
  <c r="BP129" i="1"/>
  <c r="BN129" i="1"/>
  <c r="Z129" i="1"/>
  <c r="Z131" i="1" s="1"/>
  <c r="Y142" i="1"/>
  <c r="BP146" i="1"/>
  <c r="BN146" i="1"/>
  <c r="Z146" i="1"/>
  <c r="Z147" i="1" s="1"/>
  <c r="Y148" i="1"/>
  <c r="H532" i="1"/>
  <c r="Y152" i="1"/>
  <c r="BP151" i="1"/>
  <c r="BN151" i="1"/>
  <c r="Z151" i="1"/>
  <c r="Z152" i="1" s="1"/>
  <c r="Y153" i="1"/>
  <c r="Y158" i="1"/>
  <c r="BP155" i="1"/>
  <c r="BN155" i="1"/>
  <c r="Z155" i="1"/>
  <c r="Z158" i="1" s="1"/>
  <c r="BP169" i="1"/>
  <c r="BN169" i="1"/>
  <c r="Z169" i="1"/>
  <c r="BP173" i="1"/>
  <c r="BN173" i="1"/>
  <c r="Z173" i="1"/>
  <c r="BP181" i="1"/>
  <c r="BN181" i="1"/>
  <c r="Z181" i="1"/>
  <c r="Y183" i="1"/>
  <c r="Y186" i="1"/>
  <c r="BP185" i="1"/>
  <c r="BN185" i="1"/>
  <c r="Z185" i="1"/>
  <c r="Z186" i="1" s="1"/>
  <c r="Y187" i="1"/>
  <c r="J532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5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Y252" i="1"/>
  <c r="BP247" i="1"/>
  <c r="BN247" i="1"/>
  <c r="Z247" i="1"/>
  <c r="Z252" i="1" s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Y269" i="1"/>
  <c r="BP265" i="1"/>
  <c r="BN265" i="1"/>
  <c r="Z265" i="1"/>
  <c r="M532" i="1"/>
  <c r="BP268" i="1"/>
  <c r="BN268" i="1"/>
  <c r="Z268" i="1"/>
  <c r="Y270" i="1"/>
  <c r="O532" i="1"/>
  <c r="Y276" i="1"/>
  <c r="BP273" i="1"/>
  <c r="BN273" i="1"/>
  <c r="Z273" i="1"/>
  <c r="BP301" i="1"/>
  <c r="BN301" i="1"/>
  <c r="Z301" i="1"/>
  <c r="Y305" i="1"/>
  <c r="BP309" i="1"/>
  <c r="BN309" i="1"/>
  <c r="Z309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V532" i="1"/>
  <c r="Y383" i="1"/>
  <c r="BP391" i="1"/>
  <c r="BN391" i="1"/>
  <c r="Z391" i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Y411" i="1"/>
  <c r="BP405" i="1"/>
  <c r="BN405" i="1"/>
  <c r="Z405" i="1"/>
  <c r="BP409" i="1"/>
  <c r="BN409" i="1"/>
  <c r="Z409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B532" i="1"/>
  <c r="X524" i="1"/>
  <c r="X526" i="1"/>
  <c r="Y24" i="1"/>
  <c r="D532" i="1"/>
  <c r="Y59" i="1"/>
  <c r="G532" i="1"/>
  <c r="Y137" i="1"/>
  <c r="Y316" i="1"/>
  <c r="BP311" i="1"/>
  <c r="BN311" i="1"/>
  <c r="Z311" i="1"/>
  <c r="Y315" i="1"/>
  <c r="Z323" i="1"/>
  <c r="BP319" i="1"/>
  <c r="BN319" i="1"/>
  <c r="Z319" i="1"/>
  <c r="Y323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Y392" i="1"/>
  <c r="BP403" i="1"/>
  <c r="BN403" i="1"/>
  <c r="Z403" i="1"/>
  <c r="BP407" i="1"/>
  <c r="BN407" i="1"/>
  <c r="Z407" i="1"/>
  <c r="BP415" i="1"/>
  <c r="BN415" i="1"/>
  <c r="Z415" i="1"/>
  <c r="Z416" i="1" s="1"/>
  <c r="Y417" i="1"/>
  <c r="X532" i="1"/>
  <c r="Y423" i="1"/>
  <c r="BP420" i="1"/>
  <c r="BN420" i="1"/>
  <c r="Z420" i="1"/>
  <c r="Z422" i="1" s="1"/>
  <c r="Y429" i="1"/>
  <c r="BP428" i="1"/>
  <c r="BN428" i="1"/>
  <c r="Z428" i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BP448" i="1"/>
  <c r="BN448" i="1"/>
  <c r="Z448" i="1"/>
  <c r="BP452" i="1"/>
  <c r="BN452" i="1"/>
  <c r="Z452" i="1"/>
  <c r="BP469" i="1"/>
  <c r="BN469" i="1"/>
  <c r="Z469" i="1"/>
  <c r="Y473" i="1"/>
  <c r="BP477" i="1"/>
  <c r="BN477" i="1"/>
  <c r="Z477" i="1"/>
  <c r="Y479" i="1"/>
  <c r="Z532" i="1"/>
  <c r="BP453" i="1"/>
  <c r="BN453" i="1"/>
  <c r="BP455" i="1"/>
  <c r="BN455" i="1"/>
  <c r="Z455" i="1"/>
  <c r="Y464" i="1"/>
  <c r="BP467" i="1"/>
  <c r="BN467" i="1"/>
  <c r="Z467" i="1"/>
  <c r="Z473" i="1" s="1"/>
  <c r="BP471" i="1"/>
  <c r="BN471" i="1"/>
  <c r="Z471" i="1"/>
  <c r="Y480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Z479" i="1" l="1"/>
  <c r="Z329" i="1"/>
  <c r="Z392" i="1"/>
  <c r="Z276" i="1"/>
  <c r="Z225" i="1"/>
  <c r="Z93" i="1"/>
  <c r="Z315" i="1"/>
  <c r="Z429" i="1"/>
  <c r="Z32" i="1"/>
  <c r="Y524" i="1"/>
  <c r="Z220" i="1"/>
  <c r="Z126" i="1"/>
  <c r="Y523" i="1"/>
  <c r="Y526" i="1"/>
  <c r="Z59" i="1"/>
  <c r="Y522" i="1"/>
  <c r="Z515" i="1"/>
  <c r="Z411" i="1"/>
  <c r="Z383" i="1"/>
  <c r="Z269" i="1"/>
  <c r="Z261" i="1"/>
  <c r="X525" i="1"/>
  <c r="Z182" i="1"/>
  <c r="Z66" i="1"/>
  <c r="Z491" i="1"/>
  <c r="Z457" i="1"/>
  <c r="Z361" i="1"/>
  <c r="Z342" i="1"/>
  <c r="Z336" i="1"/>
  <c r="Z305" i="1"/>
  <c r="Z235" i="1"/>
  <c r="Z208" i="1"/>
  <c r="Z111" i="1"/>
  <c r="Z176" i="1"/>
  <c r="Z45" i="1"/>
  <c r="Y525" i="1" l="1"/>
  <c r="Z527" i="1"/>
</calcChain>
</file>

<file path=xl/sharedStrings.xml><?xml version="1.0" encoding="utf-8"?>
<sst xmlns="http://schemas.openxmlformats.org/spreadsheetml/2006/main" count="2327" uniqueCount="839">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</sst>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838</v>
      </c>
      <c r="I5" s="829"/>
      <c r="J5" s="829"/>
      <c r="K5" s="829"/>
      <c r="L5" s="829"/>
      <c r="M5" s="656"/>
      <c r="N5" s="58"/>
      <c r="P5" s="24" t="s">
        <v>10</v>
      </c>
      <c r="Q5" s="901">
        <v>45810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Понедельник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/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19</v>
      </c>
      <c r="Q8" s="720">
        <v>0.41666666666666669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20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21</v>
      </c>
      <c r="Q10" s="760"/>
      <c r="R10" s="761"/>
      <c r="U10" s="24" t="s">
        <v>22</v>
      </c>
      <c r="V10" s="620" t="s">
        <v>23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0"/>
      <c r="R11" s="711"/>
      <c r="U11" s="24" t="s">
        <v>26</v>
      </c>
      <c r="V11" s="841" t="s">
        <v>27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28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29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30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31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33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33" t="s">
        <v>37</v>
      </c>
      <c r="D17" s="617" t="s">
        <v>38</v>
      </c>
      <c r="E17" s="677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76"/>
      <c r="R17" s="676"/>
      <c r="S17" s="676"/>
      <c r="T17" s="677"/>
      <c r="U17" s="900" t="s">
        <v>50</v>
      </c>
      <c r="V17" s="666"/>
      <c r="W17" s="617" t="s">
        <v>51</v>
      </c>
      <c r="X17" s="617" t="s">
        <v>52</v>
      </c>
      <c r="Y17" s="897" t="s">
        <v>53</v>
      </c>
      <c r="Z17" s="838" t="s">
        <v>54</v>
      </c>
      <c r="AA17" s="810" t="s">
        <v>55</v>
      </c>
      <c r="AB17" s="810" t="s">
        <v>56</v>
      </c>
      <c r="AC17" s="810" t="s">
        <v>57</v>
      </c>
      <c r="AD17" s="810" t="s">
        <v>58</v>
      </c>
      <c r="AE17" s="881"/>
      <c r="AF17" s="882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60</v>
      </c>
      <c r="V18" s="67" t="s">
        <v>61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62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77">
        <v>1</v>
      </c>
      <c r="Y35" s="57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79">
        <f>IFERROR(X35/H35,"0")</f>
        <v>1.6666666666666667</v>
      </c>
      <c r="Y36" s="579">
        <f>IFERROR(Y35/H35,"0")</f>
        <v>2</v>
      </c>
      <c r="Z36" s="579">
        <f>IFERROR(IF(Z35="",0,Z35),"0")</f>
        <v>1.302E-2</v>
      </c>
      <c r="AA36" s="580"/>
      <c r="AB36" s="580"/>
      <c r="AC36" s="58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79">
        <f>IFERROR(SUM(X35:X35),"0")</f>
        <v>1</v>
      </c>
      <c r="Y37" s="579">
        <f>IFERROR(SUM(Y35:Y35),"0")</f>
        <v>1.2</v>
      </c>
      <c r="Z37" s="37"/>
      <c r="AA37" s="580"/>
      <c r="AB37" s="580"/>
      <c r="AC37" s="580"/>
    </row>
    <row r="38" spans="1:68" ht="27.75" hidden="1" customHeight="1" x14ac:dyDescent="0.2">
      <c r="A38" s="600" t="s">
        <v>100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1">
        <v>4680115882539</v>
      </c>
      <c r="E42" s="592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77">
        <v>56</v>
      </c>
      <c r="Y42" s="578">
        <f>IFERROR(IF(X42="",0,CEILING((X42/$H42),1)*$H42),"")</f>
        <v>59.2</v>
      </c>
      <c r="Z42" s="36">
        <f>IFERROR(IF(Y42=0,"",ROUNDUP(Y42/H42,0)*0.00902),"")</f>
        <v>0.14432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59.178378378378376</v>
      </c>
      <c r="BN42" s="64">
        <f>IFERROR(Y42*I42/H42,"0")</f>
        <v>62.56</v>
      </c>
      <c r="BO42" s="64">
        <f>IFERROR(1/J42*(X42/H42),"0")</f>
        <v>0.11466011466011466</v>
      </c>
      <c r="BP42" s="64">
        <f>IFERROR(1/J42*(Y42/H42),"0")</f>
        <v>0.12121212121212122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1">
        <v>4607091385687</v>
      </c>
      <c r="E43" s="592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71</v>
      </c>
      <c r="Q45" s="597"/>
      <c r="R45" s="597"/>
      <c r="S45" s="597"/>
      <c r="T45" s="597"/>
      <c r="U45" s="597"/>
      <c r="V45" s="598"/>
      <c r="W45" s="37" t="s">
        <v>72</v>
      </c>
      <c r="X45" s="579">
        <f>IFERROR(X41/H41,"0")+IFERROR(X42/H42,"0")+IFERROR(X43/H43,"0")+IFERROR(X44/H44,"0")</f>
        <v>15.135135135135135</v>
      </c>
      <c r="Y45" s="579">
        <f>IFERROR(Y41/H41,"0")+IFERROR(Y42/H42,"0")+IFERROR(Y43/H43,"0")+IFERROR(Y44/H44,"0")</f>
        <v>16</v>
      </c>
      <c r="Z45" s="579">
        <f>IFERROR(IF(Z41="",0,Z41),"0")+IFERROR(IF(Z42="",0,Z42),"0")+IFERROR(IF(Z43="",0,Z43),"0")+IFERROR(IF(Z44="",0,Z44),"0")</f>
        <v>0.14432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71</v>
      </c>
      <c r="Q46" s="597"/>
      <c r="R46" s="597"/>
      <c r="S46" s="597"/>
      <c r="T46" s="597"/>
      <c r="U46" s="597"/>
      <c r="V46" s="598"/>
      <c r="W46" s="37" t="s">
        <v>69</v>
      </c>
      <c r="X46" s="579">
        <f>IFERROR(SUM(X41:X44),"0")</f>
        <v>56</v>
      </c>
      <c r="Y46" s="579">
        <f>IFERROR(SUM(Y41:Y44),"0")</f>
        <v>59.2</v>
      </c>
      <c r="Z46" s="37"/>
      <c r="AA46" s="580"/>
      <c r="AB46" s="580"/>
      <c r="AC46" s="580"/>
    </row>
    <row r="47" spans="1:68" ht="14.25" hidden="1" customHeight="1" x14ac:dyDescent="0.25">
      <c r="A47" s="581" t="s">
        <v>73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71</v>
      </c>
      <c r="Q49" s="597"/>
      <c r="R49" s="597"/>
      <c r="S49" s="597"/>
      <c r="T49" s="597"/>
      <c r="U49" s="597"/>
      <c r="V49" s="598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71</v>
      </c>
      <c r="Q50" s="597"/>
      <c r="R50" s="597"/>
      <c r="S50" s="597"/>
      <c r="T50" s="597"/>
      <c r="U50" s="597"/>
      <c r="V50" s="598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119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102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69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71</v>
      </c>
      <c r="Q59" s="597"/>
      <c r="R59" s="597"/>
      <c r="S59" s="597"/>
      <c r="T59" s="597"/>
      <c r="U59" s="597"/>
      <c r="V59" s="598"/>
      <c r="W59" s="37" t="s">
        <v>72</v>
      </c>
      <c r="X59" s="579">
        <f>IFERROR(X53/H53,"0")+IFERROR(X54/H54,"0")+IFERROR(X55/H55,"0")+IFERROR(X56/H56,"0")+IFERROR(X57/H57,"0")+IFERROR(X58/H58,"0")</f>
        <v>0</v>
      </c>
      <c r="Y59" s="579">
        <f>IFERROR(Y53/H53,"0")+IFERROR(Y54/H54,"0")+IFERROR(Y55/H55,"0")+IFERROR(Y56/H56,"0")+IFERROR(Y57/H57,"0")+IFERROR(Y58/H58,"0")</f>
        <v>0</v>
      </c>
      <c r="Z59" s="579">
        <f>IFERROR(IF(Z53="",0,Z53),"0")+IFERROR(IF(Z54="",0,Z54),"0")+IFERROR(IF(Z55="",0,Z55),"0")+IFERROR(IF(Z56="",0,Z56),"0")+IFERROR(IF(Z57="",0,Z57),"0")+IFERROR(IF(Z58="",0,Z58),"0")</f>
        <v>0</v>
      </c>
      <c r="AA59" s="580"/>
      <c r="AB59" s="580"/>
      <c r="AC59" s="580"/>
    </row>
    <row r="60" spans="1:68" hidden="1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71</v>
      </c>
      <c r="Q60" s="597"/>
      <c r="R60" s="597"/>
      <c r="S60" s="597"/>
      <c r="T60" s="597"/>
      <c r="U60" s="597"/>
      <c r="V60" s="598"/>
      <c r="W60" s="37" t="s">
        <v>69</v>
      </c>
      <c r="X60" s="579">
        <f>IFERROR(SUM(X53:X58),"0")</f>
        <v>0</v>
      </c>
      <c r="Y60" s="579">
        <f>IFERROR(SUM(Y53:Y58),"0")</f>
        <v>0</v>
      </c>
      <c r="Z60" s="37"/>
      <c r="AA60" s="580"/>
      <c r="AB60" s="580"/>
      <c r="AC60" s="580"/>
    </row>
    <row r="61" spans="1:68" ht="14.25" hidden="1" customHeight="1" x14ac:dyDescent="0.25">
      <c r="A61" s="581" t="s">
        <v>137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71</v>
      </c>
      <c r="Q66" s="597"/>
      <c r="R66" s="597"/>
      <c r="S66" s="597"/>
      <c r="T66" s="597"/>
      <c r="U66" s="597"/>
      <c r="V66" s="598"/>
      <c r="W66" s="37" t="s">
        <v>72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hidden="1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71</v>
      </c>
      <c r="Q67" s="597"/>
      <c r="R67" s="597"/>
      <c r="S67" s="597"/>
      <c r="T67" s="597"/>
      <c r="U67" s="597"/>
      <c r="V67" s="598"/>
      <c r="W67" s="37" t="s">
        <v>69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hidden="1" customHeight="1" x14ac:dyDescent="0.25">
      <c r="A68" s="581" t="s">
        <v>63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77">
        <v>8</v>
      </c>
      <c r="Y70" s="57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71</v>
      </c>
      <c r="Q72" s="597"/>
      <c r="R72" s="597"/>
      <c r="S72" s="597"/>
      <c r="T72" s="597"/>
      <c r="U72" s="597"/>
      <c r="V72" s="598"/>
      <c r="W72" s="37" t="s">
        <v>72</v>
      </c>
      <c r="X72" s="579">
        <f>IFERROR(X69/H69,"0")+IFERROR(X70/H70,"0")+IFERROR(X71/H71,"0")</f>
        <v>4.4444444444444446</v>
      </c>
      <c r="Y72" s="579">
        <f>IFERROR(Y69/H69,"0")+IFERROR(Y70/H70,"0")+IFERROR(Y71/H71,"0")</f>
        <v>5</v>
      </c>
      <c r="Z72" s="579">
        <f>IFERROR(IF(Z69="",0,Z69),"0")+IFERROR(IF(Z70="",0,Z70),"0")+IFERROR(IF(Z71="",0,Z71),"0")</f>
        <v>2.5100000000000001E-2</v>
      </c>
      <c r="AA72" s="580"/>
      <c r="AB72" s="580"/>
      <c r="AC72" s="580"/>
    </row>
    <row r="73" spans="1:68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71</v>
      </c>
      <c r="Q73" s="597"/>
      <c r="R73" s="597"/>
      <c r="S73" s="597"/>
      <c r="T73" s="597"/>
      <c r="U73" s="597"/>
      <c r="V73" s="598"/>
      <c r="W73" s="37" t="s">
        <v>69</v>
      </c>
      <c r="X73" s="579">
        <f>IFERROR(SUM(X69:X71),"0")</f>
        <v>8</v>
      </c>
      <c r="Y73" s="579">
        <f>IFERROR(SUM(Y69:Y71),"0")</f>
        <v>9</v>
      </c>
      <c r="Z73" s="37"/>
      <c r="AA73" s="580"/>
      <c r="AB73" s="580"/>
      <c r="AC73" s="580"/>
    </row>
    <row r="74" spans="1:68" ht="14.25" hidden="1" customHeight="1" x14ac:dyDescent="0.25">
      <c r="A74" s="581" t="s">
        <v>73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71</v>
      </c>
      <c r="Q81" s="597"/>
      <c r="R81" s="597"/>
      <c r="S81" s="597"/>
      <c r="T81" s="597"/>
      <c r="U81" s="597"/>
      <c r="V81" s="598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71</v>
      </c>
      <c r="Q82" s="597"/>
      <c r="R82" s="597"/>
      <c r="S82" s="597"/>
      <c r="T82" s="597"/>
      <c r="U82" s="597"/>
      <c r="V82" s="598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172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77">
        <v>28</v>
      </c>
      <c r="Y84" s="578">
        <f>IFERROR(IF(X84="",0,CEILING((X84/$H84),1)*$H84),"")</f>
        <v>31.2</v>
      </c>
      <c r="Z84" s="36">
        <f>IFERROR(IF(Y84=0,"",ROUNDUP(Y84/H84,0)*0.01898),"")</f>
        <v>7.5920000000000001E-2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29.561538461538461</v>
      </c>
      <c r="BN84" s="64">
        <f>IFERROR(Y84*I84/H84,"0")</f>
        <v>32.94</v>
      </c>
      <c r="BO84" s="64">
        <f>IFERROR(1/J84*(X84/H84),"0")</f>
        <v>5.6089743589743592E-2</v>
      </c>
      <c r="BP84" s="64">
        <f>IFERROR(1/J84*(Y84/H84),"0")</f>
        <v>6.25E-2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71</v>
      </c>
      <c r="Q86" s="597"/>
      <c r="R86" s="597"/>
      <c r="S86" s="597"/>
      <c r="T86" s="597"/>
      <c r="U86" s="597"/>
      <c r="V86" s="598"/>
      <c r="W86" s="37" t="s">
        <v>72</v>
      </c>
      <c r="X86" s="579">
        <f>IFERROR(X84/H84,"0")+IFERROR(X85/H85,"0")</f>
        <v>3.5897435897435899</v>
      </c>
      <c r="Y86" s="579">
        <f>IFERROR(Y84/H84,"0")+IFERROR(Y85/H85,"0")</f>
        <v>4</v>
      </c>
      <c r="Z86" s="579">
        <f>IFERROR(IF(Z84="",0,Z84),"0")+IFERROR(IF(Z85="",0,Z85),"0")</f>
        <v>7.5920000000000001E-2</v>
      </c>
      <c r="AA86" s="580"/>
      <c r="AB86" s="580"/>
      <c r="AC86" s="580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71</v>
      </c>
      <c r="Q87" s="597"/>
      <c r="R87" s="597"/>
      <c r="S87" s="597"/>
      <c r="T87" s="597"/>
      <c r="U87" s="597"/>
      <c r="V87" s="598"/>
      <c r="W87" s="37" t="s">
        <v>69</v>
      </c>
      <c r="X87" s="579">
        <f>IFERROR(SUM(X84:X85),"0")</f>
        <v>28</v>
      </c>
      <c r="Y87" s="579">
        <f>IFERROR(SUM(Y84:Y85),"0")</f>
        <v>31.2</v>
      </c>
      <c r="Z87" s="37"/>
      <c r="AA87" s="580"/>
      <c r="AB87" s="580"/>
      <c r="AC87" s="580"/>
    </row>
    <row r="88" spans="1:68" ht="16.5" hidden="1" customHeight="1" x14ac:dyDescent="0.25">
      <c r="A88" s="593" t="s">
        <v>179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102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69</v>
      </c>
      <c r="X90" s="577">
        <v>200</v>
      </c>
      <c r="Y90" s="578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185</v>
      </c>
      <c r="B92" s="54" t="s">
        <v>186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71</v>
      </c>
      <c r="Q93" s="597"/>
      <c r="R93" s="597"/>
      <c r="S93" s="597"/>
      <c r="T93" s="597"/>
      <c r="U93" s="597"/>
      <c r="V93" s="598"/>
      <c r="W93" s="37" t="s">
        <v>72</v>
      </c>
      <c r="X93" s="579">
        <f>IFERROR(X90/H90,"0")+IFERROR(X91/H91,"0")+IFERROR(X92/H92,"0")</f>
        <v>18.518518518518519</v>
      </c>
      <c r="Y93" s="579">
        <f>IFERROR(Y90/H90,"0")+IFERROR(Y91/H91,"0")+IFERROR(Y92/H92,"0")</f>
        <v>19</v>
      </c>
      <c r="Z93" s="579">
        <f>IFERROR(IF(Z90="",0,Z90),"0")+IFERROR(IF(Z91="",0,Z91),"0")+IFERROR(IF(Z92="",0,Z92),"0")</f>
        <v>0.36062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71</v>
      </c>
      <c r="Q94" s="597"/>
      <c r="R94" s="597"/>
      <c r="S94" s="597"/>
      <c r="T94" s="597"/>
      <c r="U94" s="597"/>
      <c r="V94" s="598"/>
      <c r="W94" s="37" t="s">
        <v>69</v>
      </c>
      <c r="X94" s="579">
        <f>IFERROR(SUM(X90:X92),"0")</f>
        <v>200</v>
      </c>
      <c r="Y94" s="579">
        <f>IFERROR(SUM(Y90:Y92),"0")</f>
        <v>205.20000000000002</v>
      </c>
      <c r="Z94" s="37"/>
      <c r="AA94" s="580"/>
      <c r="AB94" s="580"/>
      <c r="AC94" s="580"/>
    </row>
    <row r="95" spans="1:68" ht="14.25" hidden="1" customHeight="1" x14ac:dyDescent="0.25">
      <c r="A95" s="581" t="s">
        <v>73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2" t="s">
        <v>189</v>
      </c>
      <c r="Q96" s="588"/>
      <c r="R96" s="588"/>
      <c r="S96" s="588"/>
      <c r="T96" s="589"/>
      <c r="U96" s="34"/>
      <c r="V96" s="34"/>
      <c r="W96" s="35" t="s">
        <v>69</v>
      </c>
      <c r="X96" s="577">
        <v>100</v>
      </c>
      <c r="Y96" s="578">
        <f t="shared" ref="Y96:Y102" si="16">IFERROR(IF(X96="",0,CEILING((X96/$H96),1)*$H96),"")</f>
        <v>105.3</v>
      </c>
      <c r="Z96" s="36">
        <f>IFERROR(IF(Y96=0,"",ROUNDUP(Y96/H96,0)*0.01898),"")</f>
        <v>0.24674000000000001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106.4074074074074</v>
      </c>
      <c r="BN96" s="64">
        <f t="shared" ref="BN96:BN102" si="18">IFERROR(Y96*I96/H96,"0")</f>
        <v>112.047</v>
      </c>
      <c r="BO96" s="64">
        <f t="shared" ref="BO96:BO102" si="19">IFERROR(1/J96*(X96/H96),"0")</f>
        <v>0.19290123456790123</v>
      </c>
      <c r="BP96" s="64">
        <f t="shared" ref="BP96:BP102" si="20">IFERROR(1/J96*(Y96/H96),"0")</f>
        <v>0.203125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77">
        <v>113</v>
      </c>
      <c r="Y99" s="578">
        <f t="shared" si="16"/>
        <v>113.4</v>
      </c>
      <c r="Z99" s="36">
        <f>IFERROR(IF(Y99=0,"",ROUNDUP(Y99/H99,0)*0.00651),"")</f>
        <v>0.27342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123.54666666666667</v>
      </c>
      <c r="BN99" s="64">
        <f t="shared" si="18"/>
        <v>123.98399999999999</v>
      </c>
      <c r="BO99" s="64">
        <f t="shared" si="19"/>
        <v>0.22995522995522996</v>
      </c>
      <c r="BP99" s="64">
        <f t="shared" si="20"/>
        <v>0.23076923076923078</v>
      </c>
    </row>
    <row r="100" spans="1:68" ht="27" hidden="1" customHeight="1" x14ac:dyDescent="0.25">
      <c r="A100" s="54" t="s">
        <v>195</v>
      </c>
      <c r="B100" s="54" t="s">
        <v>198</v>
      </c>
      <c r="C100" s="31">
        <v>4301051718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8"/>
      <c r="R100" s="588"/>
      <c r="S100" s="588"/>
      <c r="T100" s="589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71</v>
      </c>
      <c r="Q103" s="597"/>
      <c r="R103" s="597"/>
      <c r="S103" s="597"/>
      <c r="T103" s="597"/>
      <c r="U103" s="597"/>
      <c r="V103" s="598"/>
      <c r="W103" s="37" t="s">
        <v>72</v>
      </c>
      <c r="X103" s="579">
        <f>IFERROR(X96/H96,"0")+IFERROR(X97/H97,"0")+IFERROR(X98/H98,"0")+IFERROR(X99/H99,"0")+IFERROR(X100/H100,"0")+IFERROR(X101/H101,"0")+IFERROR(X102/H102,"0")</f>
        <v>54.197530864197525</v>
      </c>
      <c r="Y103" s="579">
        <f>IFERROR(Y96/H96,"0")+IFERROR(Y97/H97,"0")+IFERROR(Y98/H98,"0")+IFERROR(Y99/H99,"0")+IFERROR(Y100/H100,"0")+IFERROR(Y101/H101,"0")+IFERROR(Y102/H102,"0")</f>
        <v>55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0.52015999999999996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71</v>
      </c>
      <c r="Q104" s="597"/>
      <c r="R104" s="597"/>
      <c r="S104" s="597"/>
      <c r="T104" s="597"/>
      <c r="U104" s="597"/>
      <c r="V104" s="598"/>
      <c r="W104" s="37" t="s">
        <v>69</v>
      </c>
      <c r="X104" s="579">
        <f>IFERROR(SUM(X96:X102),"0")</f>
        <v>213</v>
      </c>
      <c r="Y104" s="579">
        <f>IFERROR(SUM(Y96:Y102),"0")</f>
        <v>218.7</v>
      </c>
      <c r="Z104" s="37"/>
      <c r="AA104" s="580"/>
      <c r="AB104" s="580"/>
      <c r="AC104" s="580"/>
    </row>
    <row r="105" spans="1:68" ht="16.5" hidden="1" customHeight="1" x14ac:dyDescent="0.25">
      <c r="A105" s="593" t="s">
        <v>204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102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69</v>
      </c>
      <c r="X107" s="577">
        <v>200</v>
      </c>
      <c r="Y107" s="578">
        <f>IFERROR(IF(X107="",0,CEILING((X107/$H107),1)*$H107),"")</f>
        <v>205.20000000000002</v>
      </c>
      <c r="Z107" s="36">
        <f>IFERROR(IF(Y107=0,"",ROUNDUP(Y107/H107,0)*0.01898),"")</f>
        <v>0.36062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208.05555555555554</v>
      </c>
      <c r="BN107" s="64">
        <f>IFERROR(Y107*I107/H107,"0")</f>
        <v>213.46499999999997</v>
      </c>
      <c r="BO107" s="64">
        <f>IFERROR(1/J107*(X107/H107),"0")</f>
        <v>0.28935185185185186</v>
      </c>
      <c r="BP107" s="64">
        <f>IFERROR(1/J107*(Y107/H107),"0")</f>
        <v>0.296875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69</v>
      </c>
      <c r="X109" s="577">
        <v>180</v>
      </c>
      <c r="Y109" s="578">
        <f>IFERROR(IF(X109="",0,CEILING((X109/$H109),1)*$H109),"")</f>
        <v>180</v>
      </c>
      <c r="Z109" s="36">
        <f>IFERROR(IF(Y109=0,"",ROUNDUP(Y109/H109,0)*0.00902),"")</f>
        <v>0.36080000000000001</v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188.39999999999998</v>
      </c>
      <c r="BN109" s="64">
        <f>IFERROR(Y109*I109/H109,"0")</f>
        <v>188.39999999999998</v>
      </c>
      <c r="BO109" s="64">
        <f>IFERROR(1/J109*(X109/H109),"0")</f>
        <v>0.30303030303030304</v>
      </c>
      <c r="BP109" s="64">
        <f>IFERROR(1/J109*(Y109/H109),"0")</f>
        <v>0.30303030303030304</v>
      </c>
    </row>
    <row r="110" spans="1:68" ht="16.5" hidden="1" customHeight="1" x14ac:dyDescent="0.25">
      <c r="A110" s="54" t="s">
        <v>212</v>
      </c>
      <c r="B110" s="54" t="s">
        <v>213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71</v>
      </c>
      <c r="Q111" s="597"/>
      <c r="R111" s="597"/>
      <c r="S111" s="597"/>
      <c r="T111" s="597"/>
      <c r="U111" s="597"/>
      <c r="V111" s="598"/>
      <c r="W111" s="37" t="s">
        <v>72</v>
      </c>
      <c r="X111" s="579">
        <f>IFERROR(X107/H107,"0")+IFERROR(X108/H108,"0")+IFERROR(X109/H109,"0")+IFERROR(X110/H110,"0")</f>
        <v>58.518518518518519</v>
      </c>
      <c r="Y111" s="579">
        <f>IFERROR(Y107/H107,"0")+IFERROR(Y108/H108,"0")+IFERROR(Y109/H109,"0")+IFERROR(Y110/H110,"0")</f>
        <v>59</v>
      </c>
      <c r="Z111" s="579">
        <f>IFERROR(IF(Z107="",0,Z107),"0")+IFERROR(IF(Z108="",0,Z108),"0")+IFERROR(IF(Z109="",0,Z109),"0")+IFERROR(IF(Z110="",0,Z110),"0")</f>
        <v>0.72141999999999995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71</v>
      </c>
      <c r="Q112" s="597"/>
      <c r="R112" s="597"/>
      <c r="S112" s="597"/>
      <c r="T112" s="597"/>
      <c r="U112" s="597"/>
      <c r="V112" s="598"/>
      <c r="W112" s="37" t="s">
        <v>69</v>
      </c>
      <c r="X112" s="579">
        <f>IFERROR(SUM(X107:X110),"0")</f>
        <v>380</v>
      </c>
      <c r="Y112" s="579">
        <f>IFERROR(SUM(Y107:Y110),"0")</f>
        <v>385.20000000000005</v>
      </c>
      <c r="Z112" s="37"/>
      <c r="AA112" s="580"/>
      <c r="AB112" s="580"/>
      <c r="AC112" s="580"/>
    </row>
    <row r="113" spans="1:68" ht="14.25" hidden="1" customHeight="1" x14ac:dyDescent="0.25">
      <c r="A113" s="581" t="s">
        <v>137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77">
        <v>5</v>
      </c>
      <c r="Y114" s="578">
        <f>IFERROR(IF(X114="",0,CEILING((X114/$H114),1)*$H114),"")</f>
        <v>10.8</v>
      </c>
      <c r="Z114" s="36">
        <f>IFERROR(IF(Y114=0,"",ROUNDUP(Y114/H114,0)*0.01898),"")</f>
        <v>1.898E-2</v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5.2013888888888884</v>
      </c>
      <c r="BN114" s="64">
        <f>IFERROR(Y114*I114/H114,"0")</f>
        <v>11.234999999999999</v>
      </c>
      <c r="BO114" s="64">
        <f>IFERROR(1/J114*(X114/H114),"0")</f>
        <v>7.2337962962962955E-3</v>
      </c>
      <c r="BP114" s="64">
        <f>IFERROR(1/J114*(Y114/H114),"0")</f>
        <v>1.5625E-2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69</v>
      </c>
      <c r="X116" s="577">
        <v>8</v>
      </c>
      <c r="Y116" s="578">
        <f>IFERROR(IF(X116="",0,CEILING((X116/$H116),1)*$H116),"")</f>
        <v>9.6</v>
      </c>
      <c r="Z116" s="36">
        <f>IFERROR(IF(Y116=0,"",ROUNDUP(Y116/H116,0)*0.00651),"")</f>
        <v>2.6040000000000001E-2</v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8.6000000000000014</v>
      </c>
      <c r="BN116" s="64">
        <f>IFERROR(Y116*I116/H116,"0")</f>
        <v>10.32</v>
      </c>
      <c r="BO116" s="64">
        <f>IFERROR(1/J116*(X116/H116),"0")</f>
        <v>1.8315018315018316E-2</v>
      </c>
      <c r="BP116" s="64">
        <f>IFERROR(1/J116*(Y116/H116),"0")</f>
        <v>2.197802197802198E-2</v>
      </c>
    </row>
    <row r="117" spans="1:68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71</v>
      </c>
      <c r="Q117" s="597"/>
      <c r="R117" s="597"/>
      <c r="S117" s="597"/>
      <c r="T117" s="597"/>
      <c r="U117" s="597"/>
      <c r="V117" s="598"/>
      <c r="W117" s="37" t="s">
        <v>72</v>
      </c>
      <c r="X117" s="579">
        <f>IFERROR(X114/H114,"0")+IFERROR(X115/H115,"0")+IFERROR(X116/H116,"0")</f>
        <v>3.7962962962962963</v>
      </c>
      <c r="Y117" s="579">
        <f>IFERROR(Y114/H114,"0")+IFERROR(Y115/H115,"0")+IFERROR(Y116/H116,"0")</f>
        <v>5</v>
      </c>
      <c r="Z117" s="579">
        <f>IFERROR(IF(Z114="",0,Z114),"0")+IFERROR(IF(Z115="",0,Z115),"0")+IFERROR(IF(Z116="",0,Z116),"0")</f>
        <v>4.5020000000000004E-2</v>
      </c>
      <c r="AA117" s="580"/>
      <c r="AB117" s="580"/>
      <c r="AC117" s="580"/>
    </row>
    <row r="118" spans="1:68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71</v>
      </c>
      <c r="Q118" s="597"/>
      <c r="R118" s="597"/>
      <c r="S118" s="597"/>
      <c r="T118" s="597"/>
      <c r="U118" s="597"/>
      <c r="V118" s="598"/>
      <c r="W118" s="37" t="s">
        <v>69</v>
      </c>
      <c r="X118" s="579">
        <f>IFERROR(SUM(X114:X116),"0")</f>
        <v>13</v>
      </c>
      <c r="Y118" s="579">
        <f>IFERROR(SUM(Y114:Y116),"0")</f>
        <v>20.399999999999999</v>
      </c>
      <c r="Z118" s="37"/>
      <c r="AA118" s="580"/>
      <c r="AB118" s="580"/>
      <c r="AC118" s="580"/>
    </row>
    <row r="119" spans="1:68" ht="14.25" hidden="1" customHeight="1" x14ac:dyDescent="0.25">
      <c r="A119" s="581" t="s">
        <v>73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77">
        <v>47</v>
      </c>
      <c r="Y120" s="578">
        <f t="shared" ref="Y120:Y125" si="21">IFERROR(IF(X120="",0,CEILING((X120/$H120),1)*$H120),"")</f>
        <v>48.599999999999994</v>
      </c>
      <c r="Z120" s="36">
        <f>IFERROR(IF(Y120=0,"",ROUNDUP(Y120/H120,0)*0.01898),"")</f>
        <v>0.11388000000000001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49.976666666666667</v>
      </c>
      <c r="BN120" s="64">
        <f t="shared" ref="BN120:BN125" si="23">IFERROR(Y120*I120/H120,"0")</f>
        <v>51.67799999999999</v>
      </c>
      <c r="BO120" s="64">
        <f t="shared" ref="BO120:BO125" si="24">IFERROR(1/J120*(X120/H120),"0")</f>
        <v>9.066358024691358E-2</v>
      </c>
      <c r="BP120" s="64">
        <f t="shared" ref="BP120:BP125" si="25">IFERROR(1/J120*(Y120/H120),"0")</f>
        <v>9.375E-2</v>
      </c>
    </row>
    <row r="121" spans="1:68" ht="27" hidden="1" customHeight="1" x14ac:dyDescent="0.25">
      <c r="A121" s="54" t="s">
        <v>221</v>
      </c>
      <c r="B121" s="54" t="s">
        <v>224</v>
      </c>
      <c r="C121" s="31">
        <v>4301051360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8"/>
      <c r="R121" s="588"/>
      <c r="S121" s="588"/>
      <c r="T121" s="589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228</v>
      </c>
      <c r="B123" s="54" t="s">
        <v>229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69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230</v>
      </c>
      <c r="B124" s="54" t="s">
        <v>231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71</v>
      </c>
      <c r="Q126" s="597"/>
      <c r="R126" s="597"/>
      <c r="S126" s="597"/>
      <c r="T126" s="597"/>
      <c r="U126" s="597"/>
      <c r="V126" s="598"/>
      <c r="W126" s="37" t="s">
        <v>72</v>
      </c>
      <c r="X126" s="579">
        <f>IFERROR(X120/H120,"0")+IFERROR(X121/H121,"0")+IFERROR(X122/H122,"0")+IFERROR(X123/H123,"0")+IFERROR(X124/H124,"0")+IFERROR(X125/H125,"0")</f>
        <v>5.8024691358024691</v>
      </c>
      <c r="Y126" s="579">
        <f>IFERROR(Y120/H120,"0")+IFERROR(Y121/H121,"0")+IFERROR(Y122/H122,"0")+IFERROR(Y123/H123,"0")+IFERROR(Y124/H124,"0")+IFERROR(Y125/H125,"0")</f>
        <v>6</v>
      </c>
      <c r="Z126" s="579">
        <f>IFERROR(IF(Z120="",0,Z120),"0")+IFERROR(IF(Z121="",0,Z121),"0")+IFERROR(IF(Z122="",0,Z122),"0")+IFERROR(IF(Z123="",0,Z123),"0")+IFERROR(IF(Z124="",0,Z124),"0")+IFERROR(IF(Z125="",0,Z125),"0")</f>
        <v>0.11388000000000001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71</v>
      </c>
      <c r="Q127" s="597"/>
      <c r="R127" s="597"/>
      <c r="S127" s="597"/>
      <c r="T127" s="597"/>
      <c r="U127" s="597"/>
      <c r="V127" s="598"/>
      <c r="W127" s="37" t="s">
        <v>69</v>
      </c>
      <c r="X127" s="579">
        <f>IFERROR(SUM(X120:X125),"0")</f>
        <v>47</v>
      </c>
      <c r="Y127" s="579">
        <f>IFERROR(SUM(Y120:Y125),"0")</f>
        <v>48.599999999999994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172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236</v>
      </c>
      <c r="B129" s="54" t="s">
        <v>237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239</v>
      </c>
      <c r="B130" s="54" t="s">
        <v>240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71</v>
      </c>
      <c r="Q131" s="597"/>
      <c r="R131" s="597"/>
      <c r="S131" s="597"/>
      <c r="T131" s="597"/>
      <c r="U131" s="597"/>
      <c r="V131" s="598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71</v>
      </c>
      <c r="Q132" s="597"/>
      <c r="R132" s="597"/>
      <c r="S132" s="597"/>
      <c r="T132" s="597"/>
      <c r="U132" s="597"/>
      <c r="V132" s="598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242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102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243</v>
      </c>
      <c r="B135" s="54" t="s">
        <v>244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243</v>
      </c>
      <c r="B136" s="54" t="s">
        <v>246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71</v>
      </c>
      <c r="Q137" s="597"/>
      <c r="R137" s="597"/>
      <c r="S137" s="597"/>
      <c r="T137" s="597"/>
      <c r="U137" s="597"/>
      <c r="V137" s="598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71</v>
      </c>
      <c r="Q138" s="597"/>
      <c r="R138" s="597"/>
      <c r="S138" s="597"/>
      <c r="T138" s="597"/>
      <c r="U138" s="597"/>
      <c r="V138" s="598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63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247</v>
      </c>
      <c r="B140" s="54" t="s">
        <v>248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247</v>
      </c>
      <c r="B141" s="54" t="s">
        <v>250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71</v>
      </c>
      <c r="Q142" s="597"/>
      <c r="R142" s="597"/>
      <c r="S142" s="597"/>
      <c r="T142" s="597"/>
      <c r="U142" s="597"/>
      <c r="V142" s="598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71</v>
      </c>
      <c r="Q143" s="597"/>
      <c r="R143" s="597"/>
      <c r="S143" s="597"/>
      <c r="T143" s="597"/>
      <c r="U143" s="597"/>
      <c r="V143" s="598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73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251</v>
      </c>
      <c r="B145" s="54" t="s">
        <v>252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251</v>
      </c>
      <c r="B146" s="54" t="s">
        <v>253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71</v>
      </c>
      <c r="Q147" s="597"/>
      <c r="R147" s="597"/>
      <c r="S147" s="597"/>
      <c r="T147" s="597"/>
      <c r="U147" s="597"/>
      <c r="V147" s="598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71</v>
      </c>
      <c r="Q148" s="597"/>
      <c r="R148" s="597"/>
      <c r="S148" s="597"/>
      <c r="T148" s="597"/>
      <c r="U148" s="597"/>
      <c r="V148" s="598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100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102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254</v>
      </c>
      <c r="B151" s="54" t="s">
        <v>255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71</v>
      </c>
      <c r="Q152" s="597"/>
      <c r="R152" s="597"/>
      <c r="S152" s="597"/>
      <c r="T152" s="597"/>
      <c r="U152" s="597"/>
      <c r="V152" s="598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71</v>
      </c>
      <c r="Q153" s="597"/>
      <c r="R153" s="597"/>
      <c r="S153" s="597"/>
      <c r="T153" s="597"/>
      <c r="U153" s="597"/>
      <c r="V153" s="598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63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257</v>
      </c>
      <c r="B155" s="54" t="s">
        <v>258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260</v>
      </c>
      <c r="B156" s="54" t="s">
        <v>261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263</v>
      </c>
      <c r="B157" s="54" t="s">
        <v>264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71</v>
      </c>
      <c r="Q158" s="597"/>
      <c r="R158" s="597"/>
      <c r="S158" s="597"/>
      <c r="T158" s="597"/>
      <c r="U158" s="597"/>
      <c r="V158" s="598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71</v>
      </c>
      <c r="Q159" s="597"/>
      <c r="R159" s="597"/>
      <c r="S159" s="597"/>
      <c r="T159" s="597"/>
      <c r="U159" s="597"/>
      <c r="V159" s="598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266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267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137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69</v>
      </c>
      <c r="X163" s="577">
        <v>3</v>
      </c>
      <c r="Y163" s="578">
        <f>IFERROR(IF(X163="",0,CEILING((X163/$H163),1)*$H163),"")</f>
        <v>3.96</v>
      </c>
      <c r="Z163" s="36">
        <f>IFERROR(IF(Y163=0,"",ROUNDUP(Y163/H163,0)*0.00502),"")</f>
        <v>1.004E-2</v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3.1515151515151518</v>
      </c>
      <c r="BN163" s="64">
        <f>IFERROR(Y163*I163/H163,"0")</f>
        <v>4.16</v>
      </c>
      <c r="BO163" s="64">
        <f>IFERROR(1/J163*(X163/H163),"0")</f>
        <v>6.4750064750064753E-3</v>
      </c>
      <c r="BP163" s="64">
        <f>IFERROR(1/J163*(Y163/H163),"0")</f>
        <v>8.5470085470085479E-3</v>
      </c>
    </row>
    <row r="164" spans="1:68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71</v>
      </c>
      <c r="Q164" s="597"/>
      <c r="R164" s="597"/>
      <c r="S164" s="597"/>
      <c r="T164" s="597"/>
      <c r="U164" s="597"/>
      <c r="V164" s="598"/>
      <c r="W164" s="37" t="s">
        <v>72</v>
      </c>
      <c r="X164" s="579">
        <f>IFERROR(X163/H163,"0")</f>
        <v>1.5151515151515151</v>
      </c>
      <c r="Y164" s="579">
        <f>IFERROR(Y163/H163,"0")</f>
        <v>2</v>
      </c>
      <c r="Z164" s="579">
        <f>IFERROR(IF(Z163="",0,Z163),"0")</f>
        <v>1.004E-2</v>
      </c>
      <c r="AA164" s="580"/>
      <c r="AB164" s="580"/>
      <c r="AC164" s="580"/>
    </row>
    <row r="165" spans="1:68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71</v>
      </c>
      <c r="Q165" s="597"/>
      <c r="R165" s="597"/>
      <c r="S165" s="597"/>
      <c r="T165" s="597"/>
      <c r="U165" s="597"/>
      <c r="V165" s="598"/>
      <c r="W165" s="37" t="s">
        <v>69</v>
      </c>
      <c r="X165" s="579">
        <f>IFERROR(SUM(X163:X163),"0")</f>
        <v>3</v>
      </c>
      <c r="Y165" s="579">
        <f>IFERROR(SUM(Y163:Y163),"0")</f>
        <v>3.96</v>
      </c>
      <c r="Z165" s="37"/>
      <c r="AA165" s="580"/>
      <c r="AB165" s="580"/>
      <c r="AC165" s="580"/>
    </row>
    <row r="166" spans="1:68" ht="14.25" hidden="1" customHeight="1" x14ac:dyDescent="0.25">
      <c r="A166" s="581" t="s">
        <v>63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271</v>
      </c>
      <c r="B167" s="54" t="s">
        <v>272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69</v>
      </c>
      <c r="X170" s="577">
        <v>6</v>
      </c>
      <c r="Y170" s="578">
        <f t="shared" si="26"/>
        <v>6.3000000000000007</v>
      </c>
      <c r="Z170" s="36">
        <f>IFERROR(IF(Y170=0,"",ROUNDUP(Y170/H170,0)*0.00502),"")</f>
        <v>1.506E-2</v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6.371428571428571</v>
      </c>
      <c r="BN170" s="64">
        <f t="shared" si="28"/>
        <v>6.69</v>
      </c>
      <c r="BO170" s="64">
        <f t="shared" si="29"/>
        <v>1.2210012210012212E-2</v>
      </c>
      <c r="BP170" s="64">
        <f t="shared" si="30"/>
        <v>1.2820512820512822E-2</v>
      </c>
    </row>
    <row r="171" spans="1:68" ht="27" hidden="1" customHeight="1" x14ac:dyDescent="0.25">
      <c r="A171" s="54" t="s">
        <v>282</v>
      </c>
      <c r="B171" s="54" t="s">
        <v>283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69</v>
      </c>
      <c r="X173" s="577">
        <v>15</v>
      </c>
      <c r="Y173" s="578">
        <f t="shared" si="26"/>
        <v>16.8</v>
      </c>
      <c r="Z173" s="36">
        <f>IFERROR(IF(Y173=0,"",ROUNDUP(Y173/H173,0)*0.00502),"")</f>
        <v>4.0160000000000001E-2</v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15.714285714285714</v>
      </c>
      <c r="BN173" s="64">
        <f t="shared" si="28"/>
        <v>17.600000000000001</v>
      </c>
      <c r="BO173" s="64">
        <f t="shared" si="29"/>
        <v>3.0525030525030528E-2</v>
      </c>
      <c r="BP173" s="64">
        <f t="shared" si="30"/>
        <v>3.4188034188034191E-2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71</v>
      </c>
      <c r="Q176" s="597"/>
      <c r="R176" s="597"/>
      <c r="S176" s="597"/>
      <c r="T176" s="597"/>
      <c r="U176" s="597"/>
      <c r="V176" s="598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10</v>
      </c>
      <c r="Y176" s="579">
        <f>IFERROR(Y167/H167,"0")+IFERROR(Y168/H168,"0")+IFERROR(Y169/H169,"0")+IFERROR(Y170/H170,"0")+IFERROR(Y171/H171,"0")+IFERROR(Y172/H172,"0")+IFERROR(Y173/H173,"0")+IFERROR(Y174/H174,"0")+IFERROR(Y175/H175,"0")</f>
        <v>11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5.5220000000000005E-2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71</v>
      </c>
      <c r="Q177" s="597"/>
      <c r="R177" s="597"/>
      <c r="S177" s="597"/>
      <c r="T177" s="597"/>
      <c r="U177" s="597"/>
      <c r="V177" s="598"/>
      <c r="W177" s="37" t="s">
        <v>69</v>
      </c>
      <c r="X177" s="579">
        <f>IFERROR(SUM(X167:X175),"0")</f>
        <v>21</v>
      </c>
      <c r="Y177" s="579">
        <f>IFERROR(SUM(Y167:Y175),"0")</f>
        <v>23.1</v>
      </c>
      <c r="Z177" s="37"/>
      <c r="AA177" s="580"/>
      <c r="AB177" s="580"/>
      <c r="AC177" s="580"/>
    </row>
    <row r="178" spans="1:68" ht="14.25" hidden="1" customHeight="1" x14ac:dyDescent="0.25">
      <c r="A178" s="581" t="s">
        <v>94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294</v>
      </c>
      <c r="B179" s="54" t="s">
        <v>295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299</v>
      </c>
      <c r="B180" s="54" t="s">
        <v>300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71</v>
      </c>
      <c r="Q182" s="597"/>
      <c r="R182" s="597"/>
      <c r="S182" s="597"/>
      <c r="T182" s="597"/>
      <c r="U182" s="597"/>
      <c r="V182" s="598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71</v>
      </c>
      <c r="Q183" s="597"/>
      <c r="R183" s="597"/>
      <c r="S183" s="597"/>
      <c r="T183" s="597"/>
      <c r="U183" s="597"/>
      <c r="V183" s="598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304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305</v>
      </c>
      <c r="B185" s="54" t="s">
        <v>306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71</v>
      </c>
      <c r="Q186" s="597"/>
      <c r="R186" s="597"/>
      <c r="S186" s="597"/>
      <c r="T186" s="597"/>
      <c r="U186" s="597"/>
      <c r="V186" s="598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71</v>
      </c>
      <c r="Q187" s="597"/>
      <c r="R187" s="597"/>
      <c r="S187" s="597"/>
      <c r="T187" s="597"/>
      <c r="U187" s="597"/>
      <c r="V187" s="598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307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102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308</v>
      </c>
      <c r="B190" s="54" t="s">
        <v>309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311</v>
      </c>
      <c r="B191" s="54" t="s">
        <v>312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71</v>
      </c>
      <c r="Q192" s="597"/>
      <c r="R192" s="597"/>
      <c r="S192" s="597"/>
      <c r="T192" s="597"/>
      <c r="U192" s="597"/>
      <c r="V192" s="598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71</v>
      </c>
      <c r="Q193" s="597"/>
      <c r="R193" s="597"/>
      <c r="S193" s="597"/>
      <c r="T193" s="597"/>
      <c r="U193" s="597"/>
      <c r="V193" s="598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137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313</v>
      </c>
      <c r="B195" s="54" t="s">
        <v>314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316</v>
      </c>
      <c r="B196" s="54" t="s">
        <v>317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71</v>
      </c>
      <c r="Q197" s="597"/>
      <c r="R197" s="597"/>
      <c r="S197" s="597"/>
      <c r="T197" s="597"/>
      <c r="U197" s="597"/>
      <c r="V197" s="598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71</v>
      </c>
      <c r="Q198" s="597"/>
      <c r="R198" s="597"/>
      <c r="S198" s="597"/>
      <c r="T198" s="597"/>
      <c r="U198" s="597"/>
      <c r="V198" s="598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63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318</v>
      </c>
      <c r="B200" s="54" t="s">
        <v>319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77">
        <v>13</v>
      </c>
      <c r="Y201" s="578">
        <f t="shared" si="31"/>
        <v>16.200000000000003</v>
      </c>
      <c r="Z201" s="36">
        <f>IFERROR(IF(Y201=0,"",ROUNDUP(Y201/H201,0)*0.00902),"")</f>
        <v>2.7060000000000001E-2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13.505555555555556</v>
      </c>
      <c r="BN201" s="64">
        <f t="shared" si="33"/>
        <v>16.830000000000002</v>
      </c>
      <c r="BO201" s="64">
        <f t="shared" si="34"/>
        <v>1.8237934904601572E-2</v>
      </c>
      <c r="BP201" s="64">
        <f t="shared" si="35"/>
        <v>2.2727272727272731E-2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77">
        <v>5</v>
      </c>
      <c r="Y204" s="578">
        <f t="shared" si="31"/>
        <v>5.4</v>
      </c>
      <c r="Z204" s="36">
        <f>IFERROR(IF(Y204=0,"",ROUNDUP(Y204/H204,0)*0.00502),"")</f>
        <v>1.506E-2</v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5.3611111111111116</v>
      </c>
      <c r="BN204" s="64">
        <f t="shared" si="33"/>
        <v>5.79</v>
      </c>
      <c r="BO204" s="64">
        <f t="shared" si="34"/>
        <v>1.1870845204178538E-2</v>
      </c>
      <c r="BP204" s="64">
        <f t="shared" si="35"/>
        <v>1.2820512820512822E-2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69</v>
      </c>
      <c r="X205" s="577">
        <v>5</v>
      </c>
      <c r="Y205" s="578">
        <f t="shared" si="31"/>
        <v>5.4</v>
      </c>
      <c r="Z205" s="36">
        <f>IFERROR(IF(Y205=0,"",ROUNDUP(Y205/H205,0)*0.00502),"")</f>
        <v>1.506E-2</v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5.2777777777777777</v>
      </c>
      <c r="BN205" s="64">
        <f t="shared" si="33"/>
        <v>5.7</v>
      </c>
      <c r="BO205" s="64">
        <f t="shared" si="34"/>
        <v>1.1870845204178538E-2</v>
      </c>
      <c r="BP205" s="64">
        <f t="shared" si="35"/>
        <v>1.2820512820512822E-2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69</v>
      </c>
      <c r="X207" s="577">
        <v>3</v>
      </c>
      <c r="Y207" s="578">
        <f t="shared" si="31"/>
        <v>3.6</v>
      </c>
      <c r="Z207" s="36">
        <f>IFERROR(IF(Y207=0,"",ROUNDUP(Y207/H207,0)*0.00502),"")</f>
        <v>1.004E-2</v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3.1666666666666661</v>
      </c>
      <c r="BN207" s="64">
        <f t="shared" si="33"/>
        <v>3.8</v>
      </c>
      <c r="BO207" s="64">
        <f t="shared" si="34"/>
        <v>7.1225071225071226E-3</v>
      </c>
      <c r="BP207" s="64">
        <f t="shared" si="35"/>
        <v>8.5470085470085479E-3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71</v>
      </c>
      <c r="Q208" s="597"/>
      <c r="R208" s="597"/>
      <c r="S208" s="597"/>
      <c r="T208" s="597"/>
      <c r="U208" s="597"/>
      <c r="V208" s="598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9.6296296296296298</v>
      </c>
      <c r="Y208" s="579">
        <f>IFERROR(Y200/H200,"0")+IFERROR(Y201/H201,"0")+IFERROR(Y202/H202,"0")+IFERROR(Y203/H203,"0")+IFERROR(Y204/H204,"0")+IFERROR(Y205/H205,"0")+IFERROR(Y206/H206,"0")+IFERROR(Y207/H207,"0")</f>
        <v>11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6.7220000000000002E-2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71</v>
      </c>
      <c r="Q209" s="597"/>
      <c r="R209" s="597"/>
      <c r="S209" s="597"/>
      <c r="T209" s="597"/>
      <c r="U209" s="597"/>
      <c r="V209" s="598"/>
      <c r="W209" s="37" t="s">
        <v>69</v>
      </c>
      <c r="X209" s="579">
        <f>IFERROR(SUM(X200:X207),"0")</f>
        <v>26</v>
      </c>
      <c r="Y209" s="579">
        <f>IFERROR(SUM(Y200:Y207),"0")</f>
        <v>30.6</v>
      </c>
      <c r="Z209" s="37"/>
      <c r="AA209" s="580"/>
      <c r="AB209" s="580"/>
      <c r="AC209" s="580"/>
    </row>
    <row r="210" spans="1:68" ht="14.25" hidden="1" customHeight="1" x14ac:dyDescent="0.25">
      <c r="A210" s="581" t="s">
        <v>73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338</v>
      </c>
      <c r="B211" s="54" t="s">
        <v>339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344</v>
      </c>
      <c r="B213" s="54" t="s">
        <v>345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77">
        <v>16</v>
      </c>
      <c r="Y214" s="578">
        <f t="shared" si="36"/>
        <v>16.8</v>
      </c>
      <c r="Z214" s="36">
        <f t="shared" ref="Z214:Z219" si="41">IFERROR(IF(Y214=0,"",ROUNDUP(Y214/H214,0)*0.00651),"")</f>
        <v>4.5569999999999999E-2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17.8</v>
      </c>
      <c r="BN214" s="64">
        <f t="shared" si="38"/>
        <v>18.690000000000001</v>
      </c>
      <c r="BO214" s="64">
        <f t="shared" si="39"/>
        <v>3.6630036630036632E-2</v>
      </c>
      <c r="BP214" s="64">
        <f t="shared" si="40"/>
        <v>3.8461538461538471E-2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77">
        <v>60</v>
      </c>
      <c r="Y216" s="578">
        <f t="shared" si="36"/>
        <v>60</v>
      </c>
      <c r="Z216" s="36">
        <f t="shared" si="41"/>
        <v>0.16275000000000001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66.300000000000011</v>
      </c>
      <c r="BN216" s="64">
        <f t="shared" si="38"/>
        <v>66.300000000000011</v>
      </c>
      <c r="BO216" s="64">
        <f t="shared" si="39"/>
        <v>0.13736263736263737</v>
      </c>
      <c r="BP216" s="64">
        <f t="shared" si="40"/>
        <v>0.13736263736263737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69</v>
      </c>
      <c r="X217" s="577">
        <v>8</v>
      </c>
      <c r="Y217" s="578">
        <f t="shared" si="36"/>
        <v>9.6</v>
      </c>
      <c r="Z217" s="36">
        <f t="shared" si="41"/>
        <v>2.6040000000000001E-2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8.8400000000000016</v>
      </c>
      <c r="BN217" s="64">
        <f t="shared" si="38"/>
        <v>10.608000000000001</v>
      </c>
      <c r="BO217" s="64">
        <f t="shared" si="39"/>
        <v>1.8315018315018316E-2</v>
      </c>
      <c r="BP217" s="64">
        <f t="shared" si="40"/>
        <v>2.197802197802198E-2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69</v>
      </c>
      <c r="X218" s="577">
        <v>100</v>
      </c>
      <c r="Y218" s="578">
        <f t="shared" si="36"/>
        <v>100.8</v>
      </c>
      <c r="Z218" s="36">
        <f t="shared" si="41"/>
        <v>0.27342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69</v>
      </c>
      <c r="X219" s="577">
        <v>200</v>
      </c>
      <c r="Y219" s="578">
        <f t="shared" si="36"/>
        <v>201.6</v>
      </c>
      <c r="Z219" s="36">
        <f t="shared" si="41"/>
        <v>0.54683999999999999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221.50000000000003</v>
      </c>
      <c r="BN219" s="64">
        <f t="shared" si="38"/>
        <v>223.27200000000002</v>
      </c>
      <c r="BO219" s="64">
        <f t="shared" si="39"/>
        <v>0.45787545787545797</v>
      </c>
      <c r="BP219" s="64">
        <f t="shared" si="40"/>
        <v>0.46153846153846156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71</v>
      </c>
      <c r="Q220" s="597"/>
      <c r="R220" s="597"/>
      <c r="S220" s="597"/>
      <c r="T220" s="597"/>
      <c r="U220" s="597"/>
      <c r="V220" s="598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160</v>
      </c>
      <c r="Y220" s="579">
        <f>IFERROR(Y211/H211,"0")+IFERROR(Y212/H212,"0")+IFERROR(Y213/H213,"0")+IFERROR(Y214/H214,"0")+IFERROR(Y215/H215,"0")+IFERROR(Y216/H216,"0")+IFERROR(Y217/H217,"0")+IFERROR(Y218/H218,"0")+IFERROR(Y219/H219,"0")</f>
        <v>162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1.0546199999999999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71</v>
      </c>
      <c r="Q221" s="597"/>
      <c r="R221" s="597"/>
      <c r="S221" s="597"/>
      <c r="T221" s="597"/>
      <c r="U221" s="597"/>
      <c r="V221" s="598"/>
      <c r="W221" s="37" t="s">
        <v>69</v>
      </c>
      <c r="X221" s="579">
        <f>IFERROR(SUM(X211:X219),"0")</f>
        <v>384</v>
      </c>
      <c r="Y221" s="579">
        <f>IFERROR(SUM(Y211:Y219),"0")</f>
        <v>388.79999999999995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172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362</v>
      </c>
      <c r="B223" s="54" t="s">
        <v>363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69</v>
      </c>
      <c r="X224" s="577">
        <v>11</v>
      </c>
      <c r="Y224" s="578">
        <f>IFERROR(IF(X224="",0,CEILING((X224/$H224),1)*$H224),"")</f>
        <v>12</v>
      </c>
      <c r="Z224" s="36">
        <f>IFERROR(IF(Y224=0,"",ROUNDUP(Y224/H224,0)*0.00651),"")</f>
        <v>3.2550000000000003E-2</v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12.155000000000001</v>
      </c>
      <c r="BN224" s="64">
        <f>IFERROR(Y224*I224/H224,"0")</f>
        <v>13.260000000000002</v>
      </c>
      <c r="BO224" s="64">
        <f>IFERROR(1/J224*(X224/H224),"0")</f>
        <v>2.5183150183150187E-2</v>
      </c>
      <c r="BP224" s="64">
        <f>IFERROR(1/J224*(Y224/H224),"0")</f>
        <v>2.7472527472527476E-2</v>
      </c>
    </row>
    <row r="225" spans="1:68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71</v>
      </c>
      <c r="Q225" s="597"/>
      <c r="R225" s="597"/>
      <c r="S225" s="597"/>
      <c r="T225" s="597"/>
      <c r="U225" s="597"/>
      <c r="V225" s="598"/>
      <c r="W225" s="37" t="s">
        <v>72</v>
      </c>
      <c r="X225" s="579">
        <f>IFERROR(X223/H223,"0")+IFERROR(X224/H224,"0")</f>
        <v>4.5833333333333339</v>
      </c>
      <c r="Y225" s="579">
        <f>IFERROR(Y223/H223,"0")+IFERROR(Y224/H224,"0")</f>
        <v>5</v>
      </c>
      <c r="Z225" s="579">
        <f>IFERROR(IF(Z223="",0,Z223),"0")+IFERROR(IF(Z224="",0,Z224),"0")</f>
        <v>3.2550000000000003E-2</v>
      </c>
      <c r="AA225" s="580"/>
      <c r="AB225" s="580"/>
      <c r="AC225" s="580"/>
    </row>
    <row r="226" spans="1:68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71</v>
      </c>
      <c r="Q226" s="597"/>
      <c r="R226" s="597"/>
      <c r="S226" s="597"/>
      <c r="T226" s="597"/>
      <c r="U226" s="597"/>
      <c r="V226" s="598"/>
      <c r="W226" s="37" t="s">
        <v>69</v>
      </c>
      <c r="X226" s="579">
        <f>IFERROR(SUM(X223:X224),"0")</f>
        <v>11</v>
      </c>
      <c r="Y226" s="579">
        <f>IFERROR(SUM(Y223:Y224),"0")</f>
        <v>12</v>
      </c>
      <c r="Z226" s="37"/>
      <c r="AA226" s="580"/>
      <c r="AB226" s="580"/>
      <c r="AC226" s="580"/>
    </row>
    <row r="227" spans="1:68" ht="16.5" hidden="1" customHeight="1" x14ac:dyDescent="0.25">
      <c r="A227" s="593" t="s">
        <v>368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102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369</v>
      </c>
      <c r="B229" s="54" t="s">
        <v>370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71</v>
      </c>
      <c r="Q235" s="597"/>
      <c r="R235" s="597"/>
      <c r="S235" s="597"/>
      <c r="T235" s="597"/>
      <c r="U235" s="597"/>
      <c r="V235" s="598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71</v>
      </c>
      <c r="Q236" s="597"/>
      <c r="R236" s="597"/>
      <c r="S236" s="597"/>
      <c r="T236" s="597"/>
      <c r="U236" s="597"/>
      <c r="V236" s="598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137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384</v>
      </c>
      <c r="B238" s="54" t="s">
        <v>385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384</v>
      </c>
      <c r="B239" s="54" t="s">
        <v>387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71</v>
      </c>
      <c r="Q240" s="597"/>
      <c r="R240" s="597"/>
      <c r="S240" s="597"/>
      <c r="T240" s="597"/>
      <c r="U240" s="597"/>
      <c r="V240" s="598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71</v>
      </c>
      <c r="Q241" s="597"/>
      <c r="R241" s="597"/>
      <c r="S241" s="597"/>
      <c r="T241" s="597"/>
      <c r="U241" s="597"/>
      <c r="V241" s="598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388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389</v>
      </c>
      <c r="B243" s="54" t="s">
        <v>390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71</v>
      </c>
      <c r="Q244" s="597"/>
      <c r="R244" s="597"/>
      <c r="S244" s="597"/>
      <c r="T244" s="597"/>
      <c r="U244" s="597"/>
      <c r="V244" s="598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71</v>
      </c>
      <c r="Q245" s="597"/>
      <c r="R245" s="597"/>
      <c r="S245" s="597"/>
      <c r="T245" s="597"/>
      <c r="U245" s="597"/>
      <c r="V245" s="598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392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393</v>
      </c>
      <c r="B247" s="54" t="s">
        <v>394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402</v>
      </c>
      <c r="B251" s="54" t="s">
        <v>403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404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102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405</v>
      </c>
      <c r="B256" s="54" t="s">
        <v>406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411</v>
      </c>
      <c r="B258" s="54" t="s">
        <v>412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414</v>
      </c>
      <c r="B259" s="54" t="s">
        <v>415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420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102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421</v>
      </c>
      <c r="B265" s="54" t="s">
        <v>422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423</v>
      </c>
      <c r="B266" s="54" t="s">
        <v>424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426</v>
      </c>
      <c r="B267" s="54" t="s">
        <v>427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429</v>
      </c>
      <c r="B268" s="54" t="s">
        <v>430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9" t="s">
        <v>431</v>
      </c>
      <c r="Q268" s="588"/>
      <c r="R268" s="588"/>
      <c r="S268" s="588"/>
      <c r="T268" s="589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433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434</v>
      </c>
      <c r="B273" s="54" t="s">
        <v>435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77">
        <v>30</v>
      </c>
      <c r="Y274" s="578">
        <f>IFERROR(IF(X274="",0,CEILING((X274/$H274),1)*$H274),"")</f>
        <v>31.2</v>
      </c>
      <c r="Z274" s="36">
        <f>IFERROR(IF(Y274=0,"",ROUNDUP(Y274/H274,0)*0.00651),"")</f>
        <v>8.4629999999999997E-2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33.150000000000006</v>
      </c>
      <c r="BN274" s="64">
        <f>IFERROR(Y274*I274/H274,"0")</f>
        <v>34.476000000000006</v>
      </c>
      <c r="BO274" s="64">
        <f>IFERROR(1/J274*(X274/H274),"0")</f>
        <v>6.8681318681318687E-2</v>
      </c>
      <c r="BP274" s="64">
        <f>IFERROR(1/J274*(Y274/H274),"0")</f>
        <v>7.1428571428571438E-2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77">
        <v>20</v>
      </c>
      <c r="Y275" s="578">
        <f>IFERROR(IF(X275="",0,CEILING((X275/$H275),1)*$H275),"")</f>
        <v>21.599999999999998</v>
      </c>
      <c r="Z275" s="36">
        <f>IFERROR(IF(Y275=0,"",ROUNDUP(Y275/H275,0)*0.00651),"")</f>
        <v>5.8590000000000003E-2</v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21.5</v>
      </c>
      <c r="BN275" s="64">
        <f>IFERROR(Y275*I275/H275,"0")</f>
        <v>23.22</v>
      </c>
      <c r="BO275" s="64">
        <f>IFERROR(1/J275*(X275/H275),"0")</f>
        <v>4.5787545787545791E-2</v>
      </c>
      <c r="BP275" s="64">
        <f>IFERROR(1/J275*(Y275/H275),"0")</f>
        <v>4.9450549450549455E-2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79">
        <f>IFERROR(X273/H273,"0")+IFERROR(X274/H274,"0")+IFERROR(X275/H275,"0")</f>
        <v>20.833333333333336</v>
      </c>
      <c r="Y276" s="579">
        <f>IFERROR(Y273/H273,"0")+IFERROR(Y274/H274,"0")+IFERROR(Y275/H275,"0")</f>
        <v>22</v>
      </c>
      <c r="Z276" s="579">
        <f>IFERROR(IF(Z273="",0,Z273),"0")+IFERROR(IF(Z274="",0,Z274),"0")+IFERROR(IF(Z275="",0,Z275),"0")</f>
        <v>0.14322000000000001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79">
        <f>IFERROR(SUM(X273:X275),"0")</f>
        <v>50</v>
      </c>
      <c r="Y277" s="579">
        <f>IFERROR(SUM(Y273:Y275),"0")</f>
        <v>52.8</v>
      </c>
      <c r="Z277" s="37"/>
      <c r="AA277" s="580"/>
      <c r="AB277" s="580"/>
      <c r="AC277" s="580"/>
    </row>
    <row r="278" spans="1:68" ht="16.5" hidden="1" customHeight="1" x14ac:dyDescent="0.25">
      <c r="A278" s="593" t="s">
        <v>443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63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444</v>
      </c>
      <c r="B280" s="54" t="s">
        <v>445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73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447</v>
      </c>
      <c r="B284" s="54" t="s">
        <v>448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450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73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451</v>
      </c>
      <c r="B289" s="54" t="s">
        <v>452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454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102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455</v>
      </c>
      <c r="B294" s="54" t="s">
        <v>456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71</v>
      </c>
      <c r="Q295" s="597"/>
      <c r="R295" s="597"/>
      <c r="S295" s="597"/>
      <c r="T295" s="597"/>
      <c r="U295" s="597"/>
      <c r="V295" s="598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71</v>
      </c>
      <c r="Q296" s="597"/>
      <c r="R296" s="597"/>
      <c r="S296" s="597"/>
      <c r="T296" s="597"/>
      <c r="U296" s="597"/>
      <c r="V296" s="598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459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102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460</v>
      </c>
      <c r="B299" s="54" t="s">
        <v>461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463</v>
      </c>
      <c r="B300" s="54" t="s">
        <v>464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463</v>
      </c>
      <c r="B301" s="54" t="s">
        <v>467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469</v>
      </c>
      <c r="B302" s="54" t="s">
        <v>470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472</v>
      </c>
      <c r="B303" s="54" t="s">
        <v>473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474</v>
      </c>
      <c r="B304" s="54" t="s">
        <v>475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71</v>
      </c>
      <c r="Q305" s="597"/>
      <c r="R305" s="597"/>
      <c r="S305" s="597"/>
      <c r="T305" s="597"/>
      <c r="U305" s="597"/>
      <c r="V305" s="598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71</v>
      </c>
      <c r="Q306" s="597"/>
      <c r="R306" s="597"/>
      <c r="S306" s="597"/>
      <c r="T306" s="597"/>
      <c r="U306" s="597"/>
      <c r="V306" s="598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63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477</v>
      </c>
      <c r="B308" s="54" t="s">
        <v>478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480</v>
      </c>
      <c r="B309" s="54" t="s">
        <v>481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483</v>
      </c>
      <c r="B310" s="54" t="s">
        <v>484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486</v>
      </c>
      <c r="B311" s="54" t="s">
        <v>487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488</v>
      </c>
      <c r="B312" s="54" t="s">
        <v>489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492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493</v>
      </c>
      <c r="B314" s="54" t="s">
        <v>494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71</v>
      </c>
      <c r="Q315" s="597"/>
      <c r="R315" s="597"/>
      <c r="S315" s="597"/>
      <c r="T315" s="597"/>
      <c r="U315" s="597"/>
      <c r="V315" s="598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71</v>
      </c>
      <c r="Q316" s="597"/>
      <c r="R316" s="597"/>
      <c r="S316" s="597"/>
      <c r="T316" s="597"/>
      <c r="U316" s="597"/>
      <c r="V316" s="598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81" t="s">
        <v>73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496</v>
      </c>
      <c r="B318" s="54" t="s">
        <v>497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499</v>
      </c>
      <c r="B319" s="54" t="s">
        <v>500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502</v>
      </c>
      <c r="B320" s="54" t="s">
        <v>503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505</v>
      </c>
      <c r="B321" s="54" t="s">
        <v>506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71</v>
      </c>
      <c r="Q323" s="597"/>
      <c r="R323" s="597"/>
      <c r="S323" s="597"/>
      <c r="T323" s="597"/>
      <c r="U323" s="597"/>
      <c r="V323" s="598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71</v>
      </c>
      <c r="Q324" s="597"/>
      <c r="R324" s="597"/>
      <c r="S324" s="597"/>
      <c r="T324" s="597"/>
      <c r="U324" s="597"/>
      <c r="V324" s="598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172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511</v>
      </c>
      <c r="B326" s="54" t="s">
        <v>512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69</v>
      </c>
      <c r="X327" s="577">
        <v>5</v>
      </c>
      <c r="Y327" s="578">
        <f>IFERROR(IF(X327="",0,CEILING((X327/$H327),1)*$H327),"")</f>
        <v>7.8</v>
      </c>
      <c r="Z327" s="36">
        <f>IFERROR(IF(Y327=0,"",ROUNDUP(Y327/H327,0)*0.01898),"")</f>
        <v>1.898E-2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5.3326923076923087</v>
      </c>
      <c r="BN327" s="64">
        <f>IFERROR(Y327*I327/H327,"0")</f>
        <v>8.3190000000000008</v>
      </c>
      <c r="BO327" s="64">
        <f>IFERROR(1/J327*(X327/H327),"0")</f>
        <v>1.0016025641025642E-2</v>
      </c>
      <c r="BP327" s="64">
        <f>IFERROR(1/J327*(Y327/H327),"0")</f>
        <v>1.5625E-2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69</v>
      </c>
      <c r="X328" s="577">
        <v>20</v>
      </c>
      <c r="Y328" s="578">
        <f>IFERROR(IF(X328="",0,CEILING((X328/$H328),1)*$H328),"")</f>
        <v>25.200000000000003</v>
      </c>
      <c r="Z328" s="36">
        <f>IFERROR(IF(Y328=0,"",ROUNDUP(Y328/H328,0)*0.01898),"")</f>
        <v>5.6940000000000004E-2</v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21.235714285714284</v>
      </c>
      <c r="BN328" s="64">
        <f>IFERROR(Y328*I328/H328,"0")</f>
        <v>26.757000000000001</v>
      </c>
      <c r="BO328" s="64">
        <f>IFERROR(1/J328*(X328/H328),"0")</f>
        <v>3.7202380952380952E-2</v>
      </c>
      <c r="BP328" s="64">
        <f>IFERROR(1/J328*(Y328/H328),"0")</f>
        <v>4.6875E-2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71</v>
      </c>
      <c r="Q329" s="597"/>
      <c r="R329" s="597"/>
      <c r="S329" s="597"/>
      <c r="T329" s="597"/>
      <c r="U329" s="597"/>
      <c r="V329" s="598"/>
      <c r="W329" s="37" t="s">
        <v>72</v>
      </c>
      <c r="X329" s="579">
        <f>IFERROR(X326/H326,"0")+IFERROR(X327/H327,"0")+IFERROR(X328/H328,"0")</f>
        <v>3.0219780219780219</v>
      </c>
      <c r="Y329" s="579">
        <f>IFERROR(Y326/H326,"0")+IFERROR(Y327/H327,"0")+IFERROR(Y328/H328,"0")</f>
        <v>4</v>
      </c>
      <c r="Z329" s="579">
        <f>IFERROR(IF(Z326="",0,Z326),"0")+IFERROR(IF(Z327="",0,Z327),"0")+IFERROR(IF(Z328="",0,Z328),"0")</f>
        <v>7.5920000000000001E-2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71</v>
      </c>
      <c r="Q330" s="597"/>
      <c r="R330" s="597"/>
      <c r="S330" s="597"/>
      <c r="T330" s="597"/>
      <c r="U330" s="597"/>
      <c r="V330" s="598"/>
      <c r="W330" s="37" t="s">
        <v>69</v>
      </c>
      <c r="X330" s="579">
        <f>IFERROR(SUM(X326:X328),"0")</f>
        <v>25</v>
      </c>
      <c r="Y330" s="579">
        <f>IFERROR(SUM(Y326:Y328),"0")</f>
        <v>33</v>
      </c>
      <c r="Z330" s="37"/>
      <c r="AA330" s="580"/>
      <c r="AB330" s="580"/>
      <c r="AC330" s="580"/>
    </row>
    <row r="331" spans="1:68" ht="14.25" hidden="1" customHeight="1" x14ac:dyDescent="0.25">
      <c r="A331" s="581" t="s">
        <v>94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520</v>
      </c>
      <c r="B332" s="54" t="s">
        <v>521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4" t="s">
        <v>522</v>
      </c>
      <c r="Q332" s="588"/>
      <c r="R332" s="588"/>
      <c r="S332" s="588"/>
      <c r="T332" s="589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09" t="s">
        <v>526</v>
      </c>
      <c r="Q333" s="588"/>
      <c r="R333" s="588"/>
      <c r="S333" s="588"/>
      <c r="T333" s="589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528</v>
      </c>
      <c r="B334" s="54" t="s">
        <v>529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69</v>
      </c>
      <c r="X335" s="577">
        <v>2</v>
      </c>
      <c r="Y335" s="578">
        <f>IFERROR(IF(X335="",0,CEILING((X335/$H335),1)*$H335),"")</f>
        <v>2.5499999999999998</v>
      </c>
      <c r="Z335" s="36">
        <f>IFERROR(IF(Y335=0,"",ROUNDUP(Y335/H335,0)*0.00651),"")</f>
        <v>6.5100000000000002E-3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2.2588235294117647</v>
      </c>
      <c r="BN335" s="64">
        <f>IFERROR(Y335*I335/H335,"0")</f>
        <v>2.88</v>
      </c>
      <c r="BO335" s="64">
        <f>IFERROR(1/J335*(X335/H335),"0")</f>
        <v>4.3094160741219576E-3</v>
      </c>
      <c r="BP335" s="64">
        <f>IFERROR(1/J335*(Y335/H335),"0")</f>
        <v>5.4945054945054949E-3</v>
      </c>
    </row>
    <row r="336" spans="1:68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71</v>
      </c>
      <c r="Q336" s="597"/>
      <c r="R336" s="597"/>
      <c r="S336" s="597"/>
      <c r="T336" s="597"/>
      <c r="U336" s="597"/>
      <c r="V336" s="598"/>
      <c r="W336" s="37" t="s">
        <v>72</v>
      </c>
      <c r="X336" s="579">
        <f>IFERROR(X332/H332,"0")+IFERROR(X333/H333,"0")+IFERROR(X334/H334,"0")+IFERROR(X335/H335,"0")</f>
        <v>0.78431372549019618</v>
      </c>
      <c r="Y336" s="579">
        <f>IFERROR(Y332/H332,"0")+IFERROR(Y333/H333,"0")+IFERROR(Y334/H334,"0")+IFERROR(Y335/H335,"0")</f>
        <v>1</v>
      </c>
      <c r="Z336" s="579">
        <f>IFERROR(IF(Z332="",0,Z332),"0")+IFERROR(IF(Z333="",0,Z333),"0")+IFERROR(IF(Z334="",0,Z334),"0")+IFERROR(IF(Z335="",0,Z335),"0")</f>
        <v>6.5100000000000002E-3</v>
      </c>
      <c r="AA336" s="580"/>
      <c r="AB336" s="580"/>
      <c r="AC336" s="580"/>
    </row>
    <row r="337" spans="1:68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71</v>
      </c>
      <c r="Q337" s="597"/>
      <c r="R337" s="597"/>
      <c r="S337" s="597"/>
      <c r="T337" s="597"/>
      <c r="U337" s="597"/>
      <c r="V337" s="598"/>
      <c r="W337" s="37" t="s">
        <v>69</v>
      </c>
      <c r="X337" s="579">
        <f>IFERROR(SUM(X332:X335),"0")</f>
        <v>2</v>
      </c>
      <c r="Y337" s="579">
        <f>IFERROR(SUM(Y332:Y335),"0")</f>
        <v>2.5499999999999998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533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534</v>
      </c>
      <c r="B339" s="54" t="s">
        <v>535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538</v>
      </c>
      <c r="B340" s="54" t="s">
        <v>539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540</v>
      </c>
      <c r="B341" s="54" t="s">
        <v>541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71</v>
      </c>
      <c r="Q342" s="597"/>
      <c r="R342" s="597"/>
      <c r="S342" s="597"/>
      <c r="T342" s="597"/>
      <c r="U342" s="597"/>
      <c r="V342" s="598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71</v>
      </c>
      <c r="Q343" s="597"/>
      <c r="R343" s="597"/>
      <c r="S343" s="597"/>
      <c r="T343" s="597"/>
      <c r="U343" s="597"/>
      <c r="V343" s="598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542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73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543</v>
      </c>
      <c r="B346" s="54" t="s">
        <v>544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546</v>
      </c>
      <c r="B347" s="54" t="s">
        <v>547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549</v>
      </c>
      <c r="B348" s="54" t="s">
        <v>550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71</v>
      </c>
      <c r="Q349" s="597"/>
      <c r="R349" s="597"/>
      <c r="S349" s="597"/>
      <c r="T349" s="597"/>
      <c r="U349" s="597"/>
      <c r="V349" s="598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71</v>
      </c>
      <c r="Q350" s="597"/>
      <c r="R350" s="597"/>
      <c r="S350" s="597"/>
      <c r="T350" s="597"/>
      <c r="U350" s="597"/>
      <c r="V350" s="598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552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553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102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77">
        <v>97</v>
      </c>
      <c r="Y354" s="578">
        <f t="shared" ref="Y354:Y360" si="57">IFERROR(IF(X354="",0,CEILING((X354/$H354),1)*$H354),"")</f>
        <v>105</v>
      </c>
      <c r="Z354" s="36">
        <f>IFERROR(IF(Y354=0,"",ROUNDUP(Y354/H354,0)*0.02175),"")</f>
        <v>0.15225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100.104</v>
      </c>
      <c r="BN354" s="64">
        <f t="shared" ref="BN354:BN360" si="59">IFERROR(Y354*I354/H354,"0")</f>
        <v>108.36</v>
      </c>
      <c r="BO354" s="64">
        <f t="shared" ref="BO354:BO360" si="60">IFERROR(1/J354*(X354/H354),"0")</f>
        <v>0.13472222222222222</v>
      </c>
      <c r="BP354" s="64">
        <f t="shared" ref="BP354:BP360" si="61">IFERROR(1/J354*(Y354/H354),"0")</f>
        <v>0.14583333333333331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69</v>
      </c>
      <c r="X355" s="577">
        <v>600</v>
      </c>
      <c r="Y355" s="578">
        <f t="shared" si="57"/>
        <v>600</v>
      </c>
      <c r="Z355" s="36">
        <f>IFERROR(IF(Y355=0,"",ROUNDUP(Y355/H355,0)*0.02175),"")</f>
        <v>0.86999999999999988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619.20000000000005</v>
      </c>
      <c r="BN355" s="64">
        <f t="shared" si="59"/>
        <v>619.20000000000005</v>
      </c>
      <c r="BO355" s="64">
        <f t="shared" si="60"/>
        <v>0.83333333333333326</v>
      </c>
      <c r="BP355" s="64">
        <f t="shared" si="61"/>
        <v>0.83333333333333326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69</v>
      </c>
      <c r="X356" s="577">
        <v>71</v>
      </c>
      <c r="Y356" s="578">
        <f t="shared" si="57"/>
        <v>75</v>
      </c>
      <c r="Z356" s="36">
        <f>IFERROR(IF(Y356=0,"",ROUNDUP(Y356/H356,0)*0.02175),"")</f>
        <v>0.10874999999999999</v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73.271999999999991</v>
      </c>
      <c r="BN356" s="64">
        <f t="shared" si="59"/>
        <v>77.400000000000006</v>
      </c>
      <c r="BO356" s="64">
        <f t="shared" si="60"/>
        <v>9.8611111111111108E-2</v>
      </c>
      <c r="BP356" s="64">
        <f t="shared" si="61"/>
        <v>0.10416666666666666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69</v>
      </c>
      <c r="X357" s="577">
        <v>600</v>
      </c>
      <c r="Y357" s="578">
        <f t="shared" si="57"/>
        <v>600</v>
      </c>
      <c r="Z357" s="36">
        <f>IFERROR(IF(Y357=0,"",ROUNDUP(Y357/H357,0)*0.02175),"")</f>
        <v>0.86999999999999988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619.20000000000005</v>
      </c>
      <c r="BN357" s="64">
        <f t="shared" si="59"/>
        <v>619.20000000000005</v>
      </c>
      <c r="BO357" s="64">
        <f t="shared" si="60"/>
        <v>0.83333333333333326</v>
      </c>
      <c r="BP357" s="64">
        <f t="shared" si="61"/>
        <v>0.83333333333333326</v>
      </c>
    </row>
    <row r="358" spans="1:68" ht="27" hidden="1" customHeight="1" x14ac:dyDescent="0.25">
      <c r="A358" s="54" t="s">
        <v>566</v>
      </c>
      <c r="B358" s="54" t="s">
        <v>567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569</v>
      </c>
      <c r="B359" s="54" t="s">
        <v>570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571</v>
      </c>
      <c r="B360" s="54" t="s">
        <v>572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71</v>
      </c>
      <c r="Q361" s="597"/>
      <c r="R361" s="597"/>
      <c r="S361" s="597"/>
      <c r="T361" s="597"/>
      <c r="U361" s="597"/>
      <c r="V361" s="598"/>
      <c r="W361" s="37" t="s">
        <v>72</v>
      </c>
      <c r="X361" s="579">
        <f>IFERROR(X354/H354,"0")+IFERROR(X355/H355,"0")+IFERROR(X356/H356,"0")+IFERROR(X357/H357,"0")+IFERROR(X358/H358,"0")+IFERROR(X359/H359,"0")+IFERROR(X360/H360,"0")</f>
        <v>91.2</v>
      </c>
      <c r="Y361" s="579">
        <f>IFERROR(Y354/H354,"0")+IFERROR(Y355/H355,"0")+IFERROR(Y356/H356,"0")+IFERROR(Y357/H357,"0")+IFERROR(Y358/H358,"0")+IFERROR(Y359/H359,"0")+IFERROR(Y360/H360,"0")</f>
        <v>92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2.0009999999999994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71</v>
      </c>
      <c r="Q362" s="597"/>
      <c r="R362" s="597"/>
      <c r="S362" s="597"/>
      <c r="T362" s="597"/>
      <c r="U362" s="597"/>
      <c r="V362" s="598"/>
      <c r="W362" s="37" t="s">
        <v>69</v>
      </c>
      <c r="X362" s="579">
        <f>IFERROR(SUM(X354:X360),"0")</f>
        <v>1368</v>
      </c>
      <c r="Y362" s="579">
        <f>IFERROR(SUM(Y354:Y360),"0")</f>
        <v>1380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137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69</v>
      </c>
      <c r="X364" s="577">
        <v>600</v>
      </c>
      <c r="Y364" s="578">
        <f>IFERROR(IF(X364="",0,CEILING((X364/$H364),1)*$H364),"")</f>
        <v>600</v>
      </c>
      <c r="Z364" s="36">
        <f>IFERROR(IF(Y364=0,"",ROUNDUP(Y364/H364,0)*0.02175),"")</f>
        <v>0.86999999999999988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619.20000000000005</v>
      </c>
      <c r="BN364" s="64">
        <f>IFERROR(Y364*I364/H364,"0")</f>
        <v>619.20000000000005</v>
      </c>
      <c r="BO364" s="64">
        <f>IFERROR(1/J364*(X364/H364),"0")</f>
        <v>0.83333333333333326</v>
      </c>
      <c r="BP364" s="64">
        <f>IFERROR(1/J364*(Y364/H364),"0")</f>
        <v>0.83333333333333326</v>
      </c>
    </row>
    <row r="365" spans="1:68" ht="16.5" hidden="1" customHeight="1" x14ac:dyDescent="0.25">
      <c r="A365" s="54" t="s">
        <v>576</v>
      </c>
      <c r="B365" s="54" t="s">
        <v>577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71</v>
      </c>
      <c r="Q366" s="597"/>
      <c r="R366" s="597"/>
      <c r="S366" s="597"/>
      <c r="T366" s="597"/>
      <c r="U366" s="597"/>
      <c r="V366" s="598"/>
      <c r="W366" s="37" t="s">
        <v>72</v>
      </c>
      <c r="X366" s="579">
        <f>IFERROR(X364/H364,"0")+IFERROR(X365/H365,"0")</f>
        <v>40</v>
      </c>
      <c r="Y366" s="579">
        <f>IFERROR(Y364/H364,"0")+IFERROR(Y365/H365,"0")</f>
        <v>40</v>
      </c>
      <c r="Z366" s="579">
        <f>IFERROR(IF(Z364="",0,Z364),"0")+IFERROR(IF(Z365="",0,Z365),"0")</f>
        <v>0.86999999999999988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71</v>
      </c>
      <c r="Q367" s="597"/>
      <c r="R367" s="597"/>
      <c r="S367" s="597"/>
      <c r="T367" s="597"/>
      <c r="U367" s="597"/>
      <c r="V367" s="598"/>
      <c r="W367" s="37" t="s">
        <v>69</v>
      </c>
      <c r="X367" s="579">
        <f>IFERROR(SUM(X364:X365),"0")</f>
        <v>600</v>
      </c>
      <c r="Y367" s="579">
        <f>IFERROR(SUM(Y364:Y365),"0")</f>
        <v>600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73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578</v>
      </c>
      <c r="B369" s="54" t="s">
        <v>579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77">
        <v>48</v>
      </c>
      <c r="Y370" s="578">
        <f>IFERROR(IF(X370="",0,CEILING((X370/$H370),1)*$H370),"")</f>
        <v>54</v>
      </c>
      <c r="Z370" s="36">
        <f>IFERROR(IF(Y370=0,"",ROUNDUP(Y370/H370,0)*0.01898),"")</f>
        <v>0.11388000000000001</v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50.768000000000001</v>
      </c>
      <c r="BN370" s="64">
        <f>IFERROR(Y370*I370/H370,"0")</f>
        <v>57.113999999999997</v>
      </c>
      <c r="BO370" s="64">
        <f>IFERROR(1/J370*(X370/H370),"0")</f>
        <v>8.3333333333333329E-2</v>
      </c>
      <c r="BP370" s="64">
        <f>IFERROR(1/J370*(Y370/H370),"0")</f>
        <v>9.375E-2</v>
      </c>
    </row>
    <row r="371" spans="1:68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79">
        <f>IFERROR(X369/H369,"0")+IFERROR(X370/H370,"0")</f>
        <v>5.333333333333333</v>
      </c>
      <c r="Y371" s="579">
        <f>IFERROR(Y369/H369,"0")+IFERROR(Y370/H370,"0")</f>
        <v>6</v>
      </c>
      <c r="Z371" s="579">
        <f>IFERROR(IF(Z369="",0,Z369),"0")+IFERROR(IF(Z370="",0,Z370),"0")</f>
        <v>0.11388000000000001</v>
      </c>
      <c r="AA371" s="580"/>
      <c r="AB371" s="580"/>
      <c r="AC371" s="58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79">
        <f>IFERROR(SUM(X369:X370),"0")</f>
        <v>48</v>
      </c>
      <c r="Y372" s="579">
        <f>IFERROR(SUM(Y369:Y370),"0")</f>
        <v>54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172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69</v>
      </c>
      <c r="X374" s="577">
        <v>65</v>
      </c>
      <c r="Y374" s="578">
        <f>IFERROR(IF(X374="",0,CEILING((X374/$H374),1)*$H374),"")</f>
        <v>72</v>
      </c>
      <c r="Z374" s="36">
        <f>IFERROR(IF(Y374=0,"",ROUNDUP(Y374/H374,0)*0.01898),"")</f>
        <v>0.15184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68.748333333333335</v>
      </c>
      <c r="BN374" s="64">
        <f>IFERROR(Y374*I374/H374,"0")</f>
        <v>76.152000000000001</v>
      </c>
      <c r="BO374" s="64">
        <f>IFERROR(1/J374*(X374/H374),"0")</f>
        <v>0.11284722222222222</v>
      </c>
      <c r="BP374" s="64">
        <f>IFERROR(1/J374*(Y374/H374),"0")</f>
        <v>0.125</v>
      </c>
    </row>
    <row r="375" spans="1:68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71</v>
      </c>
      <c r="Q375" s="597"/>
      <c r="R375" s="597"/>
      <c r="S375" s="597"/>
      <c r="T375" s="597"/>
      <c r="U375" s="597"/>
      <c r="V375" s="598"/>
      <c r="W375" s="37" t="s">
        <v>72</v>
      </c>
      <c r="X375" s="579">
        <f>IFERROR(X374/H374,"0")</f>
        <v>7.2222222222222223</v>
      </c>
      <c r="Y375" s="579">
        <f>IFERROR(Y374/H374,"0")</f>
        <v>8</v>
      </c>
      <c r="Z375" s="579">
        <f>IFERROR(IF(Z374="",0,Z374),"0")</f>
        <v>0.15184</v>
      </c>
      <c r="AA375" s="580"/>
      <c r="AB375" s="580"/>
      <c r="AC375" s="58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71</v>
      </c>
      <c r="Q376" s="597"/>
      <c r="R376" s="597"/>
      <c r="S376" s="597"/>
      <c r="T376" s="597"/>
      <c r="U376" s="597"/>
      <c r="V376" s="598"/>
      <c r="W376" s="37" t="s">
        <v>69</v>
      </c>
      <c r="X376" s="579">
        <f>IFERROR(SUM(X374:X374),"0")</f>
        <v>65</v>
      </c>
      <c r="Y376" s="579">
        <f>IFERROR(SUM(Y374:Y374),"0")</f>
        <v>72</v>
      </c>
      <c r="Z376" s="37"/>
      <c r="AA376" s="580"/>
      <c r="AB376" s="580"/>
      <c r="AC376" s="580"/>
    </row>
    <row r="377" spans="1:68" ht="16.5" hidden="1" customHeight="1" x14ac:dyDescent="0.25">
      <c r="A377" s="593" t="s">
        <v>587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102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588</v>
      </c>
      <c r="B379" s="54" t="s">
        <v>589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591</v>
      </c>
      <c r="B380" s="54" t="s">
        <v>592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594</v>
      </c>
      <c r="B381" s="54" t="s">
        <v>595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596</v>
      </c>
      <c r="B382" s="54" t="s">
        <v>597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63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598</v>
      </c>
      <c r="B386" s="54" t="s">
        <v>599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71</v>
      </c>
      <c r="Q387" s="597"/>
      <c r="R387" s="597"/>
      <c r="S387" s="597"/>
      <c r="T387" s="597"/>
      <c r="U387" s="597"/>
      <c r="V387" s="598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71</v>
      </c>
      <c r="Q388" s="597"/>
      <c r="R388" s="597"/>
      <c r="S388" s="597"/>
      <c r="T388" s="597"/>
      <c r="U388" s="597"/>
      <c r="V388" s="598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73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601</v>
      </c>
      <c r="B390" s="54" t="s">
        <v>602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172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606</v>
      </c>
      <c r="B395" s="54" t="s">
        <v>607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71</v>
      </c>
      <c r="Q396" s="597"/>
      <c r="R396" s="597"/>
      <c r="S396" s="597"/>
      <c r="T396" s="597"/>
      <c r="U396" s="597"/>
      <c r="V396" s="598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71</v>
      </c>
      <c r="Q397" s="597"/>
      <c r="R397" s="597"/>
      <c r="S397" s="597"/>
      <c r="T397" s="597"/>
      <c r="U397" s="597"/>
      <c r="V397" s="598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609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610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63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611</v>
      </c>
      <c r="B401" s="54" t="s">
        <v>612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614</v>
      </c>
      <c r="B402" s="54" t="s">
        <v>615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614</v>
      </c>
      <c r="B403" s="54" t="s">
        <v>617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618</v>
      </c>
      <c r="B404" s="54" t="s">
        <v>619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621</v>
      </c>
      <c r="B405" s="54" t="s">
        <v>622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623</v>
      </c>
      <c r="B406" s="54" t="s">
        <v>624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625</v>
      </c>
      <c r="B407" s="54" t="s">
        <v>626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628</v>
      </c>
      <c r="B408" s="54" t="s">
        <v>629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631</v>
      </c>
      <c r="B409" s="54" t="s">
        <v>632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634</v>
      </c>
      <c r="B410" s="54" t="s">
        <v>635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71</v>
      </c>
      <c r="Q411" s="597"/>
      <c r="R411" s="597"/>
      <c r="S411" s="597"/>
      <c r="T411" s="597"/>
      <c r="U411" s="597"/>
      <c r="V411" s="598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71</v>
      </c>
      <c r="Q412" s="597"/>
      <c r="R412" s="597"/>
      <c r="S412" s="597"/>
      <c r="T412" s="597"/>
      <c r="U412" s="597"/>
      <c r="V412" s="598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73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636</v>
      </c>
      <c r="B414" s="54" t="s">
        <v>637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71</v>
      </c>
      <c r="Q416" s="597"/>
      <c r="R416" s="597"/>
      <c r="S416" s="597"/>
      <c r="T416" s="597"/>
      <c r="U416" s="597"/>
      <c r="V416" s="598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71</v>
      </c>
      <c r="Q417" s="597"/>
      <c r="R417" s="597"/>
      <c r="S417" s="597"/>
      <c r="T417" s="597"/>
      <c r="U417" s="597"/>
      <c r="V417" s="598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642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137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643</v>
      </c>
      <c r="B420" s="54" t="s">
        <v>644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71</v>
      </c>
      <c r="Q422" s="597"/>
      <c r="R422" s="597"/>
      <c r="S422" s="597"/>
      <c r="T422" s="597"/>
      <c r="U422" s="597"/>
      <c r="V422" s="598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71</v>
      </c>
      <c r="Q423" s="597"/>
      <c r="R423" s="597"/>
      <c r="S423" s="597"/>
      <c r="T423" s="597"/>
      <c r="U423" s="597"/>
      <c r="V423" s="598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63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649</v>
      </c>
      <c r="B425" s="54" t="s">
        <v>650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652</v>
      </c>
      <c r="B426" s="54" t="s">
        <v>653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658</v>
      </c>
      <c r="B428" s="54" t="s">
        <v>659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71</v>
      </c>
      <c r="Q429" s="597"/>
      <c r="R429" s="597"/>
      <c r="S429" s="597"/>
      <c r="T429" s="597"/>
      <c r="U429" s="597"/>
      <c r="V429" s="598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71</v>
      </c>
      <c r="Q430" s="597"/>
      <c r="R430" s="597"/>
      <c r="S430" s="597"/>
      <c r="T430" s="597"/>
      <c r="U430" s="597"/>
      <c r="V430" s="598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660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63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69</v>
      </c>
      <c r="X433" s="577">
        <v>24</v>
      </c>
      <c r="Y433" s="578">
        <f>IFERROR(IF(X433="",0,CEILING((X433/$H433),1)*$H433),"")</f>
        <v>24</v>
      </c>
      <c r="Z433" s="36">
        <f>IFERROR(IF(Y433=0,"",ROUNDUP(Y433/H433,0)*0.00651),"")</f>
        <v>0.13020000000000001</v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42.000000000000007</v>
      </c>
      <c r="BN433" s="64">
        <f>IFERROR(Y433*I433/H433,"0")</f>
        <v>42.000000000000007</v>
      </c>
      <c r="BO433" s="64">
        <f>IFERROR(1/J433*(X433/H433),"0")</f>
        <v>0.1098901098901099</v>
      </c>
      <c r="BP433" s="64">
        <f>IFERROR(1/J433*(Y433/H433),"0")</f>
        <v>0.1098901098901099</v>
      </c>
    </row>
    <row r="434" spans="1:68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71</v>
      </c>
      <c r="Q434" s="597"/>
      <c r="R434" s="597"/>
      <c r="S434" s="597"/>
      <c r="T434" s="597"/>
      <c r="U434" s="597"/>
      <c r="V434" s="598"/>
      <c r="W434" s="37" t="s">
        <v>72</v>
      </c>
      <c r="X434" s="579">
        <f>IFERROR(X433/H433,"0")</f>
        <v>20</v>
      </c>
      <c r="Y434" s="579">
        <f>IFERROR(Y433/H433,"0")</f>
        <v>20</v>
      </c>
      <c r="Z434" s="579">
        <f>IFERROR(IF(Z433="",0,Z433),"0")</f>
        <v>0.13020000000000001</v>
      </c>
      <c r="AA434" s="580"/>
      <c r="AB434" s="580"/>
      <c r="AC434" s="580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71</v>
      </c>
      <c r="Q435" s="597"/>
      <c r="R435" s="597"/>
      <c r="S435" s="597"/>
      <c r="T435" s="597"/>
      <c r="U435" s="597"/>
      <c r="V435" s="598"/>
      <c r="W435" s="37" t="s">
        <v>69</v>
      </c>
      <c r="X435" s="579">
        <f>IFERROR(SUM(X433:X433),"0")</f>
        <v>24</v>
      </c>
      <c r="Y435" s="579">
        <f>IFERROR(SUM(Y433:Y433),"0")</f>
        <v>24</v>
      </c>
      <c r="Z435" s="37"/>
      <c r="AA435" s="580"/>
      <c r="AB435" s="580"/>
      <c r="AC435" s="580"/>
    </row>
    <row r="436" spans="1:68" ht="16.5" hidden="1" customHeight="1" x14ac:dyDescent="0.25">
      <c r="A436" s="593" t="s">
        <v>664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63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665</v>
      </c>
      <c r="B438" s="54" t="s">
        <v>666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71</v>
      </c>
      <c r="Q439" s="597"/>
      <c r="R439" s="597"/>
      <c r="S439" s="597"/>
      <c r="T439" s="597"/>
      <c r="U439" s="597"/>
      <c r="V439" s="598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71</v>
      </c>
      <c r="Q440" s="597"/>
      <c r="R440" s="597"/>
      <c r="S440" s="597"/>
      <c r="T440" s="597"/>
      <c r="U440" s="597"/>
      <c r="V440" s="598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668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668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102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69</v>
      </c>
      <c r="X444" s="577">
        <v>45</v>
      </c>
      <c r="Y444" s="578">
        <f t="shared" ref="Y444:Y456" si="68">IFERROR(IF(X444="",0,CEILING((X444/$H444),1)*$H444),"")</f>
        <v>47.52</v>
      </c>
      <c r="Z444" s="36">
        <f t="shared" ref="Z444:Z449" si="69">IFERROR(IF(Y444=0,"",ROUNDUP(Y444/H444,0)*0.01196),"")</f>
        <v>0.10764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48.068181818181813</v>
      </c>
      <c r="BN444" s="64">
        <f t="shared" ref="BN444:BN456" si="71">IFERROR(Y444*I444/H444,"0")</f>
        <v>50.760000000000005</v>
      </c>
      <c r="BO444" s="64">
        <f t="shared" ref="BO444:BO456" si="72">IFERROR(1/J444*(X444/H444),"0")</f>
        <v>8.1949300699300689E-2</v>
      </c>
      <c r="BP444" s="64">
        <f t="shared" ref="BP444:BP456" si="73">IFERROR(1/J444*(Y444/H444),"0")</f>
        <v>8.6538461538461536E-2</v>
      </c>
    </row>
    <row r="445" spans="1:68" ht="27" hidden="1" customHeight="1" x14ac:dyDescent="0.25">
      <c r="A445" s="54" t="s">
        <v>672</v>
      </c>
      <c r="B445" s="54" t="s">
        <v>673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77">
        <v>60</v>
      </c>
      <c r="Y446" s="578">
        <f t="shared" si="68"/>
        <v>63.36</v>
      </c>
      <c r="Z446" s="36">
        <f t="shared" si="69"/>
        <v>0.14352000000000001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64.090909090909079</v>
      </c>
      <c r="BN446" s="64">
        <f t="shared" si="71"/>
        <v>67.679999999999993</v>
      </c>
      <c r="BO446" s="64">
        <f t="shared" si="72"/>
        <v>0.10926573426573427</v>
      </c>
      <c r="BP446" s="64">
        <f t="shared" si="73"/>
        <v>0.11538461538461539</v>
      </c>
    </row>
    <row r="447" spans="1:68" ht="16.5" hidden="1" customHeight="1" x14ac:dyDescent="0.25">
      <c r="A447" s="54" t="s">
        <v>678</v>
      </c>
      <c r="B447" s="54" t="s">
        <v>679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77">
        <v>47</v>
      </c>
      <c r="Y448" s="578">
        <f t="shared" si="68"/>
        <v>47.52</v>
      </c>
      <c r="Z448" s="36">
        <f t="shared" si="69"/>
        <v>0.10764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50.204545454545446</v>
      </c>
      <c r="BN448" s="64">
        <f t="shared" si="71"/>
        <v>50.760000000000005</v>
      </c>
      <c r="BO448" s="64">
        <f t="shared" si="72"/>
        <v>8.559149184149184E-2</v>
      </c>
      <c r="BP448" s="64">
        <f t="shared" si="73"/>
        <v>8.6538461538461536E-2</v>
      </c>
    </row>
    <row r="449" spans="1:68" ht="16.5" hidden="1" customHeight="1" x14ac:dyDescent="0.25">
      <c r="A449" s="54" t="s">
        <v>684</v>
      </c>
      <c r="B449" s="54" t="s">
        <v>685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687</v>
      </c>
      <c r="B450" s="54" t="s">
        <v>688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689</v>
      </c>
      <c r="B451" s="54" t="s">
        <v>690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689</v>
      </c>
      <c r="B452" s="54" t="s">
        <v>691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696</v>
      </c>
      <c r="B456" s="54" t="s">
        <v>698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71</v>
      </c>
      <c r="Q457" s="597"/>
      <c r="R457" s="597"/>
      <c r="S457" s="597"/>
      <c r="T457" s="597"/>
      <c r="U457" s="597"/>
      <c r="V457" s="598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28.787878787878782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30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0.35880000000000001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71</v>
      </c>
      <c r="Q458" s="597"/>
      <c r="R458" s="597"/>
      <c r="S458" s="597"/>
      <c r="T458" s="597"/>
      <c r="U458" s="597"/>
      <c r="V458" s="598"/>
      <c r="W458" s="37" t="s">
        <v>69</v>
      </c>
      <c r="X458" s="579">
        <f>IFERROR(SUM(X444:X456),"0")</f>
        <v>152</v>
      </c>
      <c r="Y458" s="579">
        <f>IFERROR(SUM(Y444:Y456),"0")</f>
        <v>158.4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137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69</v>
      </c>
      <c r="X460" s="577">
        <v>350</v>
      </c>
      <c r="Y460" s="578">
        <f>IFERROR(IF(X460="",0,CEILING((X460/$H460),1)*$H460),"")</f>
        <v>353.76</v>
      </c>
      <c r="Z460" s="36">
        <f>IFERROR(IF(Y460=0,"",ROUNDUP(Y460/H460,0)*0.01196),"")</f>
        <v>0.80132000000000003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373.86363636363637</v>
      </c>
      <c r="BN460" s="64">
        <f>IFERROR(Y460*I460/H460,"0")</f>
        <v>377.87999999999994</v>
      </c>
      <c r="BO460" s="64">
        <f>IFERROR(1/J460*(X460/H460),"0")</f>
        <v>0.63738344988344986</v>
      </c>
      <c r="BP460" s="64">
        <f>IFERROR(1/J460*(Y460/H460),"0")</f>
        <v>0.64423076923076927</v>
      </c>
    </row>
    <row r="461" spans="1:68" ht="16.5" hidden="1" customHeight="1" x14ac:dyDescent="0.25">
      <c r="A461" s="54" t="s">
        <v>702</v>
      </c>
      <c r="B461" s="54" t="s">
        <v>703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704</v>
      </c>
      <c r="B462" s="54" t="s">
        <v>705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71</v>
      </c>
      <c r="Q463" s="597"/>
      <c r="R463" s="597"/>
      <c r="S463" s="597"/>
      <c r="T463" s="597"/>
      <c r="U463" s="597"/>
      <c r="V463" s="598"/>
      <c r="W463" s="37" t="s">
        <v>72</v>
      </c>
      <c r="X463" s="579">
        <f>IFERROR(X460/H460,"0")+IFERROR(X461/H461,"0")+IFERROR(X462/H462,"0")</f>
        <v>66.287878787878782</v>
      </c>
      <c r="Y463" s="579">
        <f>IFERROR(Y460/H460,"0")+IFERROR(Y461/H461,"0")+IFERROR(Y462/H462,"0")</f>
        <v>67</v>
      </c>
      <c r="Z463" s="579">
        <f>IFERROR(IF(Z460="",0,Z460),"0")+IFERROR(IF(Z461="",0,Z461),"0")+IFERROR(IF(Z462="",0,Z462),"0")</f>
        <v>0.80132000000000003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71</v>
      </c>
      <c r="Q464" s="597"/>
      <c r="R464" s="597"/>
      <c r="S464" s="597"/>
      <c r="T464" s="597"/>
      <c r="U464" s="597"/>
      <c r="V464" s="598"/>
      <c r="W464" s="37" t="s">
        <v>69</v>
      </c>
      <c r="X464" s="579">
        <f>IFERROR(SUM(X460:X462),"0")</f>
        <v>350</v>
      </c>
      <c r="Y464" s="579">
        <f>IFERROR(SUM(Y460:Y462),"0")</f>
        <v>353.76</v>
      </c>
      <c r="Z464" s="37"/>
      <c r="AA464" s="580"/>
      <c r="AB464" s="580"/>
      <c r="AC464" s="580"/>
    </row>
    <row r="465" spans="1:68" ht="14.25" hidden="1" customHeight="1" x14ac:dyDescent="0.25">
      <c r="A465" s="581" t="s">
        <v>63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77">
        <v>68</v>
      </c>
      <c r="Y466" s="578">
        <f t="shared" ref="Y466:Y472" si="74">IFERROR(IF(X466="",0,CEILING((X466/$H466),1)*$H466),"")</f>
        <v>68.64</v>
      </c>
      <c r="Z466" s="36">
        <f>IFERROR(IF(Y466=0,"",ROUNDUP(Y466/H466,0)*0.01196),"")</f>
        <v>0.15548000000000001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72.636363636363626</v>
      </c>
      <c r="BN466" s="64">
        <f t="shared" ref="BN466:BN472" si="76">IFERROR(Y466*I466/H466,"0")</f>
        <v>73.319999999999993</v>
      </c>
      <c r="BO466" s="64">
        <f t="shared" ref="BO466:BO472" si="77">IFERROR(1/J466*(X466/H466),"0")</f>
        <v>0.12383449883449885</v>
      </c>
      <c r="BP466" s="64">
        <f t="shared" ref="BP466:BP472" si="78">IFERROR(1/J466*(Y466/H466),"0")</f>
        <v>0.125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77">
        <v>150</v>
      </c>
      <c r="Y467" s="578">
        <f t="shared" si="74"/>
        <v>153.12</v>
      </c>
      <c r="Z467" s="36">
        <f>IFERROR(IF(Y467=0,"",ROUNDUP(Y467/H467,0)*0.01196),"")</f>
        <v>0.34683999999999998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160.22727272727272</v>
      </c>
      <c r="BN467" s="64">
        <f t="shared" si="76"/>
        <v>163.56</v>
      </c>
      <c r="BO467" s="64">
        <f t="shared" si="77"/>
        <v>0.27316433566433568</v>
      </c>
      <c r="BP467" s="64">
        <f t="shared" si="78"/>
        <v>0.27884615384615385</v>
      </c>
    </row>
    <row r="468" spans="1:68" ht="27" hidden="1" customHeight="1" x14ac:dyDescent="0.25">
      <c r="A468" s="54" t="s">
        <v>712</v>
      </c>
      <c r="B468" s="54" t="s">
        <v>713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715</v>
      </c>
      <c r="B469" s="54" t="s">
        <v>716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715</v>
      </c>
      <c r="B470" s="54" t="s">
        <v>717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718</v>
      </c>
      <c r="B471" s="54" t="s">
        <v>719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720</v>
      </c>
      <c r="B472" s="54" t="s">
        <v>721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71</v>
      </c>
      <c r="Q473" s="597"/>
      <c r="R473" s="597"/>
      <c r="S473" s="597"/>
      <c r="T473" s="597"/>
      <c r="U473" s="597"/>
      <c r="V473" s="598"/>
      <c r="W473" s="37" t="s">
        <v>72</v>
      </c>
      <c r="X473" s="579">
        <f>IFERROR(X466/H466,"0")+IFERROR(X467/H467,"0")+IFERROR(X468/H468,"0")+IFERROR(X469/H469,"0")+IFERROR(X470/H470,"0")+IFERROR(X471/H471,"0")+IFERROR(X472/H472,"0")</f>
        <v>41.287878787878782</v>
      </c>
      <c r="Y473" s="579">
        <f>IFERROR(Y466/H466,"0")+IFERROR(Y467/H467,"0")+IFERROR(Y468/H468,"0")+IFERROR(Y469/H469,"0")+IFERROR(Y470/H470,"0")+IFERROR(Y471/H471,"0")+IFERROR(Y472/H472,"0")</f>
        <v>42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0.50231999999999999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71</v>
      </c>
      <c r="Q474" s="597"/>
      <c r="R474" s="597"/>
      <c r="S474" s="597"/>
      <c r="T474" s="597"/>
      <c r="U474" s="597"/>
      <c r="V474" s="598"/>
      <c r="W474" s="37" t="s">
        <v>69</v>
      </c>
      <c r="X474" s="579">
        <f>IFERROR(SUM(X466:X472),"0")</f>
        <v>218</v>
      </c>
      <c r="Y474" s="579">
        <f>IFERROR(SUM(Y466:Y472),"0")</f>
        <v>221.76</v>
      </c>
      <c r="Z474" s="37"/>
      <c r="AA474" s="580"/>
      <c r="AB474" s="580"/>
      <c r="AC474" s="580"/>
    </row>
    <row r="475" spans="1:68" ht="14.25" hidden="1" customHeight="1" x14ac:dyDescent="0.25">
      <c r="A475" s="581" t="s">
        <v>73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722</v>
      </c>
      <c r="B476" s="54" t="s">
        <v>723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725</v>
      </c>
      <c r="B477" s="54" t="s">
        <v>726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728</v>
      </c>
      <c r="B478" s="54" t="s">
        <v>729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71</v>
      </c>
      <c r="Q479" s="597"/>
      <c r="R479" s="597"/>
      <c r="S479" s="597"/>
      <c r="T479" s="597"/>
      <c r="U479" s="597"/>
      <c r="V479" s="598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71</v>
      </c>
      <c r="Q480" s="597"/>
      <c r="R480" s="597"/>
      <c r="S480" s="597"/>
      <c r="T480" s="597"/>
      <c r="U480" s="597"/>
      <c r="V480" s="598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172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731</v>
      </c>
      <c r="B482" s="54" t="s">
        <v>732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71</v>
      </c>
      <c r="Q483" s="597"/>
      <c r="R483" s="597"/>
      <c r="S483" s="597"/>
      <c r="T483" s="597"/>
      <c r="U483" s="597"/>
      <c r="V483" s="598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71</v>
      </c>
      <c r="Q484" s="597"/>
      <c r="R484" s="597"/>
      <c r="S484" s="597"/>
      <c r="T484" s="597"/>
      <c r="U484" s="597"/>
      <c r="V484" s="598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734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734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102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735</v>
      </c>
      <c r="B488" s="54" t="s">
        <v>736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694" t="s">
        <v>737</v>
      </c>
      <c r="Q488" s="588"/>
      <c r="R488" s="588"/>
      <c r="S488" s="588"/>
      <c r="T488" s="589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739</v>
      </c>
      <c r="B489" s="54" t="s">
        <v>740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6" t="s">
        <v>741</v>
      </c>
      <c r="Q489" s="588"/>
      <c r="R489" s="588"/>
      <c r="S489" s="588"/>
      <c r="T489" s="589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3" t="s">
        <v>745</v>
      </c>
      <c r="Q490" s="588"/>
      <c r="R490" s="588"/>
      <c r="S490" s="588"/>
      <c r="T490" s="589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71</v>
      </c>
      <c r="Q491" s="597"/>
      <c r="R491" s="597"/>
      <c r="S491" s="597"/>
      <c r="T491" s="597"/>
      <c r="U491" s="597"/>
      <c r="V491" s="598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71</v>
      </c>
      <c r="Q492" s="597"/>
      <c r="R492" s="597"/>
      <c r="S492" s="597"/>
      <c r="T492" s="597"/>
      <c r="U492" s="597"/>
      <c r="V492" s="598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137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747</v>
      </c>
      <c r="B494" s="54" t="s">
        <v>748</v>
      </c>
      <c r="C494" s="31">
        <v>4301020400</v>
      </c>
      <c r="D494" s="591">
        <v>4640242180519</v>
      </c>
      <c r="E494" s="592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87" t="s">
        <v>749</v>
      </c>
      <c r="Q494" s="588"/>
      <c r="R494" s="588"/>
      <c r="S494" s="588"/>
      <c r="T494" s="589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747</v>
      </c>
      <c r="B495" s="54" t="s">
        <v>751</v>
      </c>
      <c r="C495" s="31">
        <v>4301020269</v>
      </c>
      <c r="D495" s="591">
        <v>4640242180519</v>
      </c>
      <c r="E495" s="592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36" t="s">
        <v>752</v>
      </c>
      <c r="Q495" s="588"/>
      <c r="R495" s="588"/>
      <c r="S495" s="588"/>
      <c r="T495" s="589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754</v>
      </c>
      <c r="B496" s="54" t="s">
        <v>755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51" t="s">
        <v>756</v>
      </c>
      <c r="Q496" s="588"/>
      <c r="R496" s="588"/>
      <c r="S496" s="588"/>
      <c r="T496" s="589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757</v>
      </c>
      <c r="B497" s="54" t="s">
        <v>758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903" t="s">
        <v>759</v>
      </c>
      <c r="Q497" s="588"/>
      <c r="R497" s="588"/>
      <c r="S497" s="588"/>
      <c r="T497" s="589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63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761</v>
      </c>
      <c r="B501" s="54" t="s">
        <v>762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03" t="s">
        <v>763</v>
      </c>
      <c r="Q501" s="588"/>
      <c r="R501" s="588"/>
      <c r="S501" s="588"/>
      <c r="T501" s="589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765</v>
      </c>
      <c r="B502" s="54" t="s">
        <v>766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37" t="s">
        <v>767</v>
      </c>
      <c r="Q502" s="588"/>
      <c r="R502" s="588"/>
      <c r="S502" s="588"/>
      <c r="T502" s="589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71</v>
      </c>
      <c r="Q503" s="597"/>
      <c r="R503" s="597"/>
      <c r="S503" s="597"/>
      <c r="T503" s="597"/>
      <c r="U503" s="597"/>
      <c r="V503" s="598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71</v>
      </c>
      <c r="Q504" s="597"/>
      <c r="R504" s="597"/>
      <c r="S504" s="597"/>
      <c r="T504" s="597"/>
      <c r="U504" s="597"/>
      <c r="V504" s="598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73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769</v>
      </c>
      <c r="B506" s="54" t="s">
        <v>770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4" t="s">
        <v>771</v>
      </c>
      <c r="Q506" s="588"/>
      <c r="R506" s="588"/>
      <c r="S506" s="588"/>
      <c r="T506" s="589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769</v>
      </c>
      <c r="B507" s="54" t="s">
        <v>773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5" t="s">
        <v>771</v>
      </c>
      <c r="Q507" s="588"/>
      <c r="R507" s="588"/>
      <c r="S507" s="588"/>
      <c r="T507" s="589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71</v>
      </c>
      <c r="Q508" s="597"/>
      <c r="R508" s="597"/>
      <c r="S508" s="597"/>
      <c r="T508" s="597"/>
      <c r="U508" s="597"/>
      <c r="V508" s="598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71</v>
      </c>
      <c r="Q509" s="597"/>
      <c r="R509" s="597"/>
      <c r="S509" s="597"/>
      <c r="T509" s="597"/>
      <c r="U509" s="597"/>
      <c r="V509" s="598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172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774</v>
      </c>
      <c r="B511" s="54" t="s">
        <v>775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73" t="s">
        <v>776</v>
      </c>
      <c r="Q511" s="588"/>
      <c r="R511" s="588"/>
      <c r="S511" s="588"/>
      <c r="T511" s="589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774</v>
      </c>
      <c r="B512" s="54" t="s">
        <v>778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17" t="s">
        <v>779</v>
      </c>
      <c r="Q512" s="588"/>
      <c r="R512" s="588"/>
      <c r="S512" s="588"/>
      <c r="T512" s="589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780</v>
      </c>
      <c r="B513" s="54" t="s">
        <v>781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38" t="s">
        <v>782</v>
      </c>
      <c r="Q513" s="588"/>
      <c r="R513" s="588"/>
      <c r="S513" s="588"/>
      <c r="T513" s="589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780</v>
      </c>
      <c r="B514" s="54" t="s">
        <v>784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65" t="s">
        <v>785</v>
      </c>
      <c r="Q514" s="588"/>
      <c r="R514" s="588"/>
      <c r="S514" s="588"/>
      <c r="T514" s="589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71</v>
      </c>
      <c r="Q515" s="597"/>
      <c r="R515" s="597"/>
      <c r="S515" s="597"/>
      <c r="T515" s="597"/>
      <c r="U515" s="597"/>
      <c r="V515" s="598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71</v>
      </c>
      <c r="Q516" s="597"/>
      <c r="R516" s="597"/>
      <c r="S516" s="597"/>
      <c r="T516" s="597"/>
      <c r="U516" s="597"/>
      <c r="V516" s="598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786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137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787</v>
      </c>
      <c r="B519" s="54" t="s">
        <v>788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02" t="s">
        <v>789</v>
      </c>
      <c r="Q519" s="588"/>
      <c r="R519" s="588"/>
      <c r="S519" s="588"/>
      <c r="T519" s="589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71</v>
      </c>
      <c r="Q520" s="597"/>
      <c r="R520" s="597"/>
      <c r="S520" s="597"/>
      <c r="T520" s="597"/>
      <c r="U520" s="597"/>
      <c r="V520" s="598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71</v>
      </c>
      <c r="Q521" s="597"/>
      <c r="R521" s="597"/>
      <c r="S521" s="597"/>
      <c r="T521" s="597"/>
      <c r="U521" s="597"/>
      <c r="V521" s="598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791</v>
      </c>
      <c r="Q522" s="665"/>
      <c r="R522" s="665"/>
      <c r="S522" s="665"/>
      <c r="T522" s="665"/>
      <c r="U522" s="665"/>
      <c r="V522" s="666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4293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4389.43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792</v>
      </c>
      <c r="Q523" s="665"/>
      <c r="R523" s="665"/>
      <c r="S523" s="665"/>
      <c r="T523" s="665"/>
      <c r="U523" s="665"/>
      <c r="V523" s="666"/>
      <c r="W523" s="37" t="s">
        <v>69</v>
      </c>
      <c r="X523" s="579">
        <f>IFERROR(SUM(BM22:BM519),"0")</f>
        <v>4531.5014151205032</v>
      </c>
      <c r="Y523" s="579">
        <f>IFERROR(SUM(BN22:BN519),"0")</f>
        <v>4633.5600000000004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793</v>
      </c>
      <c r="Q524" s="665"/>
      <c r="R524" s="665"/>
      <c r="S524" s="665"/>
      <c r="T524" s="665"/>
      <c r="U524" s="665"/>
      <c r="V524" s="666"/>
      <c r="W524" s="37" t="s">
        <v>794</v>
      </c>
      <c r="X524" s="38">
        <f>ROUNDUP(SUM(BO22:BO519),0)</f>
        <v>8</v>
      </c>
      <c r="Y524" s="38">
        <f>ROUNDUP(SUM(BP22:BP519),0)</f>
        <v>8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795</v>
      </c>
      <c r="Q525" s="665"/>
      <c r="R525" s="665"/>
      <c r="S525" s="665"/>
      <c r="T525" s="665"/>
      <c r="U525" s="665"/>
      <c r="V525" s="666"/>
      <c r="W525" s="37" t="s">
        <v>69</v>
      </c>
      <c r="X525" s="579">
        <f>GrossWeightTotal+PalletQtyTotal*25</f>
        <v>4731.5014151205032</v>
      </c>
      <c r="Y525" s="579">
        <f>GrossWeightTotalR+PalletQtyTotalR*25</f>
        <v>4833.5600000000004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796</v>
      </c>
      <c r="Q526" s="665"/>
      <c r="R526" s="665"/>
      <c r="S526" s="665"/>
      <c r="T526" s="665"/>
      <c r="U526" s="665"/>
      <c r="V526" s="666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676.15625464743096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694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797</v>
      </c>
      <c r="Q527" s="665"/>
      <c r="R527" s="665"/>
      <c r="S527" s="665"/>
      <c r="T527" s="665"/>
      <c r="U527" s="665"/>
      <c r="V527" s="666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8.3941199999999991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3" t="s">
        <v>100</v>
      </c>
      <c r="D529" s="699"/>
      <c r="E529" s="699"/>
      <c r="F529" s="699"/>
      <c r="G529" s="699"/>
      <c r="H529" s="634"/>
      <c r="I529" s="583" t="s">
        <v>266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552</v>
      </c>
      <c r="V529" s="634"/>
      <c r="W529" s="583" t="s">
        <v>609</v>
      </c>
      <c r="X529" s="699"/>
      <c r="Y529" s="699"/>
      <c r="Z529" s="634"/>
      <c r="AA529" s="574" t="s">
        <v>668</v>
      </c>
      <c r="AB529" s="583" t="s">
        <v>734</v>
      </c>
      <c r="AC529" s="634"/>
      <c r="AF529" s="575"/>
    </row>
    <row r="530" spans="1:32" ht="14.25" customHeight="1" thickTop="1" x14ac:dyDescent="0.2">
      <c r="A530" s="788" t="s">
        <v>800</v>
      </c>
      <c r="B530" s="583" t="s">
        <v>62</v>
      </c>
      <c r="C530" s="583" t="s">
        <v>101</v>
      </c>
      <c r="D530" s="583" t="s">
        <v>119</v>
      </c>
      <c r="E530" s="583" t="s">
        <v>179</v>
      </c>
      <c r="F530" s="583" t="s">
        <v>204</v>
      </c>
      <c r="G530" s="583" t="s">
        <v>242</v>
      </c>
      <c r="H530" s="583" t="s">
        <v>100</v>
      </c>
      <c r="I530" s="583" t="s">
        <v>267</v>
      </c>
      <c r="J530" s="583" t="s">
        <v>307</v>
      </c>
      <c r="K530" s="583" t="s">
        <v>368</v>
      </c>
      <c r="L530" s="583" t="s">
        <v>404</v>
      </c>
      <c r="M530" s="583" t="s">
        <v>420</v>
      </c>
      <c r="N530" s="575"/>
      <c r="O530" s="583" t="s">
        <v>433</v>
      </c>
      <c r="P530" s="583" t="s">
        <v>443</v>
      </c>
      <c r="Q530" s="583" t="s">
        <v>450</v>
      </c>
      <c r="R530" s="583" t="s">
        <v>454</v>
      </c>
      <c r="S530" s="583" t="s">
        <v>459</v>
      </c>
      <c r="T530" s="583" t="s">
        <v>542</v>
      </c>
      <c r="U530" s="583" t="s">
        <v>553</v>
      </c>
      <c r="V530" s="583" t="s">
        <v>587</v>
      </c>
      <c r="W530" s="583" t="s">
        <v>610</v>
      </c>
      <c r="X530" s="583" t="s">
        <v>642</v>
      </c>
      <c r="Y530" s="583" t="s">
        <v>660</v>
      </c>
      <c r="Z530" s="583" t="s">
        <v>664</v>
      </c>
      <c r="AA530" s="583" t="s">
        <v>668</v>
      </c>
      <c r="AB530" s="583" t="s">
        <v>734</v>
      </c>
      <c r="AC530" s="583" t="s">
        <v>786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1.2</v>
      </c>
      <c r="C532" s="46">
        <f>IFERROR(Y41*1,"0")+IFERROR(Y42*1,"0")+IFERROR(Y43*1,"0")+IFERROR(Y44*1,"0")+IFERROR(Y48*1,"0")</f>
        <v>59.2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40.200000000000003</v>
      </c>
      <c r="E532" s="46">
        <f>IFERROR(Y90*1,"0")+IFERROR(Y91*1,"0")+IFERROR(Y92*1,"0")+IFERROR(Y96*1,"0")+IFERROR(Y97*1,"0")+IFERROR(Y98*1,"0")+IFERROR(Y99*1,"0")+IFERROR(Y100*1,"0")+IFERROR(Y101*1,"0")+IFERROR(Y102*1,"0")</f>
        <v>423.9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454.20000000000005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27.060000000000002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431.4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52.8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35.549999999999997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2106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24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733.92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8"/>
        <filter val="1 368,00"/>
        <filter val="1,00"/>
        <filter val="1,52"/>
        <filter val="1,67"/>
        <filter val="10,00"/>
        <filter val="100,00"/>
        <filter val="11,00"/>
        <filter val="113,00"/>
        <filter val="13,00"/>
        <filter val="15,00"/>
        <filter val="15,14"/>
        <filter val="150,00"/>
        <filter val="152,00"/>
        <filter val="16,00"/>
        <filter val="160,00"/>
        <filter val="18,52"/>
        <filter val="180,00"/>
        <filter val="2,00"/>
        <filter val="20,00"/>
        <filter val="20,83"/>
        <filter val="200,00"/>
        <filter val="21,00"/>
        <filter val="213,00"/>
        <filter val="218,00"/>
        <filter val="24,00"/>
        <filter val="25,00"/>
        <filter val="26,00"/>
        <filter val="28,00"/>
        <filter val="28,79"/>
        <filter val="3,00"/>
        <filter val="3,02"/>
        <filter val="3,59"/>
        <filter val="3,80"/>
        <filter val="30,00"/>
        <filter val="350,00"/>
        <filter val="380,00"/>
        <filter val="384,00"/>
        <filter val="4 293,00"/>
        <filter val="4 531,50"/>
        <filter val="4 731,50"/>
        <filter val="4,44"/>
        <filter val="4,58"/>
        <filter val="40,00"/>
        <filter val="41,29"/>
        <filter val="45,00"/>
        <filter val="47,00"/>
        <filter val="48,00"/>
        <filter val="5,00"/>
        <filter val="5,33"/>
        <filter val="5,80"/>
        <filter val="50,00"/>
        <filter val="54,20"/>
        <filter val="56,00"/>
        <filter val="58,52"/>
        <filter val="6,00"/>
        <filter val="60,00"/>
        <filter val="600,00"/>
        <filter val="65,00"/>
        <filter val="66,29"/>
        <filter val="676,16"/>
        <filter val="68,00"/>
        <filter val="7,22"/>
        <filter val="71,00"/>
        <filter val="8"/>
        <filter val="8,00"/>
        <filter val="9,63"/>
        <filter val="91,20"/>
        <filter val="97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