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A49A5E-B24A-495F-A69F-057FD95716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AC532" i="1" s="1"/>
  <c r="X516" i="1"/>
  <c r="X515" i="1"/>
  <c r="BO514" i="1"/>
  <c r="BM514" i="1"/>
  <c r="Y514" i="1"/>
  <c r="BP514" i="1" s="1"/>
  <c r="BO513" i="1"/>
  <c r="BM513" i="1"/>
  <c r="Y513" i="1"/>
  <c r="BN513" i="1" s="1"/>
  <c r="BO512" i="1"/>
  <c r="BM512" i="1"/>
  <c r="Y512" i="1"/>
  <c r="BP512" i="1" s="1"/>
  <c r="BO511" i="1"/>
  <c r="BM511" i="1"/>
  <c r="Y511" i="1"/>
  <c r="X509" i="1"/>
  <c r="X508" i="1"/>
  <c r="BO507" i="1"/>
  <c r="BM507" i="1"/>
  <c r="Y507" i="1"/>
  <c r="BN507" i="1" s="1"/>
  <c r="BO506" i="1"/>
  <c r="BM506" i="1"/>
  <c r="Y506" i="1"/>
  <c r="Y508" i="1" s="1"/>
  <c r="X504" i="1"/>
  <c r="X503" i="1"/>
  <c r="BO502" i="1"/>
  <c r="BM502" i="1"/>
  <c r="Y502" i="1"/>
  <c r="BO501" i="1"/>
  <c r="BM501" i="1"/>
  <c r="Y501" i="1"/>
  <c r="Y503" i="1" s="1"/>
  <c r="X499" i="1"/>
  <c r="X498" i="1"/>
  <c r="BO497" i="1"/>
  <c r="BM497" i="1"/>
  <c r="Y497" i="1"/>
  <c r="BP497" i="1" s="1"/>
  <c r="BO496" i="1"/>
  <c r="BM496" i="1"/>
  <c r="Y496" i="1"/>
  <c r="BN496" i="1" s="1"/>
  <c r="BO495" i="1"/>
  <c r="BM495" i="1"/>
  <c r="Y495" i="1"/>
  <c r="BP495" i="1" s="1"/>
  <c r="BO494" i="1"/>
  <c r="BM494" i="1"/>
  <c r="Y494" i="1"/>
  <c r="X492" i="1"/>
  <c r="X491" i="1"/>
  <c r="BO490" i="1"/>
  <c r="BM490" i="1"/>
  <c r="Y490" i="1"/>
  <c r="BP490" i="1" s="1"/>
  <c r="BO489" i="1"/>
  <c r="BM489" i="1"/>
  <c r="Y489" i="1"/>
  <c r="BP489" i="1" s="1"/>
  <c r="BO488" i="1"/>
  <c r="BM488" i="1"/>
  <c r="Y488" i="1"/>
  <c r="X484" i="1"/>
  <c r="X483" i="1"/>
  <c r="BO482" i="1"/>
  <c r="BM482" i="1"/>
  <c r="Y482" i="1"/>
  <c r="BP482" i="1" s="1"/>
  <c r="P482" i="1"/>
  <c r="X480" i="1"/>
  <c r="X479" i="1"/>
  <c r="BO478" i="1"/>
  <c r="BM478" i="1"/>
  <c r="Y478" i="1"/>
  <c r="BP478" i="1" s="1"/>
  <c r="P478" i="1"/>
  <c r="BO477" i="1"/>
  <c r="BM477" i="1"/>
  <c r="Y477" i="1"/>
  <c r="P477" i="1"/>
  <c r="BP476" i="1"/>
  <c r="BO476" i="1"/>
  <c r="BM476" i="1"/>
  <c r="Y476" i="1"/>
  <c r="P476" i="1"/>
  <c r="X474" i="1"/>
  <c r="X473" i="1"/>
  <c r="BO472" i="1"/>
  <c r="BM472" i="1"/>
  <c r="Y472" i="1"/>
  <c r="BP472" i="1" s="1"/>
  <c r="P472" i="1"/>
  <c r="BO471" i="1"/>
  <c r="BM471" i="1"/>
  <c r="Y471" i="1"/>
  <c r="BN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N467" i="1" s="1"/>
  <c r="P467" i="1"/>
  <c r="BO466" i="1"/>
  <c r="BM466" i="1"/>
  <c r="Y466" i="1"/>
  <c r="P466" i="1"/>
  <c r="X464" i="1"/>
  <c r="X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Y463" i="1" s="1"/>
  <c r="P460" i="1"/>
  <c r="X458" i="1"/>
  <c r="X457" i="1"/>
  <c r="BO456" i="1"/>
  <c r="BM456" i="1"/>
  <c r="Y456" i="1"/>
  <c r="P456" i="1"/>
  <c r="BO455" i="1"/>
  <c r="BM455" i="1"/>
  <c r="Y455" i="1"/>
  <c r="BN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N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N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X440" i="1"/>
  <c r="X439" i="1"/>
  <c r="BO438" i="1"/>
  <c r="BM438" i="1"/>
  <c r="Y438" i="1"/>
  <c r="P438" i="1"/>
  <c r="Y435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O428" i="1"/>
  <c r="BM428" i="1"/>
  <c r="Y428" i="1"/>
  <c r="P428" i="1"/>
  <c r="BO427" i="1"/>
  <c r="BM427" i="1"/>
  <c r="Y427" i="1"/>
  <c r="BN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X423" i="1"/>
  <c r="X422" i="1"/>
  <c r="BO421" i="1"/>
  <c r="BM421" i="1"/>
  <c r="Y421" i="1"/>
  <c r="BP421" i="1" s="1"/>
  <c r="P421" i="1"/>
  <c r="BO420" i="1"/>
  <c r="BM420" i="1"/>
  <c r="Y420" i="1"/>
  <c r="P420" i="1"/>
  <c r="X417" i="1"/>
  <c r="X416" i="1"/>
  <c r="BO415" i="1"/>
  <c r="BM415" i="1"/>
  <c r="Y415" i="1"/>
  <c r="BP415" i="1" s="1"/>
  <c r="P415" i="1"/>
  <c r="BO414" i="1"/>
  <c r="BM414" i="1"/>
  <c r="Y414" i="1"/>
  <c r="BN414" i="1" s="1"/>
  <c r="P414" i="1"/>
  <c r="X412" i="1"/>
  <c r="X411" i="1"/>
  <c r="BO410" i="1"/>
  <c r="BM410" i="1"/>
  <c r="Y410" i="1"/>
  <c r="BN410" i="1" s="1"/>
  <c r="P410" i="1"/>
  <c r="BO409" i="1"/>
  <c r="BM409" i="1"/>
  <c r="Y409" i="1"/>
  <c r="BP409" i="1" s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BN406" i="1" s="1"/>
  <c r="P406" i="1"/>
  <c r="BO405" i="1"/>
  <c r="BM405" i="1"/>
  <c r="Y405" i="1"/>
  <c r="BP405" i="1" s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N402" i="1" s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O369" i="1"/>
  <c r="BM369" i="1"/>
  <c r="Y369" i="1"/>
  <c r="Y372" i="1" s="1"/>
  <c r="P369" i="1"/>
  <c r="X367" i="1"/>
  <c r="X366" i="1"/>
  <c r="BO365" i="1"/>
  <c r="BM365" i="1"/>
  <c r="Y365" i="1"/>
  <c r="BP365" i="1" s="1"/>
  <c r="P365" i="1"/>
  <c r="BO364" i="1"/>
  <c r="BM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0" i="1"/>
  <c r="X349" i="1"/>
  <c r="BO348" i="1"/>
  <c r="BM348" i="1"/>
  <c r="Y348" i="1"/>
  <c r="BN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X343" i="1"/>
  <c r="X342" i="1"/>
  <c r="BO341" i="1"/>
  <c r="BM341" i="1"/>
  <c r="Y341" i="1"/>
  <c r="P341" i="1"/>
  <c r="BO340" i="1"/>
  <c r="BM340" i="1"/>
  <c r="Z340" i="1"/>
  <c r="Y340" i="1"/>
  <c r="BN340" i="1" s="1"/>
  <c r="P340" i="1"/>
  <c r="BO339" i="1"/>
  <c r="BM339" i="1"/>
  <c r="Y339" i="1"/>
  <c r="P339" i="1"/>
  <c r="X337" i="1"/>
  <c r="X336" i="1"/>
  <c r="BO335" i="1"/>
  <c r="BM335" i="1"/>
  <c r="Y335" i="1"/>
  <c r="BN335" i="1" s="1"/>
  <c r="P335" i="1"/>
  <c r="BO334" i="1"/>
  <c r="BM334" i="1"/>
  <c r="Y334" i="1"/>
  <c r="BP334" i="1" s="1"/>
  <c r="P334" i="1"/>
  <c r="BO333" i="1"/>
  <c r="BM333" i="1"/>
  <c r="Y333" i="1"/>
  <c r="BN333" i="1" s="1"/>
  <c r="BO332" i="1"/>
  <c r="BM332" i="1"/>
  <c r="Y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Y330" i="1" s="1"/>
  <c r="P326" i="1"/>
  <c r="X324" i="1"/>
  <c r="X323" i="1"/>
  <c r="BO322" i="1"/>
  <c r="BM322" i="1"/>
  <c r="Y322" i="1"/>
  <c r="BN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BN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BN302" i="1" s="1"/>
  <c r="P302" i="1"/>
  <c r="BO301" i="1"/>
  <c r="BM301" i="1"/>
  <c r="Y301" i="1"/>
  <c r="BP301" i="1" s="1"/>
  <c r="P301" i="1"/>
  <c r="BO300" i="1"/>
  <c r="BM300" i="1"/>
  <c r="Y300" i="1"/>
  <c r="Y306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R532" i="1" s="1"/>
  <c r="P294" i="1"/>
  <c r="X291" i="1"/>
  <c r="Y290" i="1"/>
  <c r="X290" i="1"/>
  <c r="BP289" i="1"/>
  <c r="BO289" i="1"/>
  <c r="BN289" i="1"/>
  <c r="BM289" i="1"/>
  <c r="Z289" i="1"/>
  <c r="Z290" i="1" s="1"/>
  <c r="Y289" i="1"/>
  <c r="Q532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32" i="1" s="1"/>
  <c r="P280" i="1"/>
  <c r="X277" i="1"/>
  <c r="X276" i="1"/>
  <c r="BO275" i="1"/>
  <c r="BM275" i="1"/>
  <c r="Y275" i="1"/>
  <c r="BP275" i="1" s="1"/>
  <c r="P275" i="1"/>
  <c r="BO274" i="1"/>
  <c r="BM274" i="1"/>
  <c r="Y274" i="1"/>
  <c r="BN274" i="1" s="1"/>
  <c r="P274" i="1"/>
  <c r="BO273" i="1"/>
  <c r="BM273" i="1"/>
  <c r="Y273" i="1"/>
  <c r="BP273" i="1" s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Y261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Y253" i="1" s="1"/>
  <c r="P247" i="1"/>
  <c r="X245" i="1"/>
  <c r="X244" i="1"/>
  <c r="BO243" i="1"/>
  <c r="BM243" i="1"/>
  <c r="Y243" i="1"/>
  <c r="Y245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Y235" i="1" s="1"/>
  <c r="P229" i="1"/>
  <c r="X226" i="1"/>
  <c r="X225" i="1"/>
  <c r="BO224" i="1"/>
  <c r="BM224" i="1"/>
  <c r="Y224" i="1"/>
  <c r="BP224" i="1" s="1"/>
  <c r="P224" i="1"/>
  <c r="BO223" i="1"/>
  <c r="BM223" i="1"/>
  <c r="Y223" i="1"/>
  <c r="BN223" i="1" s="1"/>
  <c r="P223" i="1"/>
  <c r="X221" i="1"/>
  <c r="X220" i="1"/>
  <c r="BO219" i="1"/>
  <c r="BM219" i="1"/>
  <c r="Y219" i="1"/>
  <c r="BN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Y220" i="1" s="1"/>
  <c r="P211" i="1"/>
  <c r="X209" i="1"/>
  <c r="X208" i="1"/>
  <c r="BO207" i="1"/>
  <c r="BM207" i="1"/>
  <c r="Y207" i="1"/>
  <c r="BN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N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X198" i="1"/>
  <c r="X197" i="1"/>
  <c r="BO196" i="1"/>
  <c r="BM196" i="1"/>
  <c r="Y196" i="1"/>
  <c r="BP196" i="1" s="1"/>
  <c r="P196" i="1"/>
  <c r="BO195" i="1"/>
  <c r="BM195" i="1"/>
  <c r="Y195" i="1"/>
  <c r="BN195" i="1" s="1"/>
  <c r="P195" i="1"/>
  <c r="X193" i="1"/>
  <c r="X192" i="1"/>
  <c r="BO191" i="1"/>
  <c r="BM191" i="1"/>
  <c r="Y191" i="1"/>
  <c r="BN191" i="1" s="1"/>
  <c r="P191" i="1"/>
  <c r="BO190" i="1"/>
  <c r="BM190" i="1"/>
  <c r="Y190" i="1"/>
  <c r="BP190" i="1" s="1"/>
  <c r="P190" i="1"/>
  <c r="X187" i="1"/>
  <c r="X186" i="1"/>
  <c r="BO185" i="1"/>
  <c r="BM185" i="1"/>
  <c r="Y185" i="1"/>
  <c r="Y187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Y153" i="1" s="1"/>
  <c r="P151" i="1"/>
  <c r="X148" i="1"/>
  <c r="X147" i="1"/>
  <c r="BO146" i="1"/>
  <c r="BM146" i="1"/>
  <c r="Y146" i="1"/>
  <c r="Y147" i="1" s="1"/>
  <c r="P146" i="1"/>
  <c r="BP145" i="1"/>
  <c r="BO145" i="1"/>
  <c r="BN145" i="1"/>
  <c r="BM145" i="1"/>
  <c r="Z145" i="1"/>
  <c r="Y145" i="1"/>
  <c r="P145" i="1"/>
  <c r="X143" i="1"/>
  <c r="X142" i="1"/>
  <c r="BO141" i="1"/>
  <c r="BM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BP135" i="1" s="1"/>
  <c r="P135" i="1"/>
  <c r="X132" i="1"/>
  <c r="X131" i="1"/>
  <c r="BO130" i="1"/>
  <c r="BM130" i="1"/>
  <c r="Y130" i="1"/>
  <c r="BP130" i="1" s="1"/>
  <c r="P130" i="1"/>
  <c r="BO129" i="1"/>
  <c r="BM129" i="1"/>
  <c r="Y129" i="1"/>
  <c r="BN129" i="1" s="1"/>
  <c r="P129" i="1"/>
  <c r="X127" i="1"/>
  <c r="X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N121" i="1" s="1"/>
  <c r="P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N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N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N96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BN84" i="1" s="1"/>
  <c r="P84" i="1"/>
  <c r="X82" i="1"/>
  <c r="X81" i="1"/>
  <c r="BO80" i="1"/>
  <c r="BM80" i="1"/>
  <c r="Y80" i="1"/>
  <c r="BN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N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BN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N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Y59" i="1" s="1"/>
  <c r="P53" i="1"/>
  <c r="X50" i="1"/>
  <c r="X49" i="1"/>
  <c r="BO48" i="1"/>
  <c r="BM48" i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N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BP35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4" i="1" s="1"/>
  <c r="H10" i="1"/>
  <c r="A9" i="1"/>
  <c r="J9" i="1" s="1"/>
  <c r="D7" i="1"/>
  <c r="Q6" i="1"/>
  <c r="P2" i="1"/>
  <c r="Y375" i="1" l="1"/>
  <c r="Y483" i="1"/>
  <c r="Y484" i="1"/>
  <c r="Y491" i="1"/>
  <c r="Z30" i="1"/>
  <c r="BN30" i="1"/>
  <c r="C532" i="1"/>
  <c r="Z55" i="1"/>
  <c r="BN55" i="1"/>
  <c r="Z69" i="1"/>
  <c r="BN69" i="1"/>
  <c r="Z79" i="1"/>
  <c r="BN79" i="1"/>
  <c r="Z101" i="1"/>
  <c r="BN101" i="1"/>
  <c r="F532" i="1"/>
  <c r="Z116" i="1"/>
  <c r="BN116" i="1"/>
  <c r="Y126" i="1"/>
  <c r="Z130" i="1"/>
  <c r="BN130" i="1"/>
  <c r="Y131" i="1"/>
  <c r="Z135" i="1"/>
  <c r="BN135" i="1"/>
  <c r="Y148" i="1"/>
  <c r="Z173" i="1"/>
  <c r="BN173" i="1"/>
  <c r="Z202" i="1"/>
  <c r="BN202" i="1"/>
  <c r="Z214" i="1"/>
  <c r="BN214" i="1"/>
  <c r="Z231" i="1"/>
  <c r="BN231" i="1"/>
  <c r="Z249" i="1"/>
  <c r="BN249" i="1"/>
  <c r="Z260" i="1"/>
  <c r="BN260" i="1"/>
  <c r="Z275" i="1"/>
  <c r="BN275" i="1"/>
  <c r="Z303" i="1"/>
  <c r="BN303" i="1"/>
  <c r="Y315" i="1"/>
  <c r="Z319" i="1"/>
  <c r="BN319" i="1"/>
  <c r="Z321" i="1"/>
  <c r="BN321" i="1"/>
  <c r="Y411" i="1"/>
  <c r="Z415" i="1"/>
  <c r="BN415" i="1"/>
  <c r="Z444" i="1"/>
  <c r="BN444" i="1"/>
  <c r="Z460" i="1"/>
  <c r="BN460" i="1"/>
  <c r="BP460" i="1"/>
  <c r="Z472" i="1"/>
  <c r="BN472" i="1"/>
  <c r="Z489" i="1"/>
  <c r="BN489" i="1"/>
  <c r="Z513" i="1"/>
  <c r="Y193" i="1"/>
  <c r="Y276" i="1"/>
  <c r="BP327" i="1"/>
  <c r="BN327" i="1"/>
  <c r="Z327" i="1"/>
  <c r="BN341" i="1"/>
  <c r="Z341" i="1"/>
  <c r="BN347" i="1"/>
  <c r="BP356" i="1"/>
  <c r="BN356" i="1"/>
  <c r="Z356" i="1"/>
  <c r="BN358" i="1"/>
  <c r="BP364" i="1"/>
  <c r="BN364" i="1"/>
  <c r="Z364" i="1"/>
  <c r="Y366" i="1"/>
  <c r="Y367" i="1"/>
  <c r="BN369" i="1"/>
  <c r="BN391" i="1"/>
  <c r="BN401" i="1"/>
  <c r="BN404" i="1"/>
  <c r="BP428" i="1"/>
  <c r="BN428" i="1"/>
  <c r="Z428" i="1"/>
  <c r="BN445" i="1"/>
  <c r="BP456" i="1"/>
  <c r="BN456" i="1"/>
  <c r="Z456" i="1"/>
  <c r="BP477" i="1"/>
  <c r="BN477" i="1"/>
  <c r="Z477" i="1"/>
  <c r="Y479" i="1"/>
  <c r="BN497" i="1"/>
  <c r="BN501" i="1"/>
  <c r="BN502" i="1"/>
  <c r="Z502" i="1"/>
  <c r="Y516" i="1"/>
  <c r="Y515" i="1"/>
  <c r="Z511" i="1"/>
  <c r="Z22" i="1"/>
  <c r="Z23" i="1" s="1"/>
  <c r="BN22" i="1"/>
  <c r="BP22" i="1"/>
  <c r="Y23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BP53" i="1"/>
  <c r="Z57" i="1"/>
  <c r="BN57" i="1"/>
  <c r="Z65" i="1"/>
  <c r="BN65" i="1"/>
  <c r="Y73" i="1"/>
  <c r="Z71" i="1"/>
  <c r="BN71" i="1"/>
  <c r="Y81" i="1"/>
  <c r="Z77" i="1"/>
  <c r="BN77" i="1"/>
  <c r="Z85" i="1"/>
  <c r="BN85" i="1"/>
  <c r="Y86" i="1"/>
  <c r="Z90" i="1"/>
  <c r="BN90" i="1"/>
  <c r="Z99" i="1"/>
  <c r="BN99" i="1"/>
  <c r="Z108" i="1"/>
  <c r="BN108" i="1"/>
  <c r="Z114" i="1"/>
  <c r="BN114" i="1"/>
  <c r="BP114" i="1"/>
  <c r="Z120" i="1"/>
  <c r="BN120" i="1"/>
  <c r="BP120" i="1"/>
  <c r="Z124" i="1"/>
  <c r="BN124" i="1"/>
  <c r="Y137" i="1"/>
  <c r="Z141" i="1"/>
  <c r="BN141" i="1"/>
  <c r="Z156" i="1"/>
  <c r="BN156" i="1"/>
  <c r="Z171" i="1"/>
  <c r="BN171" i="1"/>
  <c r="Z175" i="1"/>
  <c r="BN175" i="1"/>
  <c r="Y183" i="1"/>
  <c r="Z181" i="1"/>
  <c r="BN181" i="1"/>
  <c r="Y182" i="1"/>
  <c r="Z185" i="1"/>
  <c r="Z186" i="1" s="1"/>
  <c r="BN185" i="1"/>
  <c r="BP185" i="1"/>
  <c r="Y186" i="1"/>
  <c r="Z190" i="1"/>
  <c r="BN190" i="1"/>
  <c r="Z196" i="1"/>
  <c r="BN196" i="1"/>
  <c r="Y197" i="1"/>
  <c r="Z200" i="1"/>
  <c r="BN200" i="1"/>
  <c r="Z204" i="1"/>
  <c r="BN204" i="1"/>
  <c r="Z212" i="1"/>
  <c r="BN212" i="1"/>
  <c r="Z216" i="1"/>
  <c r="BN216" i="1"/>
  <c r="Z224" i="1"/>
  <c r="BN224" i="1"/>
  <c r="Y225" i="1"/>
  <c r="Z229" i="1"/>
  <c r="BN229" i="1"/>
  <c r="BP229" i="1"/>
  <c r="Y236" i="1"/>
  <c r="Z233" i="1"/>
  <c r="BN233" i="1"/>
  <c r="Z243" i="1"/>
  <c r="Z244" i="1" s="1"/>
  <c r="BN243" i="1"/>
  <c r="BP243" i="1"/>
  <c r="Y244" i="1"/>
  <c r="Z247" i="1"/>
  <c r="BN247" i="1"/>
  <c r="BP247" i="1"/>
  <c r="Y252" i="1"/>
  <c r="Z251" i="1"/>
  <c r="BN251" i="1"/>
  <c r="Z258" i="1"/>
  <c r="BN258" i="1"/>
  <c r="Z265" i="1"/>
  <c r="BN265" i="1"/>
  <c r="Y269" i="1"/>
  <c r="Z273" i="1"/>
  <c r="BN273" i="1"/>
  <c r="Y305" i="1"/>
  <c r="Z301" i="1"/>
  <c r="BN301" i="1"/>
  <c r="Z309" i="1"/>
  <c r="BN309" i="1"/>
  <c r="Z313" i="1"/>
  <c r="BN313" i="1"/>
  <c r="Y323" i="1"/>
  <c r="BN332" i="1"/>
  <c r="Z332" i="1"/>
  <c r="BP341" i="1"/>
  <c r="Y350" i="1"/>
  <c r="Z346" i="1"/>
  <c r="Y349" i="1"/>
  <c r="Y371" i="1"/>
  <c r="BP381" i="1"/>
  <c r="BN381" i="1"/>
  <c r="Z381" i="1"/>
  <c r="BP386" i="1"/>
  <c r="Y388" i="1"/>
  <c r="Y387" i="1"/>
  <c r="BN386" i="1"/>
  <c r="Y397" i="1"/>
  <c r="Y396" i="1"/>
  <c r="BN395" i="1"/>
  <c r="BP407" i="1"/>
  <c r="BN407" i="1"/>
  <c r="Z407" i="1"/>
  <c r="BN409" i="1"/>
  <c r="X532" i="1"/>
  <c r="BP420" i="1"/>
  <c r="BN420" i="1"/>
  <c r="Z420" i="1"/>
  <c r="Y422" i="1"/>
  <c r="Y423" i="1"/>
  <c r="BN425" i="1"/>
  <c r="Z532" i="1"/>
  <c r="Y440" i="1"/>
  <c r="Y439" i="1"/>
  <c r="BP438" i="1"/>
  <c r="BN438" i="1"/>
  <c r="Z438" i="1"/>
  <c r="Z439" i="1" s="1"/>
  <c r="BP448" i="1"/>
  <c r="BN448" i="1"/>
  <c r="Z448" i="1"/>
  <c r="BN450" i="1"/>
  <c r="BN453" i="1"/>
  <c r="BN461" i="1"/>
  <c r="BP468" i="1"/>
  <c r="BN468" i="1"/>
  <c r="Z468" i="1"/>
  <c r="BN470" i="1"/>
  <c r="Y480" i="1"/>
  <c r="Z476" i="1"/>
  <c r="Y499" i="1"/>
  <c r="BP502" i="1"/>
  <c r="BP511" i="1"/>
  <c r="BN514" i="1"/>
  <c r="BN334" i="1"/>
  <c r="U532" i="1"/>
  <c r="BN354" i="1"/>
  <c r="BN357" i="1"/>
  <c r="BN365" i="1"/>
  <c r="BN370" i="1"/>
  <c r="BN374" i="1"/>
  <c r="BN379" i="1"/>
  <c r="BN382" i="1"/>
  <c r="Y393" i="1"/>
  <c r="BN390" i="1"/>
  <c r="Y392" i="1"/>
  <c r="BN405" i="1"/>
  <c r="BN408" i="1"/>
  <c r="BN421" i="1"/>
  <c r="BN426" i="1"/>
  <c r="Y457" i="1"/>
  <c r="BN446" i="1"/>
  <c r="BN449" i="1"/>
  <c r="BN454" i="1"/>
  <c r="Y464" i="1"/>
  <c r="BN462" i="1"/>
  <c r="Y473" i="1"/>
  <c r="BN466" i="1"/>
  <c r="BN469" i="1"/>
  <c r="BN478" i="1"/>
  <c r="BN482" i="1"/>
  <c r="AB532" i="1"/>
  <c r="BN488" i="1"/>
  <c r="BN490" i="1"/>
  <c r="BN495" i="1"/>
  <c r="BN506" i="1"/>
  <c r="BN512" i="1"/>
  <c r="BP513" i="1"/>
  <c r="A10" i="1"/>
  <c r="X522" i="1"/>
  <c r="Y33" i="1"/>
  <c r="Y37" i="1"/>
  <c r="Y60" i="1"/>
  <c r="Y72" i="1"/>
  <c r="Y93" i="1"/>
  <c r="Y104" i="1"/>
  <c r="Y117" i="1"/>
  <c r="Y138" i="1"/>
  <c r="Y142" i="1"/>
  <c r="H532" i="1"/>
  <c r="Y159" i="1"/>
  <c r="Y177" i="1"/>
  <c r="BN174" i="1"/>
  <c r="BP174" i="1"/>
  <c r="Z174" i="1"/>
  <c r="BP201" i="1"/>
  <c r="Z201" i="1"/>
  <c r="Y209" i="1"/>
  <c r="BN201" i="1"/>
  <c r="H9" i="1"/>
  <c r="F9" i="1"/>
  <c r="F10" i="1"/>
  <c r="X523" i="1"/>
  <c r="X526" i="1"/>
  <c r="BN27" i="1"/>
  <c r="Z29" i="1"/>
  <c r="BP29" i="1"/>
  <c r="BN31" i="1"/>
  <c r="BN35" i="1"/>
  <c r="Y36" i="1"/>
  <c r="BN41" i="1"/>
  <c r="Z43" i="1"/>
  <c r="BP43" i="1"/>
  <c r="Y46" i="1"/>
  <c r="BN54" i="1"/>
  <c r="Z56" i="1"/>
  <c r="BP56" i="1"/>
  <c r="BN58" i="1"/>
  <c r="BN62" i="1"/>
  <c r="Z64" i="1"/>
  <c r="BP64" i="1"/>
  <c r="Y67" i="1"/>
  <c r="BN70" i="1"/>
  <c r="Z76" i="1"/>
  <c r="BP76" i="1"/>
  <c r="BN78" i="1"/>
  <c r="Z80" i="1"/>
  <c r="BP80" i="1"/>
  <c r="Z84" i="1"/>
  <c r="Z86" i="1" s="1"/>
  <c r="BP84" i="1"/>
  <c r="Y87" i="1"/>
  <c r="BN91" i="1"/>
  <c r="Z96" i="1"/>
  <c r="BP96" i="1"/>
  <c r="BN98" i="1"/>
  <c r="Z100" i="1"/>
  <c r="BP100" i="1"/>
  <c r="BN102" i="1"/>
  <c r="Y103" i="1"/>
  <c r="BN107" i="1"/>
  <c r="Z109" i="1"/>
  <c r="BP109" i="1"/>
  <c r="Y112" i="1"/>
  <c r="BN115" i="1"/>
  <c r="Z121" i="1"/>
  <c r="BP121" i="1"/>
  <c r="BN123" i="1"/>
  <c r="Z125" i="1"/>
  <c r="BP125" i="1"/>
  <c r="Z129" i="1"/>
  <c r="BP129" i="1"/>
  <c r="Y132" i="1"/>
  <c r="BN136" i="1"/>
  <c r="BN140" i="1"/>
  <c r="Z146" i="1"/>
  <c r="Z147" i="1" s="1"/>
  <c r="BP146" i="1"/>
  <c r="Z151" i="1"/>
  <c r="Z152" i="1" s="1"/>
  <c r="BP151" i="1"/>
  <c r="Z155" i="1"/>
  <c r="BP155" i="1"/>
  <c r="BN157" i="1"/>
  <c r="Y158" i="1"/>
  <c r="I532" i="1"/>
  <c r="Y165" i="1"/>
  <c r="Z167" i="1"/>
  <c r="BP167" i="1"/>
  <c r="BP172" i="1"/>
  <c r="Z172" i="1"/>
  <c r="BN172" i="1"/>
  <c r="BP180" i="1"/>
  <c r="Z180" i="1"/>
  <c r="BN180" i="1"/>
  <c r="Y208" i="1"/>
  <c r="Y45" i="1"/>
  <c r="Y66" i="1"/>
  <c r="Y82" i="1"/>
  <c r="Y111" i="1"/>
  <c r="Y127" i="1"/>
  <c r="BN170" i="1"/>
  <c r="BP170" i="1"/>
  <c r="Z170" i="1"/>
  <c r="BP205" i="1"/>
  <c r="Z205" i="1"/>
  <c r="BN205" i="1"/>
  <c r="B532" i="1"/>
  <c r="X524" i="1"/>
  <c r="Z27" i="1"/>
  <c r="Z31" i="1"/>
  <c r="Z35" i="1"/>
  <c r="Z36" i="1" s="1"/>
  <c r="Z41" i="1"/>
  <c r="BP41" i="1"/>
  <c r="D532" i="1"/>
  <c r="Z54" i="1"/>
  <c r="Z58" i="1"/>
  <c r="Z62" i="1"/>
  <c r="Z66" i="1" s="1"/>
  <c r="Z70" i="1"/>
  <c r="Z78" i="1"/>
  <c r="E532" i="1"/>
  <c r="Z91" i="1"/>
  <c r="Z93" i="1" s="1"/>
  <c r="Y94" i="1"/>
  <c r="Z98" i="1"/>
  <c r="Z102" i="1"/>
  <c r="Z107" i="1"/>
  <c r="Z111" i="1" s="1"/>
  <c r="BP107" i="1"/>
  <c r="Z115" i="1"/>
  <c r="Z117" i="1" s="1"/>
  <c r="Z123" i="1"/>
  <c r="G532" i="1"/>
  <c r="Z136" i="1"/>
  <c r="Z137" i="1" s="1"/>
  <c r="Z140" i="1"/>
  <c r="Z142" i="1" s="1"/>
  <c r="BP140" i="1"/>
  <c r="BN146" i="1"/>
  <c r="BN151" i="1"/>
  <c r="Y152" i="1"/>
  <c r="BN155" i="1"/>
  <c r="Z157" i="1"/>
  <c r="BN167" i="1"/>
  <c r="BP168" i="1"/>
  <c r="Z168" i="1"/>
  <c r="BN168" i="1"/>
  <c r="Y176" i="1"/>
  <c r="Z182" i="1"/>
  <c r="J532" i="1"/>
  <c r="Z191" i="1"/>
  <c r="Z192" i="1" s="1"/>
  <c r="BP191" i="1"/>
  <c r="Z195" i="1"/>
  <c r="Z197" i="1" s="1"/>
  <c r="BP195" i="1"/>
  <c r="Y198" i="1"/>
  <c r="Z203" i="1"/>
  <c r="BP203" i="1"/>
  <c r="Z207" i="1"/>
  <c r="BP207" i="1"/>
  <c r="Z211" i="1"/>
  <c r="BP211" i="1"/>
  <c r="BN213" i="1"/>
  <c r="Z215" i="1"/>
  <c r="BP215" i="1"/>
  <c r="BN217" i="1"/>
  <c r="Z219" i="1"/>
  <c r="BP219" i="1"/>
  <c r="Z223" i="1"/>
  <c r="BP223" i="1"/>
  <c r="Y226" i="1"/>
  <c r="BN230" i="1"/>
  <c r="Z232" i="1"/>
  <c r="BP232" i="1"/>
  <c r="BN234" i="1"/>
  <c r="BN238" i="1"/>
  <c r="Z248" i="1"/>
  <c r="BP248" i="1"/>
  <c r="BN250" i="1"/>
  <c r="L532" i="1"/>
  <c r="Z257" i="1"/>
  <c r="BP257" i="1"/>
  <c r="BN259" i="1"/>
  <c r="M532" i="1"/>
  <c r="Z266" i="1"/>
  <c r="Z269" i="1" s="1"/>
  <c r="BP266" i="1"/>
  <c r="O532" i="1"/>
  <c r="Z274" i="1"/>
  <c r="Z276" i="1" s="1"/>
  <c r="BP274" i="1"/>
  <c r="Y277" i="1"/>
  <c r="Y282" i="1"/>
  <c r="Y291" i="1"/>
  <c r="Y296" i="1"/>
  <c r="BN300" i="1"/>
  <c r="Z302" i="1"/>
  <c r="BP302" i="1"/>
  <c r="BN304" i="1"/>
  <c r="BN308" i="1"/>
  <c r="Z310" i="1"/>
  <c r="BP310" i="1"/>
  <c r="BN312" i="1"/>
  <c r="Z314" i="1"/>
  <c r="BP314" i="1"/>
  <c r="Z318" i="1"/>
  <c r="BP318" i="1"/>
  <c r="BN320" i="1"/>
  <c r="Z322" i="1"/>
  <c r="BP322" i="1"/>
  <c r="Z326" i="1"/>
  <c r="BP326" i="1"/>
  <c r="BN328" i="1"/>
  <c r="Y329" i="1"/>
  <c r="Y337" i="1"/>
  <c r="BP332" i="1"/>
  <c r="BP335" i="1"/>
  <c r="Z335" i="1"/>
  <c r="BP348" i="1"/>
  <c r="Z348" i="1"/>
  <c r="Y221" i="1"/>
  <c r="Y316" i="1"/>
  <c r="Y324" i="1"/>
  <c r="BP333" i="1"/>
  <c r="Y336" i="1"/>
  <c r="Y342" i="1"/>
  <c r="BP339" i="1"/>
  <c r="Z339" i="1"/>
  <c r="Z342" i="1" s="1"/>
  <c r="Y192" i="1"/>
  <c r="BN211" i="1"/>
  <c r="Z213" i="1"/>
  <c r="Z217" i="1"/>
  <c r="K532" i="1"/>
  <c r="Z230" i="1"/>
  <c r="BP230" i="1"/>
  <c r="Z234" i="1"/>
  <c r="Z238" i="1"/>
  <c r="Z240" i="1" s="1"/>
  <c r="BP238" i="1"/>
  <c r="Y241" i="1"/>
  <c r="BN248" i="1"/>
  <c r="Z250" i="1"/>
  <c r="BN257" i="1"/>
  <c r="Z259" i="1"/>
  <c r="Y262" i="1"/>
  <c r="BN266" i="1"/>
  <c r="Y270" i="1"/>
  <c r="S532" i="1"/>
  <c r="Z300" i="1"/>
  <c r="BP300" i="1"/>
  <c r="Z304" i="1"/>
  <c r="Z308" i="1"/>
  <c r="BP308" i="1"/>
  <c r="Z312" i="1"/>
  <c r="BN318" i="1"/>
  <c r="Z320" i="1"/>
  <c r="BN326" i="1"/>
  <c r="Z328" i="1"/>
  <c r="Z333" i="1"/>
  <c r="BP340" i="1"/>
  <c r="BN355" i="1"/>
  <c r="BP355" i="1"/>
  <c r="Z355" i="1"/>
  <c r="BN380" i="1"/>
  <c r="BP380" i="1"/>
  <c r="Z380" i="1"/>
  <c r="Y384" i="1"/>
  <c r="BN339" i="1"/>
  <c r="Y343" i="1"/>
  <c r="BN359" i="1"/>
  <c r="BP359" i="1"/>
  <c r="Z359" i="1"/>
  <c r="Z494" i="1"/>
  <c r="BP494" i="1"/>
  <c r="Z496" i="1"/>
  <c r="BP496" i="1"/>
  <c r="Y498" i="1"/>
  <c r="Y504" i="1"/>
  <c r="Z507" i="1"/>
  <c r="BP507" i="1"/>
  <c r="Z519" i="1"/>
  <c r="Z520" i="1" s="1"/>
  <c r="BP519" i="1"/>
  <c r="V532" i="1"/>
  <c r="Y362" i="1"/>
  <c r="Y383" i="1"/>
  <c r="Z402" i="1"/>
  <c r="BP402" i="1"/>
  <c r="Z406" i="1"/>
  <c r="BP406" i="1"/>
  <c r="Z410" i="1"/>
  <c r="BP410" i="1"/>
  <c r="Z414" i="1"/>
  <c r="BP414" i="1"/>
  <c r="Y417" i="1"/>
  <c r="Z427" i="1"/>
  <c r="BP427" i="1"/>
  <c r="Y430" i="1"/>
  <c r="Z447" i="1"/>
  <c r="BP447" i="1"/>
  <c r="Z451" i="1"/>
  <c r="BP451" i="1"/>
  <c r="Z455" i="1"/>
  <c r="BP455" i="1"/>
  <c r="Y458" i="1"/>
  <c r="Z467" i="1"/>
  <c r="BP467" i="1"/>
  <c r="Z471" i="1"/>
  <c r="BP471" i="1"/>
  <c r="Y474" i="1"/>
  <c r="Z488" i="1"/>
  <c r="BP488" i="1"/>
  <c r="Z490" i="1"/>
  <c r="Z501" i="1"/>
  <c r="Z503" i="1" s="1"/>
  <c r="BP501" i="1"/>
  <c r="Y509" i="1"/>
  <c r="BN511" i="1"/>
  <c r="Z512" i="1"/>
  <c r="Z514" i="1"/>
  <c r="Y521" i="1"/>
  <c r="W532" i="1"/>
  <c r="AA532" i="1"/>
  <c r="BN346" i="1"/>
  <c r="Z354" i="1"/>
  <c r="BP354" i="1"/>
  <c r="Z358" i="1"/>
  <c r="Y361" i="1"/>
  <c r="Z370" i="1"/>
  <c r="Z374" i="1"/>
  <c r="Z375" i="1" s="1"/>
  <c r="BP374" i="1"/>
  <c r="Z379" i="1"/>
  <c r="Z391" i="1"/>
  <c r="Z395" i="1"/>
  <c r="Z396" i="1" s="1"/>
  <c r="BP395" i="1"/>
  <c r="Z401" i="1"/>
  <c r="BP401" i="1"/>
  <c r="Z405" i="1"/>
  <c r="Z409" i="1"/>
  <c r="Y412" i="1"/>
  <c r="Y416" i="1"/>
  <c r="Z426" i="1"/>
  <c r="Y429" i="1"/>
  <c r="Z446" i="1"/>
  <c r="Z450" i="1"/>
  <c r="Z454" i="1"/>
  <c r="Z462" i="1"/>
  <c r="Z466" i="1"/>
  <c r="BP466" i="1"/>
  <c r="Z470" i="1"/>
  <c r="BN476" i="1"/>
  <c r="Z478" i="1"/>
  <c r="Z482" i="1"/>
  <c r="Z483" i="1" s="1"/>
  <c r="Y492" i="1"/>
  <c r="BN494" i="1"/>
  <c r="Z495" i="1"/>
  <c r="Z497" i="1"/>
  <c r="Z506" i="1"/>
  <c r="BP506" i="1"/>
  <c r="BN519" i="1"/>
  <c r="Y520" i="1"/>
  <c r="T532" i="1"/>
  <c r="Z334" i="1"/>
  <c r="Z347" i="1"/>
  <c r="Z357" i="1"/>
  <c r="Z365" i="1"/>
  <c r="Z369" i="1"/>
  <c r="BP369" i="1"/>
  <c r="Z382" i="1"/>
  <c r="Z386" i="1"/>
  <c r="Z387" i="1" s="1"/>
  <c r="Z390" i="1"/>
  <c r="BP390" i="1"/>
  <c r="Z404" i="1"/>
  <c r="Z408" i="1"/>
  <c r="Z421" i="1"/>
  <c r="Z422" i="1" s="1"/>
  <c r="Z425" i="1"/>
  <c r="Z445" i="1"/>
  <c r="Z449" i="1"/>
  <c r="Z453" i="1"/>
  <c r="Z461" i="1"/>
  <c r="Z469" i="1"/>
  <c r="Z463" i="1" l="1"/>
  <c r="Z366" i="1"/>
  <c r="Z349" i="1"/>
  <c r="Z508" i="1"/>
  <c r="Z479" i="1"/>
  <c r="Z416" i="1"/>
  <c r="Z252" i="1"/>
  <c r="Z225" i="1"/>
  <c r="Z208" i="1"/>
  <c r="Z72" i="1"/>
  <c r="Z45" i="1"/>
  <c r="Z131" i="1"/>
  <c r="Z261" i="1"/>
  <c r="Z81" i="1"/>
  <c r="Y523" i="1"/>
  <c r="Y522" i="1"/>
  <c r="Z457" i="1"/>
  <c r="Z515" i="1"/>
  <c r="Z336" i="1"/>
  <c r="Z235" i="1"/>
  <c r="Z32" i="1"/>
  <c r="Y526" i="1"/>
  <c r="Z126" i="1"/>
  <c r="Y524" i="1"/>
  <c r="Z361" i="1"/>
  <c r="Z392" i="1"/>
  <c r="Z371" i="1"/>
  <c r="Z498" i="1"/>
  <c r="Z315" i="1"/>
  <c r="Z323" i="1"/>
  <c r="Z158" i="1"/>
  <c r="X525" i="1"/>
  <c r="Z429" i="1"/>
  <c r="Z473" i="1"/>
  <c r="Z411" i="1"/>
  <c r="Z383" i="1"/>
  <c r="Z491" i="1"/>
  <c r="Z305" i="1"/>
  <c r="Z329" i="1"/>
  <c r="Z220" i="1"/>
  <c r="Z59" i="1"/>
  <c r="Z176" i="1"/>
  <c r="Z103" i="1"/>
  <c r="Y525" i="1" l="1"/>
  <c r="Z527" i="1"/>
</calcChain>
</file>

<file path=xl/sharedStrings.xml><?xml version="1.0" encoding="utf-8"?>
<sst xmlns="http://schemas.openxmlformats.org/spreadsheetml/2006/main" count="2325" uniqueCount="823">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</sst>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4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728" t="s">
        <v>0</v>
      </c>
      <c r="E1" s="612"/>
      <c r="F1" s="612"/>
      <c r="G1" s="12" t="s">
        <v>1</v>
      </c>
      <c r="H1" s="728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899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8"/>
      <c r="R2" s="598"/>
      <c r="S2" s="598"/>
      <c r="T2" s="598"/>
      <c r="U2" s="598"/>
      <c r="V2" s="598"/>
      <c r="W2" s="598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8"/>
      <c r="Q3" s="598"/>
      <c r="R3" s="598"/>
      <c r="S3" s="598"/>
      <c r="T3" s="598"/>
      <c r="U3" s="598"/>
      <c r="V3" s="598"/>
      <c r="W3" s="598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808" t="s">
        <v>8</v>
      </c>
      <c r="B5" s="585"/>
      <c r="C5" s="586"/>
      <c r="D5" s="691"/>
      <c r="E5" s="693"/>
      <c r="F5" s="646" t="s">
        <v>9</v>
      </c>
      <c r="G5" s="586"/>
      <c r="H5" s="691" t="s">
        <v>822</v>
      </c>
      <c r="I5" s="692"/>
      <c r="J5" s="692"/>
      <c r="K5" s="692"/>
      <c r="L5" s="692"/>
      <c r="M5" s="693"/>
      <c r="N5" s="58"/>
      <c r="P5" s="24" t="s">
        <v>10</v>
      </c>
      <c r="Q5" s="622">
        <v>45811</v>
      </c>
      <c r="R5" s="623"/>
      <c r="T5" s="774" t="s">
        <v>11</v>
      </c>
      <c r="U5" s="713"/>
      <c r="V5" s="779" t="s">
        <v>12</v>
      </c>
      <c r="W5" s="623"/>
      <c r="AB5" s="51"/>
      <c r="AC5" s="51"/>
      <c r="AD5" s="51"/>
      <c r="AE5" s="51"/>
    </row>
    <row r="6" spans="1:32" s="571" customFormat="1" ht="24" customHeight="1" x14ac:dyDescent="0.2">
      <c r="A6" s="808" t="s">
        <v>13</v>
      </c>
      <c r="B6" s="585"/>
      <c r="C6" s="586"/>
      <c r="D6" s="695" t="s">
        <v>14</v>
      </c>
      <c r="E6" s="696"/>
      <c r="F6" s="696"/>
      <c r="G6" s="696"/>
      <c r="H6" s="696"/>
      <c r="I6" s="696"/>
      <c r="J6" s="696"/>
      <c r="K6" s="696"/>
      <c r="L6" s="696"/>
      <c r="M6" s="623"/>
      <c r="N6" s="59"/>
      <c r="P6" s="24" t="s">
        <v>15</v>
      </c>
      <c r="Q6" s="630" t="str">
        <f>IF(Q5=0," ",CHOOSE(WEEKDAY(Q5,2),"Понедельник","Вторник","Среда","Четверг","Пятница","Суббота","Воскресенье"))</f>
        <v>Вторник</v>
      </c>
      <c r="R6" s="588"/>
      <c r="T6" s="786" t="s">
        <v>16</v>
      </c>
      <c r="U6" s="713"/>
      <c r="V6" s="735" t="s">
        <v>17</v>
      </c>
      <c r="W6" s="73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907" t="str">
        <f>IFERROR(VLOOKUP(DeliveryAddress,Table,3,0),1)</f>
        <v>1</v>
      </c>
      <c r="E7" s="908"/>
      <c r="F7" s="908"/>
      <c r="G7" s="908"/>
      <c r="H7" s="908"/>
      <c r="I7" s="908"/>
      <c r="J7" s="908"/>
      <c r="K7" s="908"/>
      <c r="L7" s="908"/>
      <c r="M7" s="781"/>
      <c r="N7" s="60"/>
      <c r="P7" s="24"/>
      <c r="Q7" s="42"/>
      <c r="R7" s="42"/>
      <c r="T7" s="598"/>
      <c r="U7" s="713"/>
      <c r="V7" s="737"/>
      <c r="W7" s="738"/>
      <c r="AB7" s="51"/>
      <c r="AC7" s="51"/>
      <c r="AD7" s="51"/>
      <c r="AE7" s="51"/>
    </row>
    <row r="8" spans="1:32" s="571" customFormat="1" ht="25.5" customHeight="1" x14ac:dyDescent="0.2">
      <c r="A8" s="601" t="s">
        <v>18</v>
      </c>
      <c r="B8" s="602"/>
      <c r="C8" s="603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780">
        <v>0.375</v>
      </c>
      <c r="R8" s="781"/>
      <c r="T8" s="598"/>
      <c r="U8" s="713"/>
      <c r="V8" s="737"/>
      <c r="W8" s="738"/>
      <c r="AB8" s="51"/>
      <c r="AC8" s="51"/>
      <c r="AD8" s="51"/>
      <c r="AE8" s="51"/>
    </row>
    <row r="9" spans="1:32" s="571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659"/>
      <c r="E9" s="660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750" t="str">
        <f>IF(AND($A$9="Тип доверенности/получателя при получении в адресе перегруза:",$D$9="Разовая доверенность"),"Введите ФИО","")</f>
        <v/>
      </c>
      <c r="I9" s="660"/>
      <c r="J9" s="7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0"/>
      <c r="L9" s="660"/>
      <c r="M9" s="660"/>
      <c r="N9" s="569"/>
      <c r="P9" s="26" t="s">
        <v>21</v>
      </c>
      <c r="Q9" s="822"/>
      <c r="R9" s="648"/>
      <c r="T9" s="598"/>
      <c r="U9" s="713"/>
      <c r="V9" s="739"/>
      <c r="W9" s="740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659"/>
      <c r="E10" s="660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709" t="str">
        <f>IFERROR(VLOOKUP($D$10,Proxy,2,FALSE),"")</f>
        <v/>
      </c>
      <c r="I10" s="598"/>
      <c r="J10" s="598"/>
      <c r="K10" s="598"/>
      <c r="L10" s="598"/>
      <c r="M10" s="598"/>
      <c r="N10" s="570"/>
      <c r="P10" s="26" t="s">
        <v>22</v>
      </c>
      <c r="Q10" s="787"/>
      <c r="R10" s="788"/>
      <c r="U10" s="24" t="s">
        <v>23</v>
      </c>
      <c r="V10" s="905" t="s">
        <v>24</v>
      </c>
      <c r="W10" s="73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6"/>
      <c r="R11" s="623"/>
      <c r="U11" s="24" t="s">
        <v>27</v>
      </c>
      <c r="V11" s="647" t="s">
        <v>28</v>
      </c>
      <c r="W11" s="648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89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80"/>
      <c r="R12" s="781"/>
      <c r="S12" s="23"/>
      <c r="U12" s="24"/>
      <c r="V12" s="612"/>
      <c r="W12" s="598"/>
      <c r="AB12" s="51"/>
      <c r="AC12" s="51"/>
      <c r="AD12" s="51"/>
      <c r="AE12" s="51"/>
    </row>
    <row r="13" spans="1:32" s="571" customFormat="1" ht="23.25" customHeight="1" x14ac:dyDescent="0.2">
      <c r="A13" s="789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647"/>
      <c r="R13" s="6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89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95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813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9" t="s">
        <v>36</v>
      </c>
      <c r="B17" s="589" t="s">
        <v>37</v>
      </c>
      <c r="C17" s="803" t="s">
        <v>38</v>
      </c>
      <c r="D17" s="589" t="s">
        <v>39</v>
      </c>
      <c r="E17" s="590"/>
      <c r="F17" s="589" t="s">
        <v>40</v>
      </c>
      <c r="G17" s="589" t="s">
        <v>41</v>
      </c>
      <c r="H17" s="589" t="s">
        <v>42</v>
      </c>
      <c r="I17" s="589" t="s">
        <v>43</v>
      </c>
      <c r="J17" s="589" t="s">
        <v>44</v>
      </c>
      <c r="K17" s="589" t="s">
        <v>45</v>
      </c>
      <c r="L17" s="589" t="s">
        <v>46</v>
      </c>
      <c r="M17" s="589" t="s">
        <v>47</v>
      </c>
      <c r="N17" s="589" t="s">
        <v>48</v>
      </c>
      <c r="O17" s="589" t="s">
        <v>49</v>
      </c>
      <c r="P17" s="589" t="s">
        <v>50</v>
      </c>
      <c r="Q17" s="849"/>
      <c r="R17" s="849"/>
      <c r="S17" s="849"/>
      <c r="T17" s="590"/>
      <c r="U17" s="621" t="s">
        <v>51</v>
      </c>
      <c r="V17" s="586"/>
      <c r="W17" s="589" t="s">
        <v>52</v>
      </c>
      <c r="X17" s="589" t="s">
        <v>53</v>
      </c>
      <c r="Y17" s="618" t="s">
        <v>54</v>
      </c>
      <c r="Z17" s="757" t="s">
        <v>55</v>
      </c>
      <c r="AA17" s="640" t="s">
        <v>56</v>
      </c>
      <c r="AB17" s="640" t="s">
        <v>57</v>
      </c>
      <c r="AC17" s="640" t="s">
        <v>58</v>
      </c>
      <c r="AD17" s="640" t="s">
        <v>59</v>
      </c>
      <c r="AE17" s="641"/>
      <c r="AF17" s="642"/>
      <c r="AG17" s="66"/>
      <c r="BD17" s="65" t="s">
        <v>60</v>
      </c>
    </row>
    <row r="18" spans="1:68" ht="14.25" customHeight="1" x14ac:dyDescent="0.2">
      <c r="A18" s="600"/>
      <c r="B18" s="600"/>
      <c r="C18" s="600"/>
      <c r="D18" s="591"/>
      <c r="E18" s="592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1"/>
      <c r="Q18" s="850"/>
      <c r="R18" s="850"/>
      <c r="S18" s="850"/>
      <c r="T18" s="592"/>
      <c r="U18" s="67" t="s">
        <v>61</v>
      </c>
      <c r="V18" s="67" t="s">
        <v>62</v>
      </c>
      <c r="W18" s="600"/>
      <c r="X18" s="600"/>
      <c r="Y18" s="619"/>
      <c r="Z18" s="758"/>
      <c r="AA18" s="690"/>
      <c r="AB18" s="690"/>
      <c r="AC18" s="690"/>
      <c r="AD18" s="643"/>
      <c r="AE18" s="644"/>
      <c r="AF18" s="645"/>
      <c r="AG18" s="66"/>
      <c r="BD18" s="65"/>
    </row>
    <row r="19" spans="1:68" ht="27.75" hidden="1" customHeight="1" x14ac:dyDescent="0.2">
      <c r="A19" s="722" t="s">
        <v>63</v>
      </c>
      <c r="B19" s="723"/>
      <c r="C19" s="723"/>
      <c r="D19" s="723"/>
      <c r="E19" s="723"/>
      <c r="F19" s="723"/>
      <c r="G19" s="723"/>
      <c r="H19" s="723"/>
      <c r="I19" s="723"/>
      <c r="J19" s="723"/>
      <c r="K19" s="723"/>
      <c r="L19" s="723"/>
      <c r="M19" s="723"/>
      <c r="N19" s="723"/>
      <c r="O19" s="723"/>
      <c r="P19" s="723"/>
      <c r="Q19" s="723"/>
      <c r="R19" s="723"/>
      <c r="S19" s="723"/>
      <c r="T19" s="723"/>
      <c r="U19" s="723"/>
      <c r="V19" s="723"/>
      <c r="W19" s="723"/>
      <c r="X19" s="723"/>
      <c r="Y19" s="723"/>
      <c r="Z19" s="723"/>
      <c r="AA19" s="48"/>
      <c r="AB19" s="48"/>
      <c r="AC19" s="48"/>
    </row>
    <row r="20" spans="1:68" ht="16.5" hidden="1" customHeight="1" x14ac:dyDescent="0.25">
      <c r="A20" s="614" t="s">
        <v>63</v>
      </c>
      <c r="B20" s="598"/>
      <c r="C20" s="598"/>
      <c r="D20" s="598"/>
      <c r="E20" s="598"/>
      <c r="F20" s="598"/>
      <c r="G20" s="598"/>
      <c r="H20" s="598"/>
      <c r="I20" s="598"/>
      <c r="J20" s="598"/>
      <c r="K20" s="598"/>
      <c r="L20" s="598"/>
      <c r="M20" s="598"/>
      <c r="N20" s="598"/>
      <c r="O20" s="598"/>
      <c r="P20" s="598"/>
      <c r="Q20" s="598"/>
      <c r="R20" s="598"/>
      <c r="S20" s="598"/>
      <c r="T20" s="598"/>
      <c r="U20" s="598"/>
      <c r="V20" s="598"/>
      <c r="W20" s="598"/>
      <c r="X20" s="598"/>
      <c r="Y20" s="598"/>
      <c r="Z20" s="598"/>
      <c r="AA20" s="572"/>
      <c r="AB20" s="572"/>
      <c r="AC20" s="572"/>
    </row>
    <row r="21" spans="1:68" ht="14.25" hidden="1" customHeight="1" x14ac:dyDescent="0.25">
      <c r="A21" s="597" t="s">
        <v>64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2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6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7"/>
      <c r="P23" s="609" t="s">
        <v>72</v>
      </c>
      <c r="Q23" s="602"/>
      <c r="R23" s="602"/>
      <c r="S23" s="602"/>
      <c r="T23" s="602"/>
      <c r="U23" s="602"/>
      <c r="V23" s="603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7"/>
      <c r="P24" s="609" t="s">
        <v>72</v>
      </c>
      <c r="Q24" s="602"/>
      <c r="R24" s="602"/>
      <c r="S24" s="602"/>
      <c r="T24" s="602"/>
      <c r="U24" s="602"/>
      <c r="V24" s="603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97" t="s">
        <v>74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9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9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7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6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7"/>
      <c r="P32" s="609" t="s">
        <v>72</v>
      </c>
      <c r="Q32" s="602"/>
      <c r="R32" s="602"/>
      <c r="S32" s="602"/>
      <c r="T32" s="602"/>
      <c r="U32" s="602"/>
      <c r="V32" s="603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7"/>
      <c r="P33" s="609" t="s">
        <v>72</v>
      </c>
      <c r="Q33" s="602"/>
      <c r="R33" s="602"/>
      <c r="S33" s="602"/>
      <c r="T33" s="602"/>
      <c r="U33" s="602"/>
      <c r="V33" s="603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97" t="s">
        <v>95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6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7"/>
      <c r="P36" s="609" t="s">
        <v>72</v>
      </c>
      <c r="Q36" s="602"/>
      <c r="R36" s="602"/>
      <c r="S36" s="602"/>
      <c r="T36" s="602"/>
      <c r="U36" s="602"/>
      <c r="V36" s="603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7"/>
      <c r="P37" s="609" t="s">
        <v>72</v>
      </c>
      <c r="Q37" s="602"/>
      <c r="R37" s="602"/>
      <c r="S37" s="602"/>
      <c r="T37" s="602"/>
      <c r="U37" s="602"/>
      <c r="V37" s="603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722" t="s">
        <v>101</v>
      </c>
      <c r="B38" s="723"/>
      <c r="C38" s="723"/>
      <c r="D38" s="723"/>
      <c r="E38" s="723"/>
      <c r="F38" s="723"/>
      <c r="G38" s="723"/>
      <c r="H38" s="723"/>
      <c r="I38" s="723"/>
      <c r="J38" s="723"/>
      <c r="K38" s="723"/>
      <c r="L38" s="723"/>
      <c r="M38" s="723"/>
      <c r="N38" s="723"/>
      <c r="O38" s="723"/>
      <c r="P38" s="723"/>
      <c r="Q38" s="723"/>
      <c r="R38" s="723"/>
      <c r="S38" s="723"/>
      <c r="T38" s="723"/>
      <c r="U38" s="723"/>
      <c r="V38" s="723"/>
      <c r="W38" s="723"/>
      <c r="X38" s="723"/>
      <c r="Y38" s="723"/>
      <c r="Z38" s="723"/>
      <c r="AA38" s="48"/>
      <c r="AB38" s="48"/>
      <c r="AC38" s="48"/>
    </row>
    <row r="39" spans="1:68" ht="16.5" hidden="1" customHeight="1" x14ac:dyDescent="0.25">
      <c r="A39" s="614" t="s">
        <v>102</v>
      </c>
      <c r="B39" s="598"/>
      <c r="C39" s="598"/>
      <c r="D39" s="598"/>
      <c r="E39" s="598"/>
      <c r="F39" s="598"/>
      <c r="G39" s="598"/>
      <c r="H39" s="598"/>
      <c r="I39" s="598"/>
      <c r="J39" s="598"/>
      <c r="K39" s="598"/>
      <c r="L39" s="598"/>
      <c r="M39" s="598"/>
      <c r="N39" s="598"/>
      <c r="O39" s="598"/>
      <c r="P39" s="598"/>
      <c r="Q39" s="598"/>
      <c r="R39" s="598"/>
      <c r="S39" s="598"/>
      <c r="T39" s="598"/>
      <c r="U39" s="598"/>
      <c r="V39" s="598"/>
      <c r="W39" s="598"/>
      <c r="X39" s="598"/>
      <c r="Y39" s="598"/>
      <c r="Z39" s="598"/>
      <c r="AA39" s="572"/>
      <c r="AB39" s="572"/>
      <c r="AC39" s="572"/>
    </row>
    <row r="40" spans="1:68" ht="14.25" hidden="1" customHeight="1" x14ac:dyDescent="0.25">
      <c r="A40" s="597" t="s">
        <v>103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120</v>
      </c>
      <c r="Y41" s="57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200</v>
      </c>
      <c r="Y42" s="578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87">
        <v>4680115883949</v>
      </c>
      <c r="E44" s="588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8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6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7"/>
      <c r="P45" s="609" t="s">
        <v>72</v>
      </c>
      <c r="Q45" s="602"/>
      <c r="R45" s="602"/>
      <c r="S45" s="602"/>
      <c r="T45" s="602"/>
      <c r="U45" s="602"/>
      <c r="V45" s="603"/>
      <c r="W45" s="37" t="s">
        <v>73</v>
      </c>
      <c r="X45" s="579">
        <f>IFERROR(X41/H41,"0")+IFERROR(X42/H42,"0")+IFERROR(X43/H43,"0")+IFERROR(X44/H44,"0")</f>
        <v>61.111111111111114</v>
      </c>
      <c r="Y45" s="579">
        <f>IFERROR(Y41/H41,"0")+IFERROR(Y42/H42,"0")+IFERROR(Y43/H43,"0")+IFERROR(Y44/H44,"0")</f>
        <v>62</v>
      </c>
      <c r="Z45" s="579">
        <f>IFERROR(IF(Z41="",0,Z41),"0")+IFERROR(IF(Z42="",0,Z42),"0")+IFERROR(IF(Z43="",0,Z43),"0")+IFERROR(IF(Z44="",0,Z44),"0")</f>
        <v>0.67876000000000003</v>
      </c>
      <c r="AA45" s="580"/>
      <c r="AB45" s="580"/>
      <c r="AC45" s="580"/>
    </row>
    <row r="46" spans="1:68" x14ac:dyDescent="0.2">
      <c r="A46" s="598"/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607"/>
      <c r="P46" s="609" t="s">
        <v>72</v>
      </c>
      <c r="Q46" s="602"/>
      <c r="R46" s="602"/>
      <c r="S46" s="602"/>
      <c r="T46" s="602"/>
      <c r="U46" s="602"/>
      <c r="V46" s="603"/>
      <c r="W46" s="37" t="s">
        <v>70</v>
      </c>
      <c r="X46" s="579">
        <f>IFERROR(SUM(X41:X44),"0")</f>
        <v>320</v>
      </c>
      <c r="Y46" s="579">
        <f>IFERROR(SUM(Y41:Y44),"0")</f>
        <v>329.6</v>
      </c>
      <c r="Z46" s="37"/>
      <c r="AA46" s="580"/>
      <c r="AB46" s="580"/>
      <c r="AC46" s="580"/>
    </row>
    <row r="47" spans="1:68" ht="14.25" hidden="1" customHeight="1" x14ac:dyDescent="0.25">
      <c r="A47" s="597" t="s">
        <v>74</v>
      </c>
      <c r="B47" s="598"/>
      <c r="C47" s="598"/>
      <c r="D47" s="598"/>
      <c r="E47" s="598"/>
      <c r="F47" s="598"/>
      <c r="G47" s="598"/>
      <c r="H47" s="598"/>
      <c r="I47" s="598"/>
      <c r="J47" s="598"/>
      <c r="K47" s="598"/>
      <c r="L47" s="598"/>
      <c r="M47" s="598"/>
      <c r="N47" s="598"/>
      <c r="O47" s="598"/>
      <c r="P47" s="598"/>
      <c r="Q47" s="598"/>
      <c r="R47" s="598"/>
      <c r="S47" s="598"/>
      <c r="T47" s="598"/>
      <c r="U47" s="598"/>
      <c r="V47" s="598"/>
      <c r="W47" s="598"/>
      <c r="X47" s="598"/>
      <c r="Y47" s="598"/>
      <c r="Z47" s="598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87">
        <v>4680115884915</v>
      </c>
      <c r="E48" s="588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6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6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7"/>
      <c r="P49" s="609" t="s">
        <v>72</v>
      </c>
      <c r="Q49" s="602"/>
      <c r="R49" s="602"/>
      <c r="S49" s="602"/>
      <c r="T49" s="602"/>
      <c r="U49" s="602"/>
      <c r="V49" s="603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98"/>
      <c r="B50" s="598"/>
      <c r="C50" s="598"/>
      <c r="D50" s="598"/>
      <c r="E50" s="598"/>
      <c r="F50" s="598"/>
      <c r="G50" s="598"/>
      <c r="H50" s="598"/>
      <c r="I50" s="598"/>
      <c r="J50" s="598"/>
      <c r="K50" s="598"/>
      <c r="L50" s="598"/>
      <c r="M50" s="598"/>
      <c r="N50" s="598"/>
      <c r="O50" s="607"/>
      <c r="P50" s="609" t="s">
        <v>72</v>
      </c>
      <c r="Q50" s="602"/>
      <c r="R50" s="602"/>
      <c r="S50" s="602"/>
      <c r="T50" s="602"/>
      <c r="U50" s="602"/>
      <c r="V50" s="603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614" t="s">
        <v>122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572"/>
      <c r="AB51" s="572"/>
      <c r="AC51" s="572"/>
    </row>
    <row r="52" spans="1:68" ht="14.25" hidden="1" customHeight="1" x14ac:dyDescent="0.25">
      <c r="A52" s="597" t="s">
        <v>103</v>
      </c>
      <c r="B52" s="598"/>
      <c r="C52" s="598"/>
      <c r="D52" s="598"/>
      <c r="E52" s="598"/>
      <c r="F52" s="598"/>
      <c r="G52" s="598"/>
      <c r="H52" s="598"/>
      <c r="I52" s="598"/>
      <c r="J52" s="598"/>
      <c r="K52" s="598"/>
      <c r="L52" s="598"/>
      <c r="M52" s="598"/>
      <c r="N52" s="598"/>
      <c r="O52" s="598"/>
      <c r="P52" s="598"/>
      <c r="Q52" s="598"/>
      <c r="R52" s="598"/>
      <c r="S52" s="598"/>
      <c r="T52" s="598"/>
      <c r="U52" s="598"/>
      <c r="V52" s="598"/>
      <c r="W52" s="598"/>
      <c r="X52" s="598"/>
      <c r="Y52" s="598"/>
      <c r="Z52" s="598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87">
        <v>4680115885882</v>
      </c>
      <c r="E53" s="588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8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7">
        <v>4680115881426</v>
      </c>
      <c r="E54" s="588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400</v>
      </c>
      <c r="Y54" s="578">
        <f t="shared" si="6"/>
        <v>410.40000000000003</v>
      </c>
      <c r="Z54" s="36">
        <f>IFERROR(IF(Y54=0,"",ROUNDUP(Y54/H54,0)*0.01898),"")</f>
        <v>0.72123999999999999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416.11111111111109</v>
      </c>
      <c r="BN54" s="64">
        <f t="shared" si="8"/>
        <v>426.92999999999995</v>
      </c>
      <c r="BO54" s="64">
        <f t="shared" si="9"/>
        <v>0.57870370370370372</v>
      </c>
      <c r="BP54" s="64">
        <f t="shared" si="10"/>
        <v>0.59375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587">
        <v>4680115880283</v>
      </c>
      <c r="E55" s="588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8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587">
        <v>4680115881525</v>
      </c>
      <c r="E56" s="588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587">
        <v>4680115885899</v>
      </c>
      <c r="E57" s="588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87">
        <v>4680115881419</v>
      </c>
      <c r="E58" s="588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675</v>
      </c>
      <c r="Y58" s="578">
        <f t="shared" si="6"/>
        <v>675</v>
      </c>
      <c r="Z58" s="36">
        <f>IFERROR(IF(Y58=0,"",ROUNDUP(Y58/H58,0)*0.00902),"")</f>
        <v>1.353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706.5</v>
      </c>
      <c r="BN58" s="64">
        <f t="shared" si="8"/>
        <v>706.5</v>
      </c>
      <c r="BO58" s="64">
        <f t="shared" si="9"/>
        <v>1.1363636363636365</v>
      </c>
      <c r="BP58" s="64">
        <f t="shared" si="10"/>
        <v>1.1363636363636365</v>
      </c>
    </row>
    <row r="59" spans="1:68" x14ac:dyDescent="0.2">
      <c r="A59" s="606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7"/>
      <c r="P59" s="609" t="s">
        <v>72</v>
      </c>
      <c r="Q59" s="602"/>
      <c r="R59" s="602"/>
      <c r="S59" s="602"/>
      <c r="T59" s="602"/>
      <c r="U59" s="602"/>
      <c r="V59" s="603"/>
      <c r="W59" s="37" t="s">
        <v>73</v>
      </c>
      <c r="X59" s="579">
        <f>IFERROR(X53/H53,"0")+IFERROR(X54/H54,"0")+IFERROR(X55/H55,"0")+IFERROR(X56/H56,"0")+IFERROR(X57/H57,"0")+IFERROR(X58/H58,"0")</f>
        <v>187.03703703703704</v>
      </c>
      <c r="Y59" s="579">
        <f>IFERROR(Y53/H53,"0")+IFERROR(Y54/H54,"0")+IFERROR(Y55/H55,"0")+IFERROR(Y56/H56,"0")+IFERROR(Y57/H57,"0")+IFERROR(Y58/H58,"0")</f>
        <v>188</v>
      </c>
      <c r="Z59" s="579">
        <f>IFERROR(IF(Z53="",0,Z53),"0")+IFERROR(IF(Z54="",0,Z54),"0")+IFERROR(IF(Z55="",0,Z55),"0")+IFERROR(IF(Z56="",0,Z56),"0")+IFERROR(IF(Z57="",0,Z57),"0")+IFERROR(IF(Z58="",0,Z58),"0")</f>
        <v>2.0742400000000001</v>
      </c>
      <c r="AA59" s="580"/>
      <c r="AB59" s="580"/>
      <c r="AC59" s="580"/>
    </row>
    <row r="60" spans="1:68" x14ac:dyDescent="0.2">
      <c r="A60" s="598"/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607"/>
      <c r="P60" s="609" t="s">
        <v>72</v>
      </c>
      <c r="Q60" s="602"/>
      <c r="R60" s="602"/>
      <c r="S60" s="602"/>
      <c r="T60" s="602"/>
      <c r="U60" s="602"/>
      <c r="V60" s="603"/>
      <c r="W60" s="37" t="s">
        <v>70</v>
      </c>
      <c r="X60" s="579">
        <f>IFERROR(SUM(X53:X58),"0")</f>
        <v>1075</v>
      </c>
      <c r="Y60" s="579">
        <f>IFERROR(SUM(Y53:Y58),"0")</f>
        <v>1085.4000000000001</v>
      </c>
      <c r="Z60" s="37"/>
      <c r="AA60" s="580"/>
      <c r="AB60" s="580"/>
      <c r="AC60" s="580"/>
    </row>
    <row r="61" spans="1:68" ht="14.25" hidden="1" customHeight="1" x14ac:dyDescent="0.25">
      <c r="A61" s="597" t="s">
        <v>140</v>
      </c>
      <c r="B61" s="598"/>
      <c r="C61" s="598"/>
      <c r="D61" s="598"/>
      <c r="E61" s="598"/>
      <c r="F61" s="598"/>
      <c r="G61" s="598"/>
      <c r="H61" s="598"/>
      <c r="I61" s="598"/>
      <c r="J61" s="598"/>
      <c r="K61" s="598"/>
      <c r="L61" s="598"/>
      <c r="M61" s="598"/>
      <c r="N61" s="598"/>
      <c r="O61" s="598"/>
      <c r="P61" s="598"/>
      <c r="Q61" s="598"/>
      <c r="R61" s="598"/>
      <c r="S61" s="598"/>
      <c r="T61" s="598"/>
      <c r="U61" s="598"/>
      <c r="V61" s="598"/>
      <c r="W61" s="598"/>
      <c r="X61" s="598"/>
      <c r="Y61" s="598"/>
      <c r="Z61" s="598"/>
      <c r="AA61" s="573"/>
      <c r="AB61" s="573"/>
      <c r="AC61" s="573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87">
        <v>4680115881440</v>
      </c>
      <c r="E62" s="588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6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70</v>
      </c>
      <c r="Y62" s="578">
        <f>IFERROR(IF(X62="",0,CEILING((X62/$H62),1)*$H62),"")</f>
        <v>75.600000000000009</v>
      </c>
      <c r="Z62" s="36">
        <f>IFERROR(IF(Y62=0,"",ROUNDUP(Y62/H62,0)*0.01898),"")</f>
        <v>0.13286000000000001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72.819444444444429</v>
      </c>
      <c r="BN62" s="64">
        <f>IFERROR(Y62*I62/H62,"0")</f>
        <v>78.64500000000001</v>
      </c>
      <c r="BO62" s="64">
        <f>IFERROR(1/J62*(X62/H62),"0")</f>
        <v>0.10127314814814814</v>
      </c>
      <c r="BP62" s="64">
        <f>IFERROR(1/J62*(Y62/H62),"0")</f>
        <v>0.109375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4301020228</v>
      </c>
      <c r="D63" s="587">
        <v>4680115882751</v>
      </c>
      <c r="E63" s="588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147</v>
      </c>
      <c r="B64" s="54" t="s">
        <v>148</v>
      </c>
      <c r="C64" s="31">
        <v>4301020358</v>
      </c>
      <c r="D64" s="587">
        <v>4680115885950</v>
      </c>
      <c r="E64" s="588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87">
        <v>4680115881433</v>
      </c>
      <c r="E65" s="588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6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135</v>
      </c>
      <c r="Y65" s="578">
        <f>IFERROR(IF(X65="",0,CEILING((X65/$H65),1)*$H65),"")</f>
        <v>135</v>
      </c>
      <c r="Z65" s="36">
        <f>IFERROR(IF(Y65=0,"",ROUNDUP(Y65/H65,0)*0.00651),"")</f>
        <v>0.32550000000000001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144</v>
      </c>
      <c r="BN65" s="64">
        <f>IFERROR(Y65*I65/H65,"0")</f>
        <v>144</v>
      </c>
      <c r="BO65" s="64">
        <f>IFERROR(1/J65*(X65/H65),"0")</f>
        <v>0.27472527472527475</v>
      </c>
      <c r="BP65" s="64">
        <f>IFERROR(1/J65*(Y65/H65),"0")</f>
        <v>0.27472527472527475</v>
      </c>
    </row>
    <row r="66" spans="1:68" x14ac:dyDescent="0.2">
      <c r="A66" s="606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7"/>
      <c r="P66" s="609" t="s">
        <v>72</v>
      </c>
      <c r="Q66" s="602"/>
      <c r="R66" s="602"/>
      <c r="S66" s="602"/>
      <c r="T66" s="602"/>
      <c r="U66" s="602"/>
      <c r="V66" s="603"/>
      <c r="W66" s="37" t="s">
        <v>73</v>
      </c>
      <c r="X66" s="579">
        <f>IFERROR(X62/H62,"0")+IFERROR(X63/H63,"0")+IFERROR(X64/H64,"0")+IFERROR(X65/H65,"0")</f>
        <v>56.481481481481481</v>
      </c>
      <c r="Y66" s="579">
        <f>IFERROR(Y62/H62,"0")+IFERROR(Y63/H63,"0")+IFERROR(Y64/H64,"0")+IFERROR(Y65/H65,"0")</f>
        <v>57</v>
      </c>
      <c r="Z66" s="579">
        <f>IFERROR(IF(Z62="",0,Z62),"0")+IFERROR(IF(Z63="",0,Z63),"0")+IFERROR(IF(Z64="",0,Z64),"0")+IFERROR(IF(Z65="",0,Z65),"0")</f>
        <v>0.45835999999999999</v>
      </c>
      <c r="AA66" s="580"/>
      <c r="AB66" s="580"/>
      <c r="AC66" s="580"/>
    </row>
    <row r="67" spans="1:68" x14ac:dyDescent="0.2">
      <c r="A67" s="598"/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607"/>
      <c r="P67" s="609" t="s">
        <v>72</v>
      </c>
      <c r="Q67" s="602"/>
      <c r="R67" s="602"/>
      <c r="S67" s="602"/>
      <c r="T67" s="602"/>
      <c r="U67" s="602"/>
      <c r="V67" s="603"/>
      <c r="W67" s="37" t="s">
        <v>70</v>
      </c>
      <c r="X67" s="579">
        <f>IFERROR(SUM(X62:X65),"0")</f>
        <v>205</v>
      </c>
      <c r="Y67" s="579">
        <f>IFERROR(SUM(Y62:Y65),"0")</f>
        <v>210.60000000000002</v>
      </c>
      <c r="Z67" s="37"/>
      <c r="AA67" s="580"/>
      <c r="AB67" s="580"/>
      <c r="AC67" s="580"/>
    </row>
    <row r="68" spans="1:68" ht="14.25" hidden="1" customHeight="1" x14ac:dyDescent="0.25">
      <c r="A68" s="597" t="s">
        <v>64</v>
      </c>
      <c r="B68" s="598"/>
      <c r="C68" s="598"/>
      <c r="D68" s="598"/>
      <c r="E68" s="598"/>
      <c r="F68" s="598"/>
      <c r="G68" s="598"/>
      <c r="H68" s="598"/>
      <c r="I68" s="598"/>
      <c r="J68" s="598"/>
      <c r="K68" s="598"/>
      <c r="L68" s="598"/>
      <c r="M68" s="598"/>
      <c r="N68" s="598"/>
      <c r="O68" s="598"/>
      <c r="P68" s="598"/>
      <c r="Q68" s="598"/>
      <c r="R68" s="598"/>
      <c r="S68" s="598"/>
      <c r="T68" s="598"/>
      <c r="U68" s="598"/>
      <c r="V68" s="598"/>
      <c r="W68" s="598"/>
      <c r="X68" s="598"/>
      <c r="Y68" s="598"/>
      <c r="Z68" s="598"/>
      <c r="AA68" s="573"/>
      <c r="AB68" s="573"/>
      <c r="AC68" s="573"/>
    </row>
    <row r="69" spans="1:68" ht="27" hidden="1" customHeight="1" x14ac:dyDescent="0.25">
      <c r="A69" s="54" t="s">
        <v>151</v>
      </c>
      <c r="B69" s="54" t="s">
        <v>152</v>
      </c>
      <c r="C69" s="31">
        <v>4301031243</v>
      </c>
      <c r="D69" s="587">
        <v>4680115885073</v>
      </c>
      <c r="E69" s="588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4301031241</v>
      </c>
      <c r="D70" s="587">
        <v>4680115885059</v>
      </c>
      <c r="E70" s="588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157</v>
      </c>
      <c r="B71" s="54" t="s">
        <v>158</v>
      </c>
      <c r="C71" s="31">
        <v>4301031316</v>
      </c>
      <c r="D71" s="587">
        <v>4680115885097</v>
      </c>
      <c r="E71" s="588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5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6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7"/>
      <c r="P72" s="609" t="s">
        <v>72</v>
      </c>
      <c r="Q72" s="602"/>
      <c r="R72" s="602"/>
      <c r="S72" s="602"/>
      <c r="T72" s="602"/>
      <c r="U72" s="602"/>
      <c r="V72" s="603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98"/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607"/>
      <c r="P73" s="609" t="s">
        <v>72</v>
      </c>
      <c r="Q73" s="602"/>
      <c r="R73" s="602"/>
      <c r="S73" s="602"/>
      <c r="T73" s="602"/>
      <c r="U73" s="602"/>
      <c r="V73" s="603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97" t="s">
        <v>74</v>
      </c>
      <c r="B74" s="598"/>
      <c r="C74" s="598"/>
      <c r="D74" s="598"/>
      <c r="E74" s="598"/>
      <c r="F74" s="598"/>
      <c r="G74" s="598"/>
      <c r="H74" s="598"/>
      <c r="I74" s="598"/>
      <c r="J74" s="598"/>
      <c r="K74" s="598"/>
      <c r="L74" s="598"/>
      <c r="M74" s="598"/>
      <c r="N74" s="598"/>
      <c r="O74" s="598"/>
      <c r="P74" s="598"/>
      <c r="Q74" s="598"/>
      <c r="R74" s="598"/>
      <c r="S74" s="598"/>
      <c r="T74" s="598"/>
      <c r="U74" s="598"/>
      <c r="V74" s="598"/>
      <c r="W74" s="598"/>
      <c r="X74" s="598"/>
      <c r="Y74" s="598"/>
      <c r="Z74" s="598"/>
      <c r="AA74" s="573"/>
      <c r="AB74" s="573"/>
      <c r="AC74" s="573"/>
    </row>
    <row r="75" spans="1:68" ht="16.5" hidden="1" customHeight="1" x14ac:dyDescent="0.25">
      <c r="A75" s="54" t="s">
        <v>160</v>
      </c>
      <c r="B75" s="54" t="s">
        <v>161</v>
      </c>
      <c r="C75" s="31">
        <v>4301051838</v>
      </c>
      <c r="D75" s="587">
        <v>4680115881891</v>
      </c>
      <c r="E75" s="588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6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4301051846</v>
      </c>
      <c r="D76" s="587">
        <v>4680115885769</v>
      </c>
      <c r="E76" s="588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4301051927</v>
      </c>
      <c r="D77" s="587">
        <v>4680115884410</v>
      </c>
      <c r="E77" s="588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8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169</v>
      </c>
      <c r="B78" s="54" t="s">
        <v>170</v>
      </c>
      <c r="C78" s="31">
        <v>4301051837</v>
      </c>
      <c r="D78" s="587">
        <v>4680115884311</v>
      </c>
      <c r="E78" s="588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4301051844</v>
      </c>
      <c r="D79" s="587">
        <v>4680115885929</v>
      </c>
      <c r="E79" s="588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9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173</v>
      </c>
      <c r="B80" s="54" t="s">
        <v>174</v>
      </c>
      <c r="C80" s="31">
        <v>4301051929</v>
      </c>
      <c r="D80" s="587">
        <v>4680115884403</v>
      </c>
      <c r="E80" s="588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6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7"/>
      <c r="P81" s="609" t="s">
        <v>72</v>
      </c>
      <c r="Q81" s="602"/>
      <c r="R81" s="602"/>
      <c r="S81" s="602"/>
      <c r="T81" s="602"/>
      <c r="U81" s="602"/>
      <c r="V81" s="603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98"/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607"/>
      <c r="P82" s="609" t="s">
        <v>72</v>
      </c>
      <c r="Q82" s="602"/>
      <c r="R82" s="602"/>
      <c r="S82" s="602"/>
      <c r="T82" s="602"/>
      <c r="U82" s="602"/>
      <c r="V82" s="603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97" t="s">
        <v>175</v>
      </c>
      <c r="B83" s="598"/>
      <c r="C83" s="598"/>
      <c r="D83" s="598"/>
      <c r="E83" s="598"/>
      <c r="F83" s="598"/>
      <c r="G83" s="598"/>
      <c r="H83" s="598"/>
      <c r="I83" s="598"/>
      <c r="J83" s="598"/>
      <c r="K83" s="598"/>
      <c r="L83" s="598"/>
      <c r="M83" s="598"/>
      <c r="N83" s="598"/>
      <c r="O83" s="598"/>
      <c r="P83" s="598"/>
      <c r="Q83" s="598"/>
      <c r="R83" s="598"/>
      <c r="S83" s="598"/>
      <c r="T83" s="598"/>
      <c r="U83" s="598"/>
      <c r="V83" s="598"/>
      <c r="W83" s="598"/>
      <c r="X83" s="598"/>
      <c r="Y83" s="598"/>
      <c r="Z83" s="598"/>
      <c r="AA83" s="573"/>
      <c r="AB83" s="573"/>
      <c r="AC83" s="573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87">
        <v>4680115881532</v>
      </c>
      <c r="E84" s="588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7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20</v>
      </c>
      <c r="Y84" s="578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21.115384615384613</v>
      </c>
      <c r="BN84" s="64">
        <f>IFERROR(Y84*I84/H84,"0")</f>
        <v>24.704999999999998</v>
      </c>
      <c r="BO84" s="64">
        <f>IFERROR(1/J84*(X84/H84),"0")</f>
        <v>4.0064102564102567E-2</v>
      </c>
      <c r="BP84" s="64">
        <f>IFERROR(1/J84*(Y84/H84),"0")</f>
        <v>4.6875E-2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587">
        <v>4680115881464</v>
      </c>
      <c r="E85" s="588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6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6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7"/>
      <c r="P86" s="609" t="s">
        <v>72</v>
      </c>
      <c r="Q86" s="602"/>
      <c r="R86" s="602"/>
      <c r="S86" s="602"/>
      <c r="T86" s="602"/>
      <c r="U86" s="602"/>
      <c r="V86" s="603"/>
      <c r="W86" s="37" t="s">
        <v>73</v>
      </c>
      <c r="X86" s="579">
        <f>IFERROR(X84/H84,"0")+IFERROR(X85/H85,"0")</f>
        <v>2.5641025641025643</v>
      </c>
      <c r="Y86" s="579">
        <f>IFERROR(Y84/H84,"0")+IFERROR(Y85/H85,"0")</f>
        <v>3</v>
      </c>
      <c r="Z86" s="579">
        <f>IFERROR(IF(Z84="",0,Z84),"0")+IFERROR(IF(Z85="",0,Z85),"0")</f>
        <v>5.6940000000000004E-2</v>
      </c>
      <c r="AA86" s="580"/>
      <c r="AB86" s="580"/>
      <c r="AC86" s="580"/>
    </row>
    <row r="87" spans="1:68" x14ac:dyDescent="0.2">
      <c r="A87" s="598"/>
      <c r="B87" s="598"/>
      <c r="C87" s="598"/>
      <c r="D87" s="598"/>
      <c r="E87" s="598"/>
      <c r="F87" s="598"/>
      <c r="G87" s="598"/>
      <c r="H87" s="598"/>
      <c r="I87" s="598"/>
      <c r="J87" s="598"/>
      <c r="K87" s="598"/>
      <c r="L87" s="598"/>
      <c r="M87" s="598"/>
      <c r="N87" s="598"/>
      <c r="O87" s="607"/>
      <c r="P87" s="609" t="s">
        <v>72</v>
      </c>
      <c r="Q87" s="602"/>
      <c r="R87" s="602"/>
      <c r="S87" s="602"/>
      <c r="T87" s="602"/>
      <c r="U87" s="602"/>
      <c r="V87" s="603"/>
      <c r="W87" s="37" t="s">
        <v>70</v>
      </c>
      <c r="X87" s="579">
        <f>IFERROR(SUM(X84:X85),"0")</f>
        <v>20</v>
      </c>
      <c r="Y87" s="579">
        <f>IFERROR(SUM(Y84:Y85),"0")</f>
        <v>23.4</v>
      </c>
      <c r="Z87" s="37"/>
      <c r="AA87" s="580"/>
      <c r="AB87" s="580"/>
      <c r="AC87" s="580"/>
    </row>
    <row r="88" spans="1:68" ht="16.5" hidden="1" customHeight="1" x14ac:dyDescent="0.25">
      <c r="A88" s="614" t="s">
        <v>182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572"/>
      <c r="AB88" s="572"/>
      <c r="AC88" s="572"/>
    </row>
    <row r="89" spans="1:68" ht="14.25" hidden="1" customHeight="1" x14ac:dyDescent="0.25">
      <c r="A89" s="597" t="s">
        <v>103</v>
      </c>
      <c r="B89" s="598"/>
      <c r="C89" s="598"/>
      <c r="D89" s="598"/>
      <c r="E89" s="598"/>
      <c r="F89" s="598"/>
      <c r="G89" s="598"/>
      <c r="H89" s="598"/>
      <c r="I89" s="598"/>
      <c r="J89" s="598"/>
      <c r="K89" s="598"/>
      <c r="L89" s="598"/>
      <c r="M89" s="598"/>
      <c r="N89" s="598"/>
      <c r="O89" s="598"/>
      <c r="P89" s="598"/>
      <c r="Q89" s="598"/>
      <c r="R89" s="598"/>
      <c r="S89" s="598"/>
      <c r="T89" s="598"/>
      <c r="U89" s="598"/>
      <c r="V89" s="598"/>
      <c r="W89" s="598"/>
      <c r="X89" s="598"/>
      <c r="Y89" s="598"/>
      <c r="Z89" s="598"/>
      <c r="AA89" s="573"/>
      <c r="AB89" s="573"/>
      <c r="AC89" s="573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87">
        <v>4680115881327</v>
      </c>
      <c r="E90" s="588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150</v>
      </c>
      <c r="Y90" s="578">
        <f>IFERROR(IF(X90="",0,CEILING((X90/$H90),1)*$H90),"")</f>
        <v>151.20000000000002</v>
      </c>
      <c r="Z90" s="36">
        <f>IFERROR(IF(Y90=0,"",ROUNDUP(Y90/H90,0)*0.01898),"")</f>
        <v>0.26572000000000001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156.04166666666666</v>
      </c>
      <c r="BN90" s="64">
        <f>IFERROR(Y90*I90/H90,"0")</f>
        <v>157.29000000000002</v>
      </c>
      <c r="BO90" s="64">
        <f>IFERROR(1/J90*(X90/H90),"0")</f>
        <v>0.21701388888888887</v>
      </c>
      <c r="BP90" s="64">
        <f>IFERROR(1/J90*(Y90/H90),"0")</f>
        <v>0.21875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587">
        <v>4680115881518</v>
      </c>
      <c r="E91" s="588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87">
        <v>4680115881303</v>
      </c>
      <c r="E92" s="588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360</v>
      </c>
      <c r="Y92" s="578">
        <f>IFERROR(IF(X92="",0,CEILING((X92/$H92),1)*$H92),"")</f>
        <v>360</v>
      </c>
      <c r="Z92" s="36">
        <f>IFERROR(IF(Y92=0,"",ROUNDUP(Y92/H92,0)*0.00902),"")</f>
        <v>0.72160000000000002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376.79999999999995</v>
      </c>
      <c r="BN92" s="64">
        <f>IFERROR(Y92*I92/H92,"0")</f>
        <v>376.79999999999995</v>
      </c>
      <c r="BO92" s="64">
        <f>IFERROR(1/J92*(X92/H92),"0")</f>
        <v>0.60606060606060608</v>
      </c>
      <c r="BP92" s="64">
        <f>IFERROR(1/J92*(Y92/H92),"0")</f>
        <v>0.60606060606060608</v>
      </c>
    </row>
    <row r="93" spans="1:68" x14ac:dyDescent="0.2">
      <c r="A93" s="606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7"/>
      <c r="P93" s="609" t="s">
        <v>72</v>
      </c>
      <c r="Q93" s="602"/>
      <c r="R93" s="602"/>
      <c r="S93" s="602"/>
      <c r="T93" s="602"/>
      <c r="U93" s="602"/>
      <c r="V93" s="603"/>
      <c r="W93" s="37" t="s">
        <v>73</v>
      </c>
      <c r="X93" s="579">
        <f>IFERROR(X90/H90,"0")+IFERROR(X91/H91,"0")+IFERROR(X92/H92,"0")</f>
        <v>93.888888888888886</v>
      </c>
      <c r="Y93" s="579">
        <f>IFERROR(Y90/H90,"0")+IFERROR(Y91/H91,"0")+IFERROR(Y92/H92,"0")</f>
        <v>94</v>
      </c>
      <c r="Z93" s="579">
        <f>IFERROR(IF(Z90="",0,Z90),"0")+IFERROR(IF(Z91="",0,Z91),"0")+IFERROR(IF(Z92="",0,Z92),"0")</f>
        <v>0.98731999999999998</v>
      </c>
      <c r="AA93" s="580"/>
      <c r="AB93" s="580"/>
      <c r="AC93" s="580"/>
    </row>
    <row r="94" spans="1:68" x14ac:dyDescent="0.2">
      <c r="A94" s="598"/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607"/>
      <c r="P94" s="609" t="s">
        <v>72</v>
      </c>
      <c r="Q94" s="602"/>
      <c r="R94" s="602"/>
      <c r="S94" s="602"/>
      <c r="T94" s="602"/>
      <c r="U94" s="602"/>
      <c r="V94" s="603"/>
      <c r="W94" s="37" t="s">
        <v>70</v>
      </c>
      <c r="X94" s="579">
        <f>IFERROR(SUM(X90:X92),"0")</f>
        <v>510</v>
      </c>
      <c r="Y94" s="579">
        <f>IFERROR(SUM(Y90:Y92),"0")</f>
        <v>511.20000000000005</v>
      </c>
      <c r="Z94" s="37"/>
      <c r="AA94" s="580"/>
      <c r="AB94" s="580"/>
      <c r="AC94" s="580"/>
    </row>
    <row r="95" spans="1:68" ht="14.25" hidden="1" customHeight="1" x14ac:dyDescent="0.25">
      <c r="A95" s="597" t="s">
        <v>74</v>
      </c>
      <c r="B95" s="598"/>
      <c r="C95" s="598"/>
      <c r="D95" s="598"/>
      <c r="E95" s="598"/>
      <c r="F95" s="598"/>
      <c r="G95" s="598"/>
      <c r="H95" s="598"/>
      <c r="I95" s="598"/>
      <c r="J95" s="598"/>
      <c r="K95" s="598"/>
      <c r="L95" s="598"/>
      <c r="M95" s="598"/>
      <c r="N95" s="598"/>
      <c r="O95" s="598"/>
      <c r="P95" s="598"/>
      <c r="Q95" s="598"/>
      <c r="R95" s="598"/>
      <c r="S95" s="598"/>
      <c r="T95" s="598"/>
      <c r="U95" s="598"/>
      <c r="V95" s="598"/>
      <c r="W95" s="598"/>
      <c r="X95" s="598"/>
      <c r="Y95" s="598"/>
      <c r="Z95" s="598"/>
      <c r="AA95" s="573"/>
      <c r="AB95" s="573"/>
      <c r="AC95" s="573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87">
        <v>4607091386967</v>
      </c>
      <c r="E96" s="588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30" t="s">
        <v>192</v>
      </c>
      <c r="Q96" s="582"/>
      <c r="R96" s="582"/>
      <c r="S96" s="582"/>
      <c r="T96" s="583"/>
      <c r="U96" s="34"/>
      <c r="V96" s="34"/>
      <c r="W96" s="35" t="s">
        <v>70</v>
      </c>
      <c r="X96" s="577">
        <v>180</v>
      </c>
      <c r="Y96" s="578">
        <f t="shared" ref="Y96:Y102" si="16">IFERROR(IF(X96="",0,CEILING((X96/$H96),1)*$H96),"")</f>
        <v>186.29999999999998</v>
      </c>
      <c r="Z96" s="36">
        <f>IFERROR(IF(Y96=0,"",ROUNDUP(Y96/H96,0)*0.01898),"")</f>
        <v>0.43653999999999998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191.53333333333336</v>
      </c>
      <c r="BN96" s="64">
        <f t="shared" ref="BN96:BN102" si="18">IFERROR(Y96*I96/H96,"0")</f>
        <v>198.23699999999999</v>
      </c>
      <c r="BO96" s="64">
        <f t="shared" ref="BO96:BO102" si="19">IFERROR(1/J96*(X96/H96),"0")</f>
        <v>0.34722222222222221</v>
      </c>
      <c r="BP96" s="64">
        <f t="shared" ref="BP96:BP102" si="20">IFERROR(1/J96*(Y96/H96),"0")</f>
        <v>0.359375</v>
      </c>
    </row>
    <row r="97" spans="1:68" ht="16.5" hidden="1" customHeight="1" x14ac:dyDescent="0.25">
      <c r="A97" s="54" t="s">
        <v>190</v>
      </c>
      <c r="B97" s="54" t="s">
        <v>194</v>
      </c>
      <c r="C97" s="31">
        <v>4301051437</v>
      </c>
      <c r="D97" s="587">
        <v>4607091386967</v>
      </c>
      <c r="E97" s="588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4301051788</v>
      </c>
      <c r="D98" s="587">
        <v>4680115884953</v>
      </c>
      <c r="E98" s="588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4301051718</v>
      </c>
      <c r="D99" s="587">
        <v>4607091385731</v>
      </c>
      <c r="E99" s="588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9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87">
        <v>4607091385731</v>
      </c>
      <c r="E100" s="588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450</v>
      </c>
      <c r="Y100" s="578">
        <f t="shared" si="16"/>
        <v>450.90000000000003</v>
      </c>
      <c r="Z100" s="36">
        <f>IFERROR(IF(Y100=0,"",ROUNDUP(Y100/H100,0)*0.00651),"")</f>
        <v>1.08717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492</v>
      </c>
      <c r="BN100" s="64">
        <f t="shared" si="18"/>
        <v>492.98399999999998</v>
      </c>
      <c r="BO100" s="64">
        <f t="shared" si="19"/>
        <v>0.91575091575091572</v>
      </c>
      <c r="BP100" s="64">
        <f t="shared" si="20"/>
        <v>0.91758241758241765</v>
      </c>
    </row>
    <row r="101" spans="1:68" ht="16.5" hidden="1" customHeight="1" x14ac:dyDescent="0.25">
      <c r="A101" s="54" t="s">
        <v>202</v>
      </c>
      <c r="B101" s="54" t="s">
        <v>203</v>
      </c>
      <c r="C101" s="31">
        <v>4301051438</v>
      </c>
      <c r="D101" s="587">
        <v>4680115880894</v>
      </c>
      <c r="E101" s="588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6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4301051687</v>
      </c>
      <c r="D102" s="587">
        <v>4680115880214</v>
      </c>
      <c r="E102" s="588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6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606"/>
      <c r="B103" s="598"/>
      <c r="C103" s="598"/>
      <c r="D103" s="598"/>
      <c r="E103" s="598"/>
      <c r="F103" s="598"/>
      <c r="G103" s="598"/>
      <c r="H103" s="598"/>
      <c r="I103" s="598"/>
      <c r="J103" s="598"/>
      <c r="K103" s="598"/>
      <c r="L103" s="598"/>
      <c r="M103" s="598"/>
      <c r="N103" s="598"/>
      <c r="O103" s="607"/>
      <c r="P103" s="609" t="s">
        <v>72</v>
      </c>
      <c r="Q103" s="602"/>
      <c r="R103" s="602"/>
      <c r="S103" s="602"/>
      <c r="T103" s="602"/>
      <c r="U103" s="602"/>
      <c r="V103" s="603"/>
      <c r="W103" s="37" t="s">
        <v>73</v>
      </c>
      <c r="X103" s="579">
        <f>IFERROR(X96/H96,"0")+IFERROR(X97/H97,"0")+IFERROR(X98/H98,"0")+IFERROR(X99/H99,"0")+IFERROR(X100/H100,"0")+IFERROR(X101/H101,"0")+IFERROR(X102/H102,"0")</f>
        <v>188.88888888888889</v>
      </c>
      <c r="Y103" s="579">
        <f>IFERROR(Y96/H96,"0")+IFERROR(Y97/H97,"0")+IFERROR(Y98/H98,"0")+IFERROR(Y99/H99,"0")+IFERROR(Y100/H100,"0")+IFERROR(Y101/H101,"0")+IFERROR(Y102/H102,"0")</f>
        <v>190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1.5237099999999999</v>
      </c>
      <c r="AA103" s="580"/>
      <c r="AB103" s="580"/>
      <c r="AC103" s="580"/>
    </row>
    <row r="104" spans="1:68" x14ac:dyDescent="0.2">
      <c r="A104" s="598"/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607"/>
      <c r="P104" s="609" t="s">
        <v>72</v>
      </c>
      <c r="Q104" s="602"/>
      <c r="R104" s="602"/>
      <c r="S104" s="602"/>
      <c r="T104" s="602"/>
      <c r="U104" s="602"/>
      <c r="V104" s="603"/>
      <c r="W104" s="37" t="s">
        <v>70</v>
      </c>
      <c r="X104" s="579">
        <f>IFERROR(SUM(X96:X102),"0")</f>
        <v>630</v>
      </c>
      <c r="Y104" s="579">
        <f>IFERROR(SUM(Y96:Y102),"0")</f>
        <v>637.20000000000005</v>
      </c>
      <c r="Z104" s="37"/>
      <c r="AA104" s="580"/>
      <c r="AB104" s="580"/>
      <c r="AC104" s="580"/>
    </row>
    <row r="105" spans="1:68" ht="16.5" hidden="1" customHeight="1" x14ac:dyDescent="0.25">
      <c r="A105" s="614" t="s">
        <v>207</v>
      </c>
      <c r="B105" s="598"/>
      <c r="C105" s="598"/>
      <c r="D105" s="598"/>
      <c r="E105" s="598"/>
      <c r="F105" s="598"/>
      <c r="G105" s="598"/>
      <c r="H105" s="598"/>
      <c r="I105" s="598"/>
      <c r="J105" s="598"/>
      <c r="K105" s="598"/>
      <c r="L105" s="598"/>
      <c r="M105" s="598"/>
      <c r="N105" s="598"/>
      <c r="O105" s="598"/>
      <c r="P105" s="598"/>
      <c r="Q105" s="598"/>
      <c r="R105" s="598"/>
      <c r="S105" s="598"/>
      <c r="T105" s="598"/>
      <c r="U105" s="598"/>
      <c r="V105" s="598"/>
      <c r="W105" s="598"/>
      <c r="X105" s="598"/>
      <c r="Y105" s="598"/>
      <c r="Z105" s="598"/>
      <c r="AA105" s="572"/>
      <c r="AB105" s="572"/>
      <c r="AC105" s="572"/>
    </row>
    <row r="106" spans="1:68" ht="14.25" hidden="1" customHeight="1" x14ac:dyDescent="0.25">
      <c r="A106" s="597" t="s">
        <v>103</v>
      </c>
      <c r="B106" s="598"/>
      <c r="C106" s="598"/>
      <c r="D106" s="598"/>
      <c r="E106" s="598"/>
      <c r="F106" s="598"/>
      <c r="G106" s="598"/>
      <c r="H106" s="598"/>
      <c r="I106" s="598"/>
      <c r="J106" s="598"/>
      <c r="K106" s="598"/>
      <c r="L106" s="598"/>
      <c r="M106" s="598"/>
      <c r="N106" s="598"/>
      <c r="O106" s="598"/>
      <c r="P106" s="598"/>
      <c r="Q106" s="598"/>
      <c r="R106" s="598"/>
      <c r="S106" s="598"/>
      <c r="T106" s="598"/>
      <c r="U106" s="598"/>
      <c r="V106" s="598"/>
      <c r="W106" s="598"/>
      <c r="X106" s="598"/>
      <c r="Y106" s="598"/>
      <c r="Z106" s="598"/>
      <c r="AA106" s="573"/>
      <c r="AB106" s="573"/>
      <c r="AC106" s="573"/>
    </row>
    <row r="107" spans="1:68" ht="16.5" customHeight="1" x14ac:dyDescent="0.25">
      <c r="A107" s="54" t="s">
        <v>208</v>
      </c>
      <c r="B107" s="54" t="s">
        <v>209</v>
      </c>
      <c r="C107" s="31">
        <v>4301011514</v>
      </c>
      <c r="D107" s="587">
        <v>4680115882133</v>
      </c>
      <c r="E107" s="588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6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40</v>
      </c>
      <c r="Y107" s="578">
        <f>IFERROR(IF(X107="",0,CEILING((X107/$H107),1)*$H107),"")</f>
        <v>43.2</v>
      </c>
      <c r="Z107" s="36">
        <f>IFERROR(IF(Y107=0,"",ROUNDUP(Y107/H107,0)*0.01898),"")</f>
        <v>7.5920000000000001E-2</v>
      </c>
      <c r="AA107" s="56"/>
      <c r="AB107" s="57"/>
      <c r="AC107" s="157" t="s">
        <v>210</v>
      </c>
      <c r="AG107" s="64"/>
      <c r="AJ107" s="68"/>
      <c r="AK107" s="68">
        <v>0</v>
      </c>
      <c r="BB107" s="158" t="s">
        <v>1</v>
      </c>
      <c r="BM107" s="64">
        <f>IFERROR(X107*I107/H107,"0")</f>
        <v>41.611111111111107</v>
      </c>
      <c r="BN107" s="64">
        <f>IFERROR(Y107*I107/H107,"0")</f>
        <v>44.94</v>
      </c>
      <c r="BO107" s="64">
        <f>IFERROR(1/J107*(X107/H107),"0")</f>
        <v>5.7870370370370364E-2</v>
      </c>
      <c r="BP107" s="64">
        <f>IFERROR(1/J107*(Y107/H107),"0")</f>
        <v>6.25E-2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587">
        <v>4680115880269</v>
      </c>
      <c r="E108" s="588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587">
        <v>4680115880429</v>
      </c>
      <c r="E109" s="588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7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495</v>
      </c>
      <c r="Y109" s="578">
        <f>IFERROR(IF(X109="",0,CEILING((X109/$H109),1)*$H109),"")</f>
        <v>495</v>
      </c>
      <c r="Z109" s="36">
        <f>IFERROR(IF(Y109=0,"",ROUNDUP(Y109/H109,0)*0.00902),"")</f>
        <v>0.99219999999999997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518.09999999999991</v>
      </c>
      <c r="BN109" s="64">
        <f>IFERROR(Y109*I109/H109,"0")</f>
        <v>518.09999999999991</v>
      </c>
      <c r="BO109" s="64">
        <f>IFERROR(1/J109*(X109/H109),"0")</f>
        <v>0.83333333333333337</v>
      </c>
      <c r="BP109" s="64">
        <f>IFERROR(1/J109*(Y109/H109),"0")</f>
        <v>0.83333333333333337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587">
        <v>4680115881457</v>
      </c>
      <c r="E110" s="588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606"/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607"/>
      <c r="P111" s="609" t="s">
        <v>72</v>
      </c>
      <c r="Q111" s="602"/>
      <c r="R111" s="602"/>
      <c r="S111" s="602"/>
      <c r="T111" s="602"/>
      <c r="U111" s="602"/>
      <c r="V111" s="603"/>
      <c r="W111" s="37" t="s">
        <v>73</v>
      </c>
      <c r="X111" s="579">
        <f>IFERROR(X107/H107,"0")+IFERROR(X108/H108,"0")+IFERROR(X109/H109,"0")+IFERROR(X110/H110,"0")</f>
        <v>113.70370370370371</v>
      </c>
      <c r="Y111" s="579">
        <f>IFERROR(Y107/H107,"0")+IFERROR(Y108/H108,"0")+IFERROR(Y109/H109,"0")+IFERROR(Y110/H110,"0")</f>
        <v>114</v>
      </c>
      <c r="Z111" s="579">
        <f>IFERROR(IF(Z107="",0,Z107),"0")+IFERROR(IF(Z108="",0,Z108),"0")+IFERROR(IF(Z109="",0,Z109),"0")+IFERROR(IF(Z110="",0,Z110),"0")</f>
        <v>1.06812</v>
      </c>
      <c r="AA111" s="580"/>
      <c r="AB111" s="580"/>
      <c r="AC111" s="580"/>
    </row>
    <row r="112" spans="1:68" x14ac:dyDescent="0.2">
      <c r="A112" s="598"/>
      <c r="B112" s="598"/>
      <c r="C112" s="598"/>
      <c r="D112" s="598"/>
      <c r="E112" s="598"/>
      <c r="F112" s="598"/>
      <c r="G112" s="598"/>
      <c r="H112" s="598"/>
      <c r="I112" s="598"/>
      <c r="J112" s="598"/>
      <c r="K112" s="598"/>
      <c r="L112" s="598"/>
      <c r="M112" s="598"/>
      <c r="N112" s="598"/>
      <c r="O112" s="607"/>
      <c r="P112" s="609" t="s">
        <v>72</v>
      </c>
      <c r="Q112" s="602"/>
      <c r="R112" s="602"/>
      <c r="S112" s="602"/>
      <c r="T112" s="602"/>
      <c r="U112" s="602"/>
      <c r="V112" s="603"/>
      <c r="W112" s="37" t="s">
        <v>70</v>
      </c>
      <c r="X112" s="579">
        <f>IFERROR(SUM(X107:X110),"0")</f>
        <v>535</v>
      </c>
      <c r="Y112" s="579">
        <f>IFERROR(SUM(Y107:Y110),"0")</f>
        <v>538.20000000000005</v>
      </c>
      <c r="Z112" s="37"/>
      <c r="AA112" s="580"/>
      <c r="AB112" s="580"/>
      <c r="AC112" s="580"/>
    </row>
    <row r="113" spans="1:68" ht="14.25" hidden="1" customHeight="1" x14ac:dyDescent="0.25">
      <c r="A113" s="597" t="s">
        <v>140</v>
      </c>
      <c r="B113" s="598"/>
      <c r="C113" s="598"/>
      <c r="D113" s="598"/>
      <c r="E113" s="598"/>
      <c r="F113" s="598"/>
      <c r="G113" s="598"/>
      <c r="H113" s="598"/>
      <c r="I113" s="598"/>
      <c r="J113" s="598"/>
      <c r="K113" s="598"/>
      <c r="L113" s="598"/>
      <c r="M113" s="598"/>
      <c r="N113" s="598"/>
      <c r="O113" s="598"/>
      <c r="P113" s="598"/>
      <c r="Q113" s="598"/>
      <c r="R113" s="598"/>
      <c r="S113" s="598"/>
      <c r="T113" s="598"/>
      <c r="U113" s="598"/>
      <c r="V113" s="598"/>
      <c r="W113" s="598"/>
      <c r="X113" s="598"/>
      <c r="Y113" s="598"/>
      <c r="Z113" s="598"/>
      <c r="AA113" s="573"/>
      <c r="AB113" s="573"/>
      <c r="AC113" s="573"/>
    </row>
    <row r="114" spans="1:68" ht="16.5" hidden="1" customHeight="1" x14ac:dyDescent="0.25">
      <c r="A114" s="54" t="s">
        <v>217</v>
      </c>
      <c r="B114" s="54" t="s">
        <v>218</v>
      </c>
      <c r="C114" s="31">
        <v>4301020345</v>
      </c>
      <c r="D114" s="587">
        <v>4680115881488</v>
      </c>
      <c r="E114" s="588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6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587">
        <v>4680115882775</v>
      </c>
      <c r="E115" s="588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587">
        <v>4680115880658</v>
      </c>
      <c r="E116" s="588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8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606"/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607"/>
      <c r="P117" s="609" t="s">
        <v>72</v>
      </c>
      <c r="Q117" s="602"/>
      <c r="R117" s="602"/>
      <c r="S117" s="602"/>
      <c r="T117" s="602"/>
      <c r="U117" s="602"/>
      <c r="V117" s="603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98"/>
      <c r="B118" s="598"/>
      <c r="C118" s="598"/>
      <c r="D118" s="598"/>
      <c r="E118" s="598"/>
      <c r="F118" s="598"/>
      <c r="G118" s="598"/>
      <c r="H118" s="598"/>
      <c r="I118" s="598"/>
      <c r="J118" s="598"/>
      <c r="K118" s="598"/>
      <c r="L118" s="598"/>
      <c r="M118" s="598"/>
      <c r="N118" s="598"/>
      <c r="O118" s="607"/>
      <c r="P118" s="609" t="s">
        <v>72</v>
      </c>
      <c r="Q118" s="602"/>
      <c r="R118" s="602"/>
      <c r="S118" s="602"/>
      <c r="T118" s="602"/>
      <c r="U118" s="602"/>
      <c r="V118" s="603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97" t="s">
        <v>74</v>
      </c>
      <c r="B119" s="598"/>
      <c r="C119" s="598"/>
      <c r="D119" s="598"/>
      <c r="E119" s="598"/>
      <c r="F119" s="598"/>
      <c r="G119" s="598"/>
      <c r="H119" s="598"/>
      <c r="I119" s="598"/>
      <c r="J119" s="598"/>
      <c r="K119" s="598"/>
      <c r="L119" s="598"/>
      <c r="M119" s="598"/>
      <c r="N119" s="598"/>
      <c r="O119" s="598"/>
      <c r="P119" s="598"/>
      <c r="Q119" s="598"/>
      <c r="R119" s="598"/>
      <c r="S119" s="598"/>
      <c r="T119" s="598"/>
      <c r="U119" s="598"/>
      <c r="V119" s="598"/>
      <c r="W119" s="598"/>
      <c r="X119" s="598"/>
      <c r="Y119" s="598"/>
      <c r="Z119" s="598"/>
      <c r="AA119" s="573"/>
      <c r="AB119" s="573"/>
      <c r="AC119" s="573"/>
    </row>
    <row r="120" spans="1:68" ht="27" hidden="1" customHeight="1" x14ac:dyDescent="0.25">
      <c r="A120" s="54" t="s">
        <v>224</v>
      </c>
      <c r="B120" s="54" t="s">
        <v>225</v>
      </c>
      <c r="C120" s="31">
        <v>4301051360</v>
      </c>
      <c r="D120" s="587">
        <v>4607091385168</v>
      </c>
      <c r="E120" s="588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8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224</v>
      </c>
      <c r="B121" s="54" t="s">
        <v>227</v>
      </c>
      <c r="C121" s="31">
        <v>4301051724</v>
      </c>
      <c r="D121" s="587">
        <v>4607091385168</v>
      </c>
      <c r="E121" s="588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500</v>
      </c>
      <c r="Y121" s="578">
        <f t="shared" si="21"/>
        <v>502.2</v>
      </c>
      <c r="Z121" s="36">
        <f>IFERROR(IF(Y121=0,"",ROUNDUP(Y121/H121,0)*0.01898),"")</f>
        <v>1.17676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 t="shared" si="22"/>
        <v>531.66666666666674</v>
      </c>
      <c r="BN121" s="64">
        <f t="shared" si="23"/>
        <v>534.00599999999997</v>
      </c>
      <c r="BO121" s="64">
        <f t="shared" si="24"/>
        <v>0.96450617283950624</v>
      </c>
      <c r="BP121" s="64">
        <f t="shared" si="25"/>
        <v>0.96875</v>
      </c>
    </row>
    <row r="122" spans="1:68" ht="27" hidden="1" customHeight="1" x14ac:dyDescent="0.25">
      <c r="A122" s="54" t="s">
        <v>229</v>
      </c>
      <c r="B122" s="54" t="s">
        <v>230</v>
      </c>
      <c r="C122" s="31">
        <v>4301051730</v>
      </c>
      <c r="D122" s="587">
        <v>4607091383256</v>
      </c>
      <c r="E122" s="588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8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228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231</v>
      </c>
      <c r="B123" s="54" t="s">
        <v>232</v>
      </c>
      <c r="C123" s="31">
        <v>4301051721</v>
      </c>
      <c r="D123" s="587">
        <v>4607091385748</v>
      </c>
      <c r="E123" s="588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450</v>
      </c>
      <c r="Y123" s="578">
        <f t="shared" si="21"/>
        <v>450.90000000000003</v>
      </c>
      <c r="Z123" s="36">
        <f>IFERROR(IF(Y123=0,"",ROUNDUP(Y123/H123,0)*0.00651),"")</f>
        <v>1.08717</v>
      </c>
      <c r="AA123" s="56"/>
      <c r="AB123" s="57"/>
      <c r="AC123" s="177" t="s">
        <v>228</v>
      </c>
      <c r="AG123" s="64"/>
      <c r="AJ123" s="68"/>
      <c r="AK123" s="68">
        <v>0</v>
      </c>
      <c r="BB123" s="178" t="s">
        <v>1</v>
      </c>
      <c r="BM123" s="64">
        <f t="shared" si="22"/>
        <v>492</v>
      </c>
      <c r="BN123" s="64">
        <f t="shared" si="23"/>
        <v>492.98399999999998</v>
      </c>
      <c r="BO123" s="64">
        <f t="shared" si="24"/>
        <v>0.91575091575091572</v>
      </c>
      <c r="BP123" s="64">
        <f t="shared" si="25"/>
        <v>0.91758241758241765</v>
      </c>
    </row>
    <row r="124" spans="1:68" ht="16.5" customHeight="1" x14ac:dyDescent="0.25">
      <c r="A124" s="54" t="s">
        <v>233</v>
      </c>
      <c r="B124" s="54" t="s">
        <v>234</v>
      </c>
      <c r="C124" s="31">
        <v>4301051740</v>
      </c>
      <c r="D124" s="587">
        <v>4680115884533</v>
      </c>
      <c r="E124" s="588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6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48</v>
      </c>
      <c r="Y124" s="578">
        <f t="shared" si="21"/>
        <v>48.6</v>
      </c>
      <c r="Z124" s="36">
        <f>IFERROR(IF(Y124=0,"",ROUNDUP(Y124/H124,0)*0.00651),"")</f>
        <v>0.17577000000000001</v>
      </c>
      <c r="AA124" s="56"/>
      <c r="AB124" s="57"/>
      <c r="AC124" s="179" t="s">
        <v>235</v>
      </c>
      <c r="AG124" s="64"/>
      <c r="AJ124" s="68"/>
      <c r="AK124" s="68">
        <v>0</v>
      </c>
      <c r="BB124" s="180" t="s">
        <v>1</v>
      </c>
      <c r="BM124" s="64">
        <f t="shared" si="22"/>
        <v>52.8</v>
      </c>
      <c r="BN124" s="64">
        <f t="shared" si="23"/>
        <v>53.46</v>
      </c>
      <c r="BO124" s="64">
        <f t="shared" si="24"/>
        <v>0.14652014652014653</v>
      </c>
      <c r="BP124" s="64">
        <f t="shared" si="25"/>
        <v>0.14835164835164835</v>
      </c>
    </row>
    <row r="125" spans="1:68" ht="27" hidden="1" customHeight="1" x14ac:dyDescent="0.25">
      <c r="A125" s="54" t="s">
        <v>236</v>
      </c>
      <c r="B125" s="54" t="s">
        <v>237</v>
      </c>
      <c r="C125" s="31">
        <v>4301051486</v>
      </c>
      <c r="D125" s="587">
        <v>4680115882645</v>
      </c>
      <c r="E125" s="588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238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606"/>
      <c r="B126" s="598"/>
      <c r="C126" s="598"/>
      <c r="D126" s="598"/>
      <c r="E126" s="598"/>
      <c r="F126" s="598"/>
      <c r="G126" s="598"/>
      <c r="H126" s="598"/>
      <c r="I126" s="598"/>
      <c r="J126" s="598"/>
      <c r="K126" s="598"/>
      <c r="L126" s="598"/>
      <c r="M126" s="598"/>
      <c r="N126" s="598"/>
      <c r="O126" s="607"/>
      <c r="P126" s="609" t="s">
        <v>72</v>
      </c>
      <c r="Q126" s="602"/>
      <c r="R126" s="602"/>
      <c r="S126" s="602"/>
      <c r="T126" s="602"/>
      <c r="U126" s="602"/>
      <c r="V126" s="603"/>
      <c r="W126" s="37" t="s">
        <v>73</v>
      </c>
      <c r="X126" s="579">
        <f>IFERROR(X120/H120,"0")+IFERROR(X121/H121,"0")+IFERROR(X122/H122,"0")+IFERROR(X123/H123,"0")+IFERROR(X124/H124,"0")+IFERROR(X125/H125,"0")</f>
        <v>255.06172839506172</v>
      </c>
      <c r="Y126" s="579">
        <f>IFERROR(Y120/H120,"0")+IFERROR(Y121/H121,"0")+IFERROR(Y122/H122,"0")+IFERROR(Y123/H123,"0")+IFERROR(Y124/H124,"0")+IFERROR(Y125/H125,"0")</f>
        <v>256</v>
      </c>
      <c r="Z126" s="579">
        <f>IFERROR(IF(Z120="",0,Z120),"0")+IFERROR(IF(Z121="",0,Z121),"0")+IFERROR(IF(Z122="",0,Z122),"0")+IFERROR(IF(Z123="",0,Z123),"0")+IFERROR(IF(Z124="",0,Z124),"0")+IFERROR(IF(Z125="",0,Z125),"0")</f>
        <v>2.4397000000000002</v>
      </c>
      <c r="AA126" s="580"/>
      <c r="AB126" s="580"/>
      <c r="AC126" s="580"/>
    </row>
    <row r="127" spans="1:68" x14ac:dyDescent="0.2">
      <c r="A127" s="598"/>
      <c r="B127" s="598"/>
      <c r="C127" s="598"/>
      <c r="D127" s="598"/>
      <c r="E127" s="598"/>
      <c r="F127" s="598"/>
      <c r="G127" s="598"/>
      <c r="H127" s="598"/>
      <c r="I127" s="598"/>
      <c r="J127" s="598"/>
      <c r="K127" s="598"/>
      <c r="L127" s="598"/>
      <c r="M127" s="598"/>
      <c r="N127" s="598"/>
      <c r="O127" s="607"/>
      <c r="P127" s="609" t="s">
        <v>72</v>
      </c>
      <c r="Q127" s="602"/>
      <c r="R127" s="602"/>
      <c r="S127" s="602"/>
      <c r="T127" s="602"/>
      <c r="U127" s="602"/>
      <c r="V127" s="603"/>
      <c r="W127" s="37" t="s">
        <v>70</v>
      </c>
      <c r="X127" s="579">
        <f>IFERROR(SUM(X120:X125),"0")</f>
        <v>998</v>
      </c>
      <c r="Y127" s="579">
        <f>IFERROR(SUM(Y120:Y125),"0")</f>
        <v>1001.7</v>
      </c>
      <c r="Z127" s="37"/>
      <c r="AA127" s="580"/>
      <c r="AB127" s="580"/>
      <c r="AC127" s="580"/>
    </row>
    <row r="128" spans="1:68" ht="14.25" hidden="1" customHeight="1" x14ac:dyDescent="0.25">
      <c r="A128" s="597" t="s">
        <v>175</v>
      </c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598"/>
      <c r="P128" s="598"/>
      <c r="Q128" s="598"/>
      <c r="R128" s="598"/>
      <c r="S128" s="598"/>
      <c r="T128" s="598"/>
      <c r="U128" s="598"/>
      <c r="V128" s="598"/>
      <c r="W128" s="598"/>
      <c r="X128" s="598"/>
      <c r="Y128" s="598"/>
      <c r="Z128" s="598"/>
      <c r="AA128" s="573"/>
      <c r="AB128" s="573"/>
      <c r="AC128" s="573"/>
    </row>
    <row r="129" spans="1:68" ht="27" hidden="1" customHeight="1" x14ac:dyDescent="0.25">
      <c r="A129" s="54" t="s">
        <v>239</v>
      </c>
      <c r="B129" s="54" t="s">
        <v>240</v>
      </c>
      <c r="C129" s="31">
        <v>4301060357</v>
      </c>
      <c r="D129" s="587">
        <v>4680115882652</v>
      </c>
      <c r="E129" s="588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85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241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242</v>
      </c>
      <c r="B130" s="54" t="s">
        <v>243</v>
      </c>
      <c r="C130" s="31">
        <v>4301060317</v>
      </c>
      <c r="D130" s="587">
        <v>4680115880238</v>
      </c>
      <c r="E130" s="588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6.6000000000000014</v>
      </c>
      <c r="Y130" s="578">
        <f>IFERROR(IF(X130="",0,CEILING((X130/$H130),1)*$H130),"")</f>
        <v>7.92</v>
      </c>
      <c r="Z130" s="36">
        <f>IFERROR(IF(Y130=0,"",ROUNDUP(Y130/H130,0)*0.00651),"")</f>
        <v>2.6040000000000001E-2</v>
      </c>
      <c r="AA130" s="56"/>
      <c r="AB130" s="57"/>
      <c r="AC130" s="185" t="s">
        <v>244</v>
      </c>
      <c r="AG130" s="64"/>
      <c r="AJ130" s="68"/>
      <c r="AK130" s="68">
        <v>0</v>
      </c>
      <c r="BB130" s="186" t="s">
        <v>1</v>
      </c>
      <c r="BM130" s="64">
        <f>IFERROR(X130*I130/H130,"0")</f>
        <v>7.4600000000000017</v>
      </c>
      <c r="BN130" s="64">
        <f>IFERROR(Y130*I130/H130,"0")</f>
        <v>8.952</v>
      </c>
      <c r="BO130" s="64">
        <f>IFERROR(1/J130*(X130/H130),"0")</f>
        <v>1.8315018315018319E-2</v>
      </c>
      <c r="BP130" s="64">
        <f>IFERROR(1/J130*(Y130/H130),"0")</f>
        <v>2.197802197802198E-2</v>
      </c>
    </row>
    <row r="131" spans="1:68" x14ac:dyDescent="0.2">
      <c r="A131" s="606"/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607"/>
      <c r="P131" s="609" t="s">
        <v>72</v>
      </c>
      <c r="Q131" s="602"/>
      <c r="R131" s="602"/>
      <c r="S131" s="602"/>
      <c r="T131" s="602"/>
      <c r="U131" s="602"/>
      <c r="V131" s="603"/>
      <c r="W131" s="37" t="s">
        <v>73</v>
      </c>
      <c r="X131" s="579">
        <f>IFERROR(X129/H129,"0")+IFERROR(X130/H130,"0")</f>
        <v>3.3333333333333339</v>
      </c>
      <c r="Y131" s="579">
        <f>IFERROR(Y129/H129,"0")+IFERROR(Y130/H130,"0")</f>
        <v>4</v>
      </c>
      <c r="Z131" s="579">
        <f>IFERROR(IF(Z129="",0,Z129),"0")+IFERROR(IF(Z130="",0,Z130),"0")</f>
        <v>2.6040000000000001E-2</v>
      </c>
      <c r="AA131" s="580"/>
      <c r="AB131" s="580"/>
      <c r="AC131" s="580"/>
    </row>
    <row r="132" spans="1:68" x14ac:dyDescent="0.2">
      <c r="A132" s="598"/>
      <c r="B132" s="598"/>
      <c r="C132" s="598"/>
      <c r="D132" s="598"/>
      <c r="E132" s="598"/>
      <c r="F132" s="598"/>
      <c r="G132" s="598"/>
      <c r="H132" s="598"/>
      <c r="I132" s="598"/>
      <c r="J132" s="598"/>
      <c r="K132" s="598"/>
      <c r="L132" s="598"/>
      <c r="M132" s="598"/>
      <c r="N132" s="598"/>
      <c r="O132" s="607"/>
      <c r="P132" s="609" t="s">
        <v>72</v>
      </c>
      <c r="Q132" s="602"/>
      <c r="R132" s="602"/>
      <c r="S132" s="602"/>
      <c r="T132" s="602"/>
      <c r="U132" s="602"/>
      <c r="V132" s="603"/>
      <c r="W132" s="37" t="s">
        <v>70</v>
      </c>
      <c r="X132" s="579">
        <f>IFERROR(SUM(X129:X130),"0")</f>
        <v>6.6000000000000014</v>
      </c>
      <c r="Y132" s="579">
        <f>IFERROR(SUM(Y129:Y130),"0")</f>
        <v>7.92</v>
      </c>
      <c r="Z132" s="37"/>
      <c r="AA132" s="580"/>
      <c r="AB132" s="580"/>
      <c r="AC132" s="580"/>
    </row>
    <row r="133" spans="1:68" ht="16.5" hidden="1" customHeight="1" x14ac:dyDescent="0.25">
      <c r="A133" s="614" t="s">
        <v>245</v>
      </c>
      <c r="B133" s="598"/>
      <c r="C133" s="598"/>
      <c r="D133" s="598"/>
      <c r="E133" s="598"/>
      <c r="F133" s="598"/>
      <c r="G133" s="598"/>
      <c r="H133" s="598"/>
      <c r="I133" s="598"/>
      <c r="J133" s="598"/>
      <c r="K133" s="598"/>
      <c r="L133" s="598"/>
      <c r="M133" s="598"/>
      <c r="N133" s="598"/>
      <c r="O133" s="598"/>
      <c r="P133" s="598"/>
      <c r="Q133" s="598"/>
      <c r="R133" s="598"/>
      <c r="S133" s="598"/>
      <c r="T133" s="598"/>
      <c r="U133" s="598"/>
      <c r="V133" s="598"/>
      <c r="W133" s="598"/>
      <c r="X133" s="598"/>
      <c r="Y133" s="598"/>
      <c r="Z133" s="598"/>
      <c r="AA133" s="572"/>
      <c r="AB133" s="572"/>
      <c r="AC133" s="572"/>
    </row>
    <row r="134" spans="1:68" ht="14.25" hidden="1" customHeight="1" x14ac:dyDescent="0.25">
      <c r="A134" s="597" t="s">
        <v>103</v>
      </c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598"/>
      <c r="P134" s="598"/>
      <c r="Q134" s="598"/>
      <c r="R134" s="598"/>
      <c r="S134" s="598"/>
      <c r="T134" s="598"/>
      <c r="U134" s="598"/>
      <c r="V134" s="598"/>
      <c r="W134" s="598"/>
      <c r="X134" s="598"/>
      <c r="Y134" s="598"/>
      <c r="Z134" s="598"/>
      <c r="AA134" s="573"/>
      <c r="AB134" s="573"/>
      <c r="AC134" s="573"/>
    </row>
    <row r="135" spans="1:68" ht="27" hidden="1" customHeight="1" x14ac:dyDescent="0.25">
      <c r="A135" s="54" t="s">
        <v>246</v>
      </c>
      <c r="B135" s="54" t="s">
        <v>247</v>
      </c>
      <c r="C135" s="31">
        <v>4301011564</v>
      </c>
      <c r="D135" s="587">
        <v>4680115882577</v>
      </c>
      <c r="E135" s="588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248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246</v>
      </c>
      <c r="B136" s="54" t="s">
        <v>249</v>
      </c>
      <c r="C136" s="31">
        <v>4301011562</v>
      </c>
      <c r="D136" s="587">
        <v>4680115882577</v>
      </c>
      <c r="E136" s="588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40</v>
      </c>
      <c r="Y136" s="578">
        <f>IFERROR(IF(X136="",0,CEILING((X136/$H136),1)*$H136),"")</f>
        <v>41.6</v>
      </c>
      <c r="Z136" s="36">
        <f>IFERROR(IF(Y136=0,"",ROUNDUP(Y136/H136,0)*0.00651),"")</f>
        <v>8.4629999999999997E-2</v>
      </c>
      <c r="AA136" s="56"/>
      <c r="AB136" s="57"/>
      <c r="AC136" s="189" t="s">
        <v>248</v>
      </c>
      <c r="AG136" s="64"/>
      <c r="AJ136" s="68"/>
      <c r="AK136" s="68">
        <v>0</v>
      </c>
      <c r="BB136" s="190" t="s">
        <v>1</v>
      </c>
      <c r="BM136" s="64">
        <f>IFERROR(X136*I136/H136,"0")</f>
        <v>42.249999999999993</v>
      </c>
      <c r="BN136" s="64">
        <f>IFERROR(Y136*I136/H136,"0")</f>
        <v>43.94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606"/>
      <c r="B137" s="598"/>
      <c r="C137" s="598"/>
      <c r="D137" s="598"/>
      <c r="E137" s="598"/>
      <c r="F137" s="598"/>
      <c r="G137" s="598"/>
      <c r="H137" s="598"/>
      <c r="I137" s="598"/>
      <c r="J137" s="598"/>
      <c r="K137" s="598"/>
      <c r="L137" s="598"/>
      <c r="M137" s="598"/>
      <c r="N137" s="598"/>
      <c r="O137" s="607"/>
      <c r="P137" s="609" t="s">
        <v>72</v>
      </c>
      <c r="Q137" s="602"/>
      <c r="R137" s="602"/>
      <c r="S137" s="602"/>
      <c r="T137" s="602"/>
      <c r="U137" s="602"/>
      <c r="V137" s="603"/>
      <c r="W137" s="37" t="s">
        <v>73</v>
      </c>
      <c r="X137" s="579">
        <f>IFERROR(X135/H135,"0")+IFERROR(X136/H136,"0")</f>
        <v>12.5</v>
      </c>
      <c r="Y137" s="579">
        <f>IFERROR(Y135/H135,"0")+IFERROR(Y136/H136,"0")</f>
        <v>13</v>
      </c>
      <c r="Z137" s="579">
        <f>IFERROR(IF(Z135="",0,Z135),"0")+IFERROR(IF(Z136="",0,Z136),"0")</f>
        <v>8.4629999999999997E-2</v>
      </c>
      <c r="AA137" s="580"/>
      <c r="AB137" s="580"/>
      <c r="AC137" s="580"/>
    </row>
    <row r="138" spans="1:68" x14ac:dyDescent="0.2">
      <c r="A138" s="598"/>
      <c r="B138" s="598"/>
      <c r="C138" s="598"/>
      <c r="D138" s="598"/>
      <c r="E138" s="598"/>
      <c r="F138" s="598"/>
      <c r="G138" s="598"/>
      <c r="H138" s="598"/>
      <c r="I138" s="598"/>
      <c r="J138" s="598"/>
      <c r="K138" s="598"/>
      <c r="L138" s="598"/>
      <c r="M138" s="598"/>
      <c r="N138" s="598"/>
      <c r="O138" s="607"/>
      <c r="P138" s="609" t="s">
        <v>72</v>
      </c>
      <c r="Q138" s="602"/>
      <c r="R138" s="602"/>
      <c r="S138" s="602"/>
      <c r="T138" s="602"/>
      <c r="U138" s="602"/>
      <c r="V138" s="603"/>
      <c r="W138" s="37" t="s">
        <v>70</v>
      </c>
      <c r="X138" s="579">
        <f>IFERROR(SUM(X135:X136),"0")</f>
        <v>40</v>
      </c>
      <c r="Y138" s="579">
        <f>IFERROR(SUM(Y135:Y136),"0")</f>
        <v>41.6</v>
      </c>
      <c r="Z138" s="37"/>
      <c r="AA138" s="580"/>
      <c r="AB138" s="580"/>
      <c r="AC138" s="580"/>
    </row>
    <row r="139" spans="1:68" ht="14.25" hidden="1" customHeight="1" x14ac:dyDescent="0.25">
      <c r="A139" s="597" t="s">
        <v>64</v>
      </c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598"/>
      <c r="P139" s="598"/>
      <c r="Q139" s="598"/>
      <c r="R139" s="598"/>
      <c r="S139" s="598"/>
      <c r="T139" s="598"/>
      <c r="U139" s="598"/>
      <c r="V139" s="598"/>
      <c r="W139" s="598"/>
      <c r="X139" s="598"/>
      <c r="Y139" s="598"/>
      <c r="Z139" s="598"/>
      <c r="AA139" s="573"/>
      <c r="AB139" s="573"/>
      <c r="AC139" s="573"/>
    </row>
    <row r="140" spans="1:68" ht="27" hidden="1" customHeight="1" x14ac:dyDescent="0.25">
      <c r="A140" s="54" t="s">
        <v>250</v>
      </c>
      <c r="B140" s="54" t="s">
        <v>251</v>
      </c>
      <c r="C140" s="31">
        <v>4301031235</v>
      </c>
      <c r="D140" s="587">
        <v>4680115883444</v>
      </c>
      <c r="E140" s="588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252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250</v>
      </c>
      <c r="B141" s="54" t="s">
        <v>253</v>
      </c>
      <c r="C141" s="31">
        <v>4301031234</v>
      </c>
      <c r="D141" s="587">
        <v>4680115883444</v>
      </c>
      <c r="E141" s="588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42</v>
      </c>
      <c r="Y141" s="578">
        <f>IFERROR(IF(X141="",0,CEILING((X141/$H141),1)*$H141),"")</f>
        <v>42</v>
      </c>
      <c r="Z141" s="36">
        <f>IFERROR(IF(Y141=0,"",ROUNDUP(Y141/H141,0)*0.00651),"")</f>
        <v>9.7650000000000001E-2</v>
      </c>
      <c r="AA141" s="56"/>
      <c r="AB141" s="57"/>
      <c r="AC141" s="193" t="s">
        <v>252</v>
      </c>
      <c r="AG141" s="64"/>
      <c r="AJ141" s="68"/>
      <c r="AK141" s="68">
        <v>0</v>
      </c>
      <c r="BB141" s="194" t="s">
        <v>1</v>
      </c>
      <c r="BM141" s="64">
        <f>IFERROR(X141*I141/H141,"0")</f>
        <v>46.02</v>
      </c>
      <c r="BN141" s="64">
        <f>IFERROR(Y141*I141/H141,"0")</f>
        <v>46.02</v>
      </c>
      <c r="BO141" s="64">
        <f>IFERROR(1/J141*(X141/H141),"0")</f>
        <v>8.241758241758243E-2</v>
      </c>
      <c r="BP141" s="64">
        <f>IFERROR(1/J141*(Y141/H141),"0")</f>
        <v>8.241758241758243E-2</v>
      </c>
    </row>
    <row r="142" spans="1:68" x14ac:dyDescent="0.2">
      <c r="A142" s="606"/>
      <c r="B142" s="598"/>
      <c r="C142" s="598"/>
      <c r="D142" s="598"/>
      <c r="E142" s="598"/>
      <c r="F142" s="598"/>
      <c r="G142" s="598"/>
      <c r="H142" s="598"/>
      <c r="I142" s="598"/>
      <c r="J142" s="598"/>
      <c r="K142" s="598"/>
      <c r="L142" s="598"/>
      <c r="M142" s="598"/>
      <c r="N142" s="598"/>
      <c r="O142" s="607"/>
      <c r="P142" s="609" t="s">
        <v>72</v>
      </c>
      <c r="Q142" s="602"/>
      <c r="R142" s="602"/>
      <c r="S142" s="602"/>
      <c r="T142" s="602"/>
      <c r="U142" s="602"/>
      <c r="V142" s="603"/>
      <c r="W142" s="37" t="s">
        <v>73</v>
      </c>
      <c r="X142" s="579">
        <f>IFERROR(X140/H140,"0")+IFERROR(X141/H141,"0")</f>
        <v>15.000000000000002</v>
      </c>
      <c r="Y142" s="579">
        <f>IFERROR(Y140/H140,"0")+IFERROR(Y141/H141,"0")</f>
        <v>15.000000000000002</v>
      </c>
      <c r="Z142" s="579">
        <f>IFERROR(IF(Z140="",0,Z140),"0")+IFERROR(IF(Z141="",0,Z141),"0")</f>
        <v>9.7650000000000001E-2</v>
      </c>
      <c r="AA142" s="580"/>
      <c r="AB142" s="580"/>
      <c r="AC142" s="580"/>
    </row>
    <row r="143" spans="1:68" x14ac:dyDescent="0.2">
      <c r="A143" s="598"/>
      <c r="B143" s="598"/>
      <c r="C143" s="598"/>
      <c r="D143" s="598"/>
      <c r="E143" s="598"/>
      <c r="F143" s="598"/>
      <c r="G143" s="598"/>
      <c r="H143" s="598"/>
      <c r="I143" s="598"/>
      <c r="J143" s="598"/>
      <c r="K143" s="598"/>
      <c r="L143" s="598"/>
      <c r="M143" s="598"/>
      <c r="N143" s="598"/>
      <c r="O143" s="607"/>
      <c r="P143" s="609" t="s">
        <v>72</v>
      </c>
      <c r="Q143" s="602"/>
      <c r="R143" s="602"/>
      <c r="S143" s="602"/>
      <c r="T143" s="602"/>
      <c r="U143" s="602"/>
      <c r="V143" s="603"/>
      <c r="W143" s="37" t="s">
        <v>70</v>
      </c>
      <c r="X143" s="579">
        <f>IFERROR(SUM(X140:X141),"0")</f>
        <v>42</v>
      </c>
      <c r="Y143" s="579">
        <f>IFERROR(SUM(Y140:Y141),"0")</f>
        <v>42</v>
      </c>
      <c r="Z143" s="37"/>
      <c r="AA143" s="580"/>
      <c r="AB143" s="580"/>
      <c r="AC143" s="580"/>
    </row>
    <row r="144" spans="1:68" ht="14.25" hidden="1" customHeight="1" x14ac:dyDescent="0.25">
      <c r="A144" s="597" t="s">
        <v>74</v>
      </c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598"/>
      <c r="P144" s="598"/>
      <c r="Q144" s="598"/>
      <c r="R144" s="598"/>
      <c r="S144" s="598"/>
      <c r="T144" s="598"/>
      <c r="U144" s="598"/>
      <c r="V144" s="598"/>
      <c r="W144" s="598"/>
      <c r="X144" s="598"/>
      <c r="Y144" s="598"/>
      <c r="Z144" s="598"/>
      <c r="AA144" s="573"/>
      <c r="AB144" s="573"/>
      <c r="AC144" s="573"/>
    </row>
    <row r="145" spans="1:68" ht="16.5" hidden="1" customHeight="1" x14ac:dyDescent="0.25">
      <c r="A145" s="54" t="s">
        <v>254</v>
      </c>
      <c r="B145" s="54" t="s">
        <v>255</v>
      </c>
      <c r="C145" s="31">
        <v>4301051477</v>
      </c>
      <c r="D145" s="587">
        <v>4680115882584</v>
      </c>
      <c r="E145" s="588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8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248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254</v>
      </c>
      <c r="B146" s="54" t="s">
        <v>256</v>
      </c>
      <c r="C146" s="31">
        <v>4301051476</v>
      </c>
      <c r="D146" s="587">
        <v>4680115882584</v>
      </c>
      <c r="E146" s="588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6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52.8</v>
      </c>
      <c r="Y146" s="578">
        <f>IFERROR(IF(X146="",0,CEILING((X146/$H146),1)*$H146),"")</f>
        <v>52.800000000000004</v>
      </c>
      <c r="Z146" s="36">
        <f>IFERROR(IF(Y146=0,"",ROUNDUP(Y146/H146,0)*0.00651),"")</f>
        <v>0.13020000000000001</v>
      </c>
      <c r="AA146" s="56"/>
      <c r="AB146" s="57"/>
      <c r="AC146" s="197" t="s">
        <v>248</v>
      </c>
      <c r="AG146" s="64"/>
      <c r="AJ146" s="68"/>
      <c r="AK146" s="68">
        <v>0</v>
      </c>
      <c r="BB146" s="198" t="s">
        <v>1</v>
      </c>
      <c r="BM146" s="64">
        <f>IFERROR(X146*I146/H146,"0")</f>
        <v>58.159999999999989</v>
      </c>
      <c r="BN146" s="64">
        <f>IFERROR(Y146*I146/H146,"0")</f>
        <v>58.160000000000004</v>
      </c>
      <c r="BO146" s="64">
        <f>IFERROR(1/J146*(X146/H146),"0")</f>
        <v>0.10989010989010987</v>
      </c>
      <c r="BP146" s="64">
        <f>IFERROR(1/J146*(Y146/H146),"0")</f>
        <v>0.1098901098901099</v>
      </c>
    </row>
    <row r="147" spans="1:68" x14ac:dyDescent="0.2">
      <c r="A147" s="606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607"/>
      <c r="P147" s="609" t="s">
        <v>72</v>
      </c>
      <c r="Q147" s="602"/>
      <c r="R147" s="602"/>
      <c r="S147" s="602"/>
      <c r="T147" s="602"/>
      <c r="U147" s="602"/>
      <c r="V147" s="603"/>
      <c r="W147" s="37" t="s">
        <v>73</v>
      </c>
      <c r="X147" s="579">
        <f>IFERROR(X145/H145,"0")+IFERROR(X146/H146,"0")</f>
        <v>19.999999999999996</v>
      </c>
      <c r="Y147" s="579">
        <f>IFERROR(Y145/H145,"0")+IFERROR(Y146/H146,"0")</f>
        <v>20</v>
      </c>
      <c r="Z147" s="579">
        <f>IFERROR(IF(Z145="",0,Z145),"0")+IFERROR(IF(Z146="",0,Z146),"0")</f>
        <v>0.13020000000000001</v>
      </c>
      <c r="AA147" s="580"/>
      <c r="AB147" s="580"/>
      <c r="AC147" s="580"/>
    </row>
    <row r="148" spans="1:68" x14ac:dyDescent="0.2">
      <c r="A148" s="598"/>
      <c r="B148" s="598"/>
      <c r="C148" s="598"/>
      <c r="D148" s="598"/>
      <c r="E148" s="598"/>
      <c r="F148" s="598"/>
      <c r="G148" s="598"/>
      <c r="H148" s="598"/>
      <c r="I148" s="598"/>
      <c r="J148" s="598"/>
      <c r="K148" s="598"/>
      <c r="L148" s="598"/>
      <c r="M148" s="598"/>
      <c r="N148" s="598"/>
      <c r="O148" s="607"/>
      <c r="P148" s="609" t="s">
        <v>72</v>
      </c>
      <c r="Q148" s="602"/>
      <c r="R148" s="602"/>
      <c r="S148" s="602"/>
      <c r="T148" s="602"/>
      <c r="U148" s="602"/>
      <c r="V148" s="603"/>
      <c r="W148" s="37" t="s">
        <v>70</v>
      </c>
      <c r="X148" s="579">
        <f>IFERROR(SUM(X145:X146),"0")</f>
        <v>52.8</v>
      </c>
      <c r="Y148" s="579">
        <f>IFERROR(SUM(Y145:Y146),"0")</f>
        <v>52.800000000000004</v>
      </c>
      <c r="Z148" s="37"/>
      <c r="AA148" s="580"/>
      <c r="AB148" s="580"/>
      <c r="AC148" s="580"/>
    </row>
    <row r="149" spans="1:68" ht="16.5" hidden="1" customHeight="1" x14ac:dyDescent="0.25">
      <c r="A149" s="614" t="s">
        <v>101</v>
      </c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598"/>
      <c r="P149" s="598"/>
      <c r="Q149" s="598"/>
      <c r="R149" s="598"/>
      <c r="S149" s="598"/>
      <c r="T149" s="598"/>
      <c r="U149" s="598"/>
      <c r="V149" s="598"/>
      <c r="W149" s="598"/>
      <c r="X149" s="598"/>
      <c r="Y149" s="598"/>
      <c r="Z149" s="598"/>
      <c r="AA149" s="572"/>
      <c r="AB149" s="572"/>
      <c r="AC149" s="572"/>
    </row>
    <row r="150" spans="1:68" ht="14.25" hidden="1" customHeight="1" x14ac:dyDescent="0.25">
      <c r="A150" s="597" t="s">
        <v>103</v>
      </c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598"/>
      <c r="P150" s="598"/>
      <c r="Q150" s="598"/>
      <c r="R150" s="598"/>
      <c r="S150" s="598"/>
      <c r="T150" s="598"/>
      <c r="U150" s="598"/>
      <c r="V150" s="598"/>
      <c r="W150" s="598"/>
      <c r="X150" s="598"/>
      <c r="Y150" s="598"/>
      <c r="Z150" s="598"/>
      <c r="AA150" s="573"/>
      <c r="AB150" s="573"/>
      <c r="AC150" s="573"/>
    </row>
    <row r="151" spans="1:68" ht="27" hidden="1" customHeight="1" x14ac:dyDescent="0.25">
      <c r="A151" s="54" t="s">
        <v>257</v>
      </c>
      <c r="B151" s="54" t="s">
        <v>258</v>
      </c>
      <c r="C151" s="31">
        <v>4301011705</v>
      </c>
      <c r="D151" s="587">
        <v>4607091384604</v>
      </c>
      <c r="E151" s="588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6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259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606"/>
      <c r="B152" s="598"/>
      <c r="C152" s="598"/>
      <c r="D152" s="598"/>
      <c r="E152" s="598"/>
      <c r="F152" s="598"/>
      <c r="G152" s="598"/>
      <c r="H152" s="598"/>
      <c r="I152" s="598"/>
      <c r="J152" s="598"/>
      <c r="K152" s="598"/>
      <c r="L152" s="598"/>
      <c r="M152" s="598"/>
      <c r="N152" s="598"/>
      <c r="O152" s="607"/>
      <c r="P152" s="609" t="s">
        <v>72</v>
      </c>
      <c r="Q152" s="602"/>
      <c r="R152" s="602"/>
      <c r="S152" s="602"/>
      <c r="T152" s="602"/>
      <c r="U152" s="602"/>
      <c r="V152" s="603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98"/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607"/>
      <c r="P153" s="609" t="s">
        <v>72</v>
      </c>
      <c r="Q153" s="602"/>
      <c r="R153" s="602"/>
      <c r="S153" s="602"/>
      <c r="T153" s="602"/>
      <c r="U153" s="602"/>
      <c r="V153" s="603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97" t="s">
        <v>64</v>
      </c>
      <c r="B154" s="598"/>
      <c r="C154" s="598"/>
      <c r="D154" s="598"/>
      <c r="E154" s="598"/>
      <c r="F154" s="598"/>
      <c r="G154" s="598"/>
      <c r="H154" s="598"/>
      <c r="I154" s="598"/>
      <c r="J154" s="598"/>
      <c r="K154" s="598"/>
      <c r="L154" s="598"/>
      <c r="M154" s="598"/>
      <c r="N154" s="598"/>
      <c r="O154" s="598"/>
      <c r="P154" s="598"/>
      <c r="Q154" s="598"/>
      <c r="R154" s="598"/>
      <c r="S154" s="598"/>
      <c r="T154" s="598"/>
      <c r="U154" s="598"/>
      <c r="V154" s="598"/>
      <c r="W154" s="598"/>
      <c r="X154" s="598"/>
      <c r="Y154" s="598"/>
      <c r="Z154" s="598"/>
      <c r="AA154" s="573"/>
      <c r="AB154" s="573"/>
      <c r="AC154" s="573"/>
    </row>
    <row r="155" spans="1:68" ht="16.5" hidden="1" customHeight="1" x14ac:dyDescent="0.25">
      <c r="A155" s="54" t="s">
        <v>260</v>
      </c>
      <c r="B155" s="54" t="s">
        <v>261</v>
      </c>
      <c r="C155" s="31">
        <v>4301030895</v>
      </c>
      <c r="D155" s="587">
        <v>4607091387667</v>
      </c>
      <c r="E155" s="588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9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262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263</v>
      </c>
      <c r="B156" s="54" t="s">
        <v>264</v>
      </c>
      <c r="C156" s="31">
        <v>4301030961</v>
      </c>
      <c r="D156" s="587">
        <v>4607091387636</v>
      </c>
      <c r="E156" s="588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265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266</v>
      </c>
      <c r="B157" s="54" t="s">
        <v>267</v>
      </c>
      <c r="C157" s="31">
        <v>4301030963</v>
      </c>
      <c r="D157" s="587">
        <v>4607091382426</v>
      </c>
      <c r="E157" s="588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9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606"/>
      <c r="B158" s="598"/>
      <c r="C158" s="598"/>
      <c r="D158" s="598"/>
      <c r="E158" s="598"/>
      <c r="F158" s="598"/>
      <c r="G158" s="598"/>
      <c r="H158" s="598"/>
      <c r="I158" s="598"/>
      <c r="J158" s="598"/>
      <c r="K158" s="598"/>
      <c r="L158" s="598"/>
      <c r="M158" s="598"/>
      <c r="N158" s="598"/>
      <c r="O158" s="607"/>
      <c r="P158" s="609" t="s">
        <v>72</v>
      </c>
      <c r="Q158" s="602"/>
      <c r="R158" s="602"/>
      <c r="S158" s="602"/>
      <c r="T158" s="602"/>
      <c r="U158" s="602"/>
      <c r="V158" s="603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98"/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607"/>
      <c r="P159" s="609" t="s">
        <v>72</v>
      </c>
      <c r="Q159" s="602"/>
      <c r="R159" s="602"/>
      <c r="S159" s="602"/>
      <c r="T159" s="602"/>
      <c r="U159" s="602"/>
      <c r="V159" s="603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722" t="s">
        <v>269</v>
      </c>
      <c r="B160" s="723"/>
      <c r="C160" s="723"/>
      <c r="D160" s="723"/>
      <c r="E160" s="723"/>
      <c r="F160" s="723"/>
      <c r="G160" s="723"/>
      <c r="H160" s="723"/>
      <c r="I160" s="723"/>
      <c r="J160" s="723"/>
      <c r="K160" s="723"/>
      <c r="L160" s="723"/>
      <c r="M160" s="723"/>
      <c r="N160" s="723"/>
      <c r="O160" s="723"/>
      <c r="P160" s="723"/>
      <c r="Q160" s="723"/>
      <c r="R160" s="723"/>
      <c r="S160" s="723"/>
      <c r="T160" s="723"/>
      <c r="U160" s="723"/>
      <c r="V160" s="723"/>
      <c r="W160" s="723"/>
      <c r="X160" s="723"/>
      <c r="Y160" s="723"/>
      <c r="Z160" s="723"/>
      <c r="AA160" s="48"/>
      <c r="AB160" s="48"/>
      <c r="AC160" s="48"/>
    </row>
    <row r="161" spans="1:68" ht="16.5" hidden="1" customHeight="1" x14ac:dyDescent="0.25">
      <c r="A161" s="614" t="s">
        <v>270</v>
      </c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72"/>
      <c r="AB161" s="572"/>
      <c r="AC161" s="572"/>
    </row>
    <row r="162" spans="1:68" ht="14.25" hidden="1" customHeight="1" x14ac:dyDescent="0.25">
      <c r="A162" s="597" t="s">
        <v>140</v>
      </c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598"/>
      <c r="P162" s="598"/>
      <c r="Q162" s="598"/>
      <c r="R162" s="598"/>
      <c r="S162" s="598"/>
      <c r="T162" s="598"/>
      <c r="U162" s="598"/>
      <c r="V162" s="598"/>
      <c r="W162" s="598"/>
      <c r="X162" s="598"/>
      <c r="Y162" s="598"/>
      <c r="Z162" s="598"/>
      <c r="AA162" s="573"/>
      <c r="AB162" s="573"/>
      <c r="AC162" s="573"/>
    </row>
    <row r="163" spans="1:68" ht="27" hidden="1" customHeight="1" x14ac:dyDescent="0.25">
      <c r="A163" s="54" t="s">
        <v>271</v>
      </c>
      <c r="B163" s="54" t="s">
        <v>272</v>
      </c>
      <c r="C163" s="31">
        <v>4301020323</v>
      </c>
      <c r="D163" s="587">
        <v>4680115886223</v>
      </c>
      <c r="E163" s="588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606"/>
      <c r="B164" s="598"/>
      <c r="C164" s="598"/>
      <c r="D164" s="598"/>
      <c r="E164" s="598"/>
      <c r="F164" s="598"/>
      <c r="G164" s="598"/>
      <c r="H164" s="598"/>
      <c r="I164" s="598"/>
      <c r="J164" s="598"/>
      <c r="K164" s="598"/>
      <c r="L164" s="598"/>
      <c r="M164" s="598"/>
      <c r="N164" s="598"/>
      <c r="O164" s="607"/>
      <c r="P164" s="609" t="s">
        <v>72</v>
      </c>
      <c r="Q164" s="602"/>
      <c r="R164" s="602"/>
      <c r="S164" s="602"/>
      <c r="T164" s="602"/>
      <c r="U164" s="602"/>
      <c r="V164" s="603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98"/>
      <c r="B165" s="598"/>
      <c r="C165" s="598"/>
      <c r="D165" s="598"/>
      <c r="E165" s="598"/>
      <c r="F165" s="598"/>
      <c r="G165" s="598"/>
      <c r="H165" s="598"/>
      <c r="I165" s="598"/>
      <c r="J165" s="598"/>
      <c r="K165" s="598"/>
      <c r="L165" s="598"/>
      <c r="M165" s="598"/>
      <c r="N165" s="598"/>
      <c r="O165" s="607"/>
      <c r="P165" s="609" t="s">
        <v>72</v>
      </c>
      <c r="Q165" s="602"/>
      <c r="R165" s="602"/>
      <c r="S165" s="602"/>
      <c r="T165" s="602"/>
      <c r="U165" s="602"/>
      <c r="V165" s="603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97" t="s">
        <v>64</v>
      </c>
      <c r="B166" s="598"/>
      <c r="C166" s="598"/>
      <c r="D166" s="598"/>
      <c r="E166" s="598"/>
      <c r="F166" s="598"/>
      <c r="G166" s="598"/>
      <c r="H166" s="598"/>
      <c r="I166" s="598"/>
      <c r="J166" s="598"/>
      <c r="K166" s="598"/>
      <c r="L166" s="598"/>
      <c r="M166" s="598"/>
      <c r="N166" s="598"/>
      <c r="O166" s="598"/>
      <c r="P166" s="598"/>
      <c r="Q166" s="598"/>
      <c r="R166" s="598"/>
      <c r="S166" s="598"/>
      <c r="T166" s="598"/>
      <c r="U166" s="598"/>
      <c r="V166" s="598"/>
      <c r="W166" s="598"/>
      <c r="X166" s="598"/>
      <c r="Y166" s="598"/>
      <c r="Z166" s="598"/>
      <c r="AA166" s="573"/>
      <c r="AB166" s="573"/>
      <c r="AC166" s="573"/>
    </row>
    <row r="167" spans="1:68" ht="27" customHeight="1" x14ac:dyDescent="0.25">
      <c r="A167" s="54" t="s">
        <v>274</v>
      </c>
      <c r="B167" s="54" t="s">
        <v>275</v>
      </c>
      <c r="C167" s="31">
        <v>4301031191</v>
      </c>
      <c r="D167" s="587">
        <v>4680115880993</v>
      </c>
      <c r="E167" s="588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50</v>
      </c>
      <c r="Y167" s="578">
        <f t="shared" ref="Y167:Y175" si="26">IFERROR(IF(X167="",0,CEILING((X167/$H167),1)*$H167),"")</f>
        <v>50.400000000000006</v>
      </c>
      <c r="Z167" s="36">
        <f>IFERROR(IF(Y167=0,"",ROUNDUP(Y167/H167,0)*0.00902),"")</f>
        <v>0.10824</v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53.214285714285715</v>
      </c>
      <c r="BN167" s="64">
        <f t="shared" ref="BN167:BN175" si="28">IFERROR(Y167*I167/H167,"0")</f>
        <v>53.64</v>
      </c>
      <c r="BO167" s="64">
        <f t="shared" ref="BO167:BO175" si="29">IFERROR(1/J167*(X167/H167),"0")</f>
        <v>9.0187590187590191E-2</v>
      </c>
      <c r="BP167" s="64">
        <f t="shared" ref="BP167:BP175" si="30">IFERROR(1/J167*(Y167/H167),"0")</f>
        <v>9.0909090909090912E-2</v>
      </c>
    </row>
    <row r="168" spans="1:68" ht="27" customHeight="1" x14ac:dyDescent="0.25">
      <c r="A168" s="54" t="s">
        <v>277</v>
      </c>
      <c r="B168" s="54" t="s">
        <v>278</v>
      </c>
      <c r="C168" s="31">
        <v>4301031204</v>
      </c>
      <c r="D168" s="587">
        <v>4680115881761</v>
      </c>
      <c r="E168" s="588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8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20</v>
      </c>
      <c r="Y168" s="578">
        <f t="shared" si="26"/>
        <v>21</v>
      </c>
      <c r="Z168" s="36">
        <f>IFERROR(IF(Y168=0,"",ROUNDUP(Y168/H168,0)*0.00902),"")</f>
        <v>4.5100000000000001E-2</v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7"/>
        <v>21.285714285714281</v>
      </c>
      <c r="BN168" s="64">
        <f t="shared" si="28"/>
        <v>22.349999999999998</v>
      </c>
      <c r="BO168" s="64">
        <f t="shared" si="29"/>
        <v>3.6075036075036072E-2</v>
      </c>
      <c r="BP168" s="64">
        <f t="shared" si="30"/>
        <v>3.787878787878788E-2</v>
      </c>
    </row>
    <row r="169" spans="1:68" ht="27" customHeight="1" x14ac:dyDescent="0.25">
      <c r="A169" s="54" t="s">
        <v>280</v>
      </c>
      <c r="B169" s="54" t="s">
        <v>281</v>
      </c>
      <c r="C169" s="31">
        <v>4301031201</v>
      </c>
      <c r="D169" s="587">
        <v>4680115881563</v>
      </c>
      <c r="E169" s="588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120</v>
      </c>
      <c r="Y169" s="578">
        <f t="shared" si="26"/>
        <v>121.80000000000001</v>
      </c>
      <c r="Z169" s="36">
        <f>IFERROR(IF(Y169=0,"",ROUNDUP(Y169/H169,0)*0.00902),"")</f>
        <v>0.26158000000000003</v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si="27"/>
        <v>126</v>
      </c>
      <c r="BN169" s="64">
        <f t="shared" si="28"/>
        <v>127.89</v>
      </c>
      <c r="BO169" s="64">
        <f t="shared" si="29"/>
        <v>0.21645021645021645</v>
      </c>
      <c r="BP169" s="64">
        <f t="shared" si="30"/>
        <v>0.2196969696969697</v>
      </c>
    </row>
    <row r="170" spans="1:68" ht="27" customHeight="1" x14ac:dyDescent="0.25">
      <c r="A170" s="54" t="s">
        <v>283</v>
      </c>
      <c r="B170" s="54" t="s">
        <v>284</v>
      </c>
      <c r="C170" s="31">
        <v>4301031199</v>
      </c>
      <c r="D170" s="587">
        <v>4680115880986</v>
      </c>
      <c r="E170" s="588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105</v>
      </c>
      <c r="Y170" s="578">
        <f t="shared" si="26"/>
        <v>105</v>
      </c>
      <c r="Z170" s="36">
        <f>IFERROR(IF(Y170=0,"",ROUNDUP(Y170/H170,0)*0.00502),"")</f>
        <v>0.251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7"/>
        <v>111.5</v>
      </c>
      <c r="BN170" s="64">
        <f t="shared" si="28"/>
        <v>111.5</v>
      </c>
      <c r="BO170" s="64">
        <f t="shared" si="29"/>
        <v>0.21367521367521369</v>
      </c>
      <c r="BP170" s="64">
        <f t="shared" si="30"/>
        <v>0.21367521367521369</v>
      </c>
    </row>
    <row r="171" spans="1:68" ht="27" customHeight="1" x14ac:dyDescent="0.25">
      <c r="A171" s="54" t="s">
        <v>285</v>
      </c>
      <c r="B171" s="54" t="s">
        <v>286</v>
      </c>
      <c r="C171" s="31">
        <v>4301031205</v>
      </c>
      <c r="D171" s="587">
        <v>4680115881785</v>
      </c>
      <c r="E171" s="588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122.5</v>
      </c>
      <c r="Y171" s="578">
        <f t="shared" si="26"/>
        <v>123.9</v>
      </c>
      <c r="Z171" s="36">
        <f>IFERROR(IF(Y171=0,"",ROUNDUP(Y171/H171,0)*0.00502),"")</f>
        <v>0.29618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7"/>
        <v>130.08333333333334</v>
      </c>
      <c r="BN171" s="64">
        <f t="shared" si="28"/>
        <v>131.57</v>
      </c>
      <c r="BO171" s="64">
        <f t="shared" si="29"/>
        <v>0.2492877492877493</v>
      </c>
      <c r="BP171" s="64">
        <f t="shared" si="30"/>
        <v>0.25213675213675218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4301031399</v>
      </c>
      <c r="D172" s="587">
        <v>4680115886537</v>
      </c>
      <c r="E172" s="588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8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290</v>
      </c>
      <c r="B173" s="54" t="s">
        <v>291</v>
      </c>
      <c r="C173" s="31">
        <v>4301031202</v>
      </c>
      <c r="D173" s="587">
        <v>4680115881679</v>
      </c>
      <c r="E173" s="588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8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192.5</v>
      </c>
      <c r="Y173" s="578">
        <f t="shared" si="26"/>
        <v>193.20000000000002</v>
      </c>
      <c r="Z173" s="36">
        <f>IFERROR(IF(Y173=0,"",ROUNDUP(Y173/H173,0)*0.00502),"")</f>
        <v>0.46184000000000003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201.66666666666669</v>
      </c>
      <c r="BN173" s="64">
        <f t="shared" si="28"/>
        <v>202.40000000000003</v>
      </c>
      <c r="BO173" s="64">
        <f t="shared" si="29"/>
        <v>0.39173789173789175</v>
      </c>
      <c r="BP173" s="64">
        <f t="shared" si="30"/>
        <v>0.39316239316239321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4301031158</v>
      </c>
      <c r="D174" s="587">
        <v>4680115880191</v>
      </c>
      <c r="E174" s="588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6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294</v>
      </c>
      <c r="B175" s="54" t="s">
        <v>295</v>
      </c>
      <c r="C175" s="31">
        <v>4301031245</v>
      </c>
      <c r="D175" s="587">
        <v>4680115883963</v>
      </c>
      <c r="E175" s="588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296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606"/>
      <c r="B176" s="598"/>
      <c r="C176" s="598"/>
      <c r="D176" s="598"/>
      <c r="E176" s="598"/>
      <c r="F176" s="598"/>
      <c r="G176" s="598"/>
      <c r="H176" s="598"/>
      <c r="I176" s="598"/>
      <c r="J176" s="598"/>
      <c r="K176" s="598"/>
      <c r="L176" s="598"/>
      <c r="M176" s="598"/>
      <c r="N176" s="598"/>
      <c r="O176" s="607"/>
      <c r="P176" s="609" t="s">
        <v>72</v>
      </c>
      <c r="Q176" s="602"/>
      <c r="R176" s="602"/>
      <c r="S176" s="602"/>
      <c r="T176" s="602"/>
      <c r="U176" s="602"/>
      <c r="V176" s="603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245.23809523809521</v>
      </c>
      <c r="Y176" s="579">
        <f>IFERROR(Y167/H167,"0")+IFERROR(Y168/H168,"0")+IFERROR(Y169/H169,"0")+IFERROR(Y170/H170,"0")+IFERROR(Y171/H171,"0")+IFERROR(Y172/H172,"0")+IFERROR(Y173/H173,"0")+IFERROR(Y174/H174,"0")+IFERROR(Y175/H175,"0")</f>
        <v>247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1.42394</v>
      </c>
      <c r="AA176" s="580"/>
      <c r="AB176" s="580"/>
      <c r="AC176" s="580"/>
    </row>
    <row r="177" spans="1:68" x14ac:dyDescent="0.2">
      <c r="A177" s="598"/>
      <c r="B177" s="598"/>
      <c r="C177" s="598"/>
      <c r="D177" s="598"/>
      <c r="E177" s="598"/>
      <c r="F177" s="598"/>
      <c r="G177" s="598"/>
      <c r="H177" s="598"/>
      <c r="I177" s="598"/>
      <c r="J177" s="598"/>
      <c r="K177" s="598"/>
      <c r="L177" s="598"/>
      <c r="M177" s="598"/>
      <c r="N177" s="598"/>
      <c r="O177" s="607"/>
      <c r="P177" s="609" t="s">
        <v>72</v>
      </c>
      <c r="Q177" s="602"/>
      <c r="R177" s="602"/>
      <c r="S177" s="602"/>
      <c r="T177" s="602"/>
      <c r="U177" s="602"/>
      <c r="V177" s="603"/>
      <c r="W177" s="37" t="s">
        <v>70</v>
      </c>
      <c r="X177" s="579">
        <f>IFERROR(SUM(X167:X175),"0")</f>
        <v>610</v>
      </c>
      <c r="Y177" s="579">
        <f>IFERROR(SUM(Y167:Y175),"0")</f>
        <v>615.30000000000007</v>
      </c>
      <c r="Z177" s="37"/>
      <c r="AA177" s="580"/>
      <c r="AB177" s="580"/>
      <c r="AC177" s="580"/>
    </row>
    <row r="178" spans="1:68" ht="14.25" hidden="1" customHeight="1" x14ac:dyDescent="0.25">
      <c r="A178" s="597" t="s">
        <v>95</v>
      </c>
      <c r="B178" s="598"/>
      <c r="C178" s="598"/>
      <c r="D178" s="598"/>
      <c r="E178" s="598"/>
      <c r="F178" s="598"/>
      <c r="G178" s="598"/>
      <c r="H178" s="598"/>
      <c r="I178" s="598"/>
      <c r="J178" s="598"/>
      <c r="K178" s="598"/>
      <c r="L178" s="598"/>
      <c r="M178" s="598"/>
      <c r="N178" s="598"/>
      <c r="O178" s="598"/>
      <c r="P178" s="598"/>
      <c r="Q178" s="598"/>
      <c r="R178" s="598"/>
      <c r="S178" s="598"/>
      <c r="T178" s="598"/>
      <c r="U178" s="598"/>
      <c r="V178" s="598"/>
      <c r="W178" s="598"/>
      <c r="X178" s="598"/>
      <c r="Y178" s="598"/>
      <c r="Z178" s="598"/>
      <c r="AA178" s="573"/>
      <c r="AB178" s="573"/>
      <c r="AC178" s="573"/>
    </row>
    <row r="179" spans="1:68" ht="27" customHeight="1" x14ac:dyDescent="0.25">
      <c r="A179" s="54" t="s">
        <v>297</v>
      </c>
      <c r="B179" s="54" t="s">
        <v>298</v>
      </c>
      <c r="C179" s="31">
        <v>4301032053</v>
      </c>
      <c r="D179" s="587">
        <v>4680115886780</v>
      </c>
      <c r="E179" s="588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299</v>
      </c>
      <c r="L179" s="32"/>
      <c r="M179" s="33" t="s">
        <v>300</v>
      </c>
      <c r="N179" s="33"/>
      <c r="O179" s="32">
        <v>60</v>
      </c>
      <c r="P179" s="8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3.5</v>
      </c>
      <c r="Y179" s="578">
        <f>IFERROR(IF(X179="",0,CEILING((X179/$H179),1)*$H179),"")</f>
        <v>3.7800000000000002</v>
      </c>
      <c r="Z179" s="36">
        <f>IFERROR(IF(Y179=0,"",ROUNDUP(Y179/H179,0)*0.0059),"")</f>
        <v>1.77E-2</v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4.0277777777777777</v>
      </c>
      <c r="BN179" s="64">
        <f>IFERROR(Y179*I179/H179,"0")</f>
        <v>4.3499999999999996</v>
      </c>
      <c r="BO179" s="64">
        <f>IFERROR(1/J179*(X179/H179),"0")</f>
        <v>1.2860082304526748E-2</v>
      </c>
      <c r="BP179" s="64">
        <f>IFERROR(1/J179*(Y179/H179),"0")</f>
        <v>1.3888888888888888E-2</v>
      </c>
    </row>
    <row r="180" spans="1:68" ht="27" customHeight="1" x14ac:dyDescent="0.25">
      <c r="A180" s="54" t="s">
        <v>302</v>
      </c>
      <c r="B180" s="54" t="s">
        <v>303</v>
      </c>
      <c r="C180" s="31">
        <v>4301032051</v>
      </c>
      <c r="D180" s="587">
        <v>4680115886742</v>
      </c>
      <c r="E180" s="588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299</v>
      </c>
      <c r="L180" s="32"/>
      <c r="M180" s="33" t="s">
        <v>300</v>
      </c>
      <c r="N180" s="33"/>
      <c r="O180" s="32">
        <v>90</v>
      </c>
      <c r="P180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3.5</v>
      </c>
      <c r="Y180" s="578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9" t="s">
        <v>304</v>
      </c>
      <c r="AG180" s="64"/>
      <c r="AJ180" s="68"/>
      <c r="AK180" s="68">
        <v>0</v>
      </c>
      <c r="BB180" s="230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ht="27" customHeight="1" x14ac:dyDescent="0.25">
      <c r="A181" s="54" t="s">
        <v>305</v>
      </c>
      <c r="B181" s="54" t="s">
        <v>306</v>
      </c>
      <c r="C181" s="31">
        <v>4301032052</v>
      </c>
      <c r="D181" s="587">
        <v>4680115886766</v>
      </c>
      <c r="E181" s="588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3.5</v>
      </c>
      <c r="Y181" s="578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304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606"/>
      <c r="B182" s="598"/>
      <c r="C182" s="598"/>
      <c r="D182" s="598"/>
      <c r="E182" s="598"/>
      <c r="F182" s="598"/>
      <c r="G182" s="598"/>
      <c r="H182" s="598"/>
      <c r="I182" s="598"/>
      <c r="J182" s="598"/>
      <c r="K182" s="598"/>
      <c r="L182" s="598"/>
      <c r="M182" s="598"/>
      <c r="N182" s="598"/>
      <c r="O182" s="607"/>
      <c r="P182" s="609" t="s">
        <v>72</v>
      </c>
      <c r="Q182" s="602"/>
      <c r="R182" s="602"/>
      <c r="S182" s="602"/>
      <c r="T182" s="602"/>
      <c r="U182" s="602"/>
      <c r="V182" s="603"/>
      <c r="W182" s="37" t="s">
        <v>73</v>
      </c>
      <c r="X182" s="579">
        <f>IFERROR(X179/H179,"0")+IFERROR(X180/H180,"0")+IFERROR(X181/H181,"0")</f>
        <v>8.3333333333333321</v>
      </c>
      <c r="Y182" s="579">
        <f>IFERROR(Y179/H179,"0")+IFERROR(Y180/H180,"0")+IFERROR(Y181/H181,"0")</f>
        <v>9</v>
      </c>
      <c r="Z182" s="579">
        <f>IFERROR(IF(Z179="",0,Z179),"0")+IFERROR(IF(Z180="",0,Z180),"0")+IFERROR(IF(Z181="",0,Z181),"0")</f>
        <v>5.3100000000000001E-2</v>
      </c>
      <c r="AA182" s="580"/>
      <c r="AB182" s="580"/>
      <c r="AC182" s="580"/>
    </row>
    <row r="183" spans="1:68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7"/>
      <c r="P183" s="609" t="s">
        <v>72</v>
      </c>
      <c r="Q183" s="602"/>
      <c r="R183" s="602"/>
      <c r="S183" s="602"/>
      <c r="T183" s="602"/>
      <c r="U183" s="602"/>
      <c r="V183" s="603"/>
      <c r="W183" s="37" t="s">
        <v>70</v>
      </c>
      <c r="X183" s="579">
        <f>IFERROR(SUM(X179:X181),"0")</f>
        <v>10.5</v>
      </c>
      <c r="Y183" s="579">
        <f>IFERROR(SUM(Y179:Y181),"0")</f>
        <v>11.34</v>
      </c>
      <c r="Z183" s="37"/>
      <c r="AA183" s="580"/>
      <c r="AB183" s="580"/>
      <c r="AC183" s="580"/>
    </row>
    <row r="184" spans="1:68" ht="14.25" hidden="1" customHeight="1" x14ac:dyDescent="0.25">
      <c r="A184" s="597" t="s">
        <v>307</v>
      </c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598"/>
      <c r="P184" s="598"/>
      <c r="Q184" s="598"/>
      <c r="R184" s="598"/>
      <c r="S184" s="598"/>
      <c r="T184" s="598"/>
      <c r="U184" s="598"/>
      <c r="V184" s="598"/>
      <c r="W184" s="598"/>
      <c r="X184" s="598"/>
      <c r="Y184" s="598"/>
      <c r="Z184" s="598"/>
      <c r="AA184" s="573"/>
      <c r="AB184" s="573"/>
      <c r="AC184" s="573"/>
    </row>
    <row r="185" spans="1:68" ht="27" customHeight="1" x14ac:dyDescent="0.25">
      <c r="A185" s="54" t="s">
        <v>308</v>
      </c>
      <c r="B185" s="54" t="s">
        <v>309</v>
      </c>
      <c r="C185" s="31">
        <v>4301170013</v>
      </c>
      <c r="D185" s="587">
        <v>4680115886797</v>
      </c>
      <c r="E185" s="588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299</v>
      </c>
      <c r="L185" s="32"/>
      <c r="M185" s="33" t="s">
        <v>300</v>
      </c>
      <c r="N185" s="33"/>
      <c r="O185" s="32">
        <v>90</v>
      </c>
      <c r="P185" s="80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3.5</v>
      </c>
      <c r="Y185" s="578">
        <f>IFERROR(IF(X185="",0,CEILING((X185/$H185),1)*$H185),"")</f>
        <v>3.7800000000000002</v>
      </c>
      <c r="Z185" s="36">
        <f>IFERROR(IF(Y185=0,"",ROUNDUP(Y185/H185,0)*0.0059),"")</f>
        <v>1.77E-2</v>
      </c>
      <c r="AA185" s="56"/>
      <c r="AB185" s="57"/>
      <c r="AC185" s="233" t="s">
        <v>304</v>
      </c>
      <c r="AG185" s="64"/>
      <c r="AJ185" s="68"/>
      <c r="AK185" s="68">
        <v>0</v>
      </c>
      <c r="BB185" s="234" t="s">
        <v>1</v>
      </c>
      <c r="BM185" s="64">
        <f>IFERROR(X185*I185/H185,"0")</f>
        <v>4.0277777777777777</v>
      </c>
      <c r="BN185" s="64">
        <f>IFERROR(Y185*I185/H185,"0")</f>
        <v>4.3499999999999996</v>
      </c>
      <c r="BO185" s="64">
        <f>IFERROR(1/J185*(X185/H185),"0")</f>
        <v>1.2860082304526748E-2</v>
      </c>
      <c r="BP185" s="64">
        <f>IFERROR(1/J185*(Y185/H185),"0")</f>
        <v>1.3888888888888888E-2</v>
      </c>
    </row>
    <row r="186" spans="1:68" x14ac:dyDescent="0.2">
      <c r="A186" s="606"/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607"/>
      <c r="P186" s="609" t="s">
        <v>72</v>
      </c>
      <c r="Q186" s="602"/>
      <c r="R186" s="602"/>
      <c r="S186" s="602"/>
      <c r="T186" s="602"/>
      <c r="U186" s="602"/>
      <c r="V186" s="603"/>
      <c r="W186" s="37" t="s">
        <v>73</v>
      </c>
      <c r="X186" s="579">
        <f>IFERROR(X185/H185,"0")</f>
        <v>2.7777777777777777</v>
      </c>
      <c r="Y186" s="579">
        <f>IFERROR(Y185/H185,"0")</f>
        <v>3</v>
      </c>
      <c r="Z186" s="579">
        <f>IFERROR(IF(Z185="",0,Z185),"0")</f>
        <v>1.77E-2</v>
      </c>
      <c r="AA186" s="580"/>
      <c r="AB186" s="580"/>
      <c r="AC186" s="580"/>
    </row>
    <row r="187" spans="1:68" x14ac:dyDescent="0.2">
      <c r="A187" s="598"/>
      <c r="B187" s="598"/>
      <c r="C187" s="598"/>
      <c r="D187" s="598"/>
      <c r="E187" s="598"/>
      <c r="F187" s="598"/>
      <c r="G187" s="598"/>
      <c r="H187" s="598"/>
      <c r="I187" s="598"/>
      <c r="J187" s="598"/>
      <c r="K187" s="598"/>
      <c r="L187" s="598"/>
      <c r="M187" s="598"/>
      <c r="N187" s="598"/>
      <c r="O187" s="607"/>
      <c r="P187" s="609" t="s">
        <v>72</v>
      </c>
      <c r="Q187" s="602"/>
      <c r="R187" s="602"/>
      <c r="S187" s="602"/>
      <c r="T187" s="602"/>
      <c r="U187" s="602"/>
      <c r="V187" s="603"/>
      <c r="W187" s="37" t="s">
        <v>70</v>
      </c>
      <c r="X187" s="579">
        <f>IFERROR(SUM(X185:X185),"0")</f>
        <v>3.5</v>
      </c>
      <c r="Y187" s="579">
        <f>IFERROR(SUM(Y185:Y185),"0")</f>
        <v>3.7800000000000002</v>
      </c>
      <c r="Z187" s="37"/>
      <c r="AA187" s="580"/>
      <c r="AB187" s="580"/>
      <c r="AC187" s="580"/>
    </row>
    <row r="188" spans="1:68" ht="16.5" hidden="1" customHeight="1" x14ac:dyDescent="0.25">
      <c r="A188" s="614" t="s">
        <v>310</v>
      </c>
      <c r="B188" s="598"/>
      <c r="C188" s="598"/>
      <c r="D188" s="598"/>
      <c r="E188" s="598"/>
      <c r="F188" s="598"/>
      <c r="G188" s="598"/>
      <c r="H188" s="598"/>
      <c r="I188" s="598"/>
      <c r="J188" s="598"/>
      <c r="K188" s="598"/>
      <c r="L188" s="598"/>
      <c r="M188" s="598"/>
      <c r="N188" s="598"/>
      <c r="O188" s="598"/>
      <c r="P188" s="598"/>
      <c r="Q188" s="598"/>
      <c r="R188" s="598"/>
      <c r="S188" s="598"/>
      <c r="T188" s="598"/>
      <c r="U188" s="598"/>
      <c r="V188" s="598"/>
      <c r="W188" s="598"/>
      <c r="X188" s="598"/>
      <c r="Y188" s="598"/>
      <c r="Z188" s="598"/>
      <c r="AA188" s="572"/>
      <c r="AB188" s="572"/>
      <c r="AC188" s="572"/>
    </row>
    <row r="189" spans="1:68" ht="14.25" hidden="1" customHeight="1" x14ac:dyDescent="0.25">
      <c r="A189" s="597" t="s">
        <v>103</v>
      </c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598"/>
      <c r="P189" s="598"/>
      <c r="Q189" s="598"/>
      <c r="R189" s="598"/>
      <c r="S189" s="598"/>
      <c r="T189" s="598"/>
      <c r="U189" s="598"/>
      <c r="V189" s="598"/>
      <c r="W189" s="598"/>
      <c r="X189" s="598"/>
      <c r="Y189" s="598"/>
      <c r="Z189" s="598"/>
      <c r="AA189" s="573"/>
      <c r="AB189" s="573"/>
      <c r="AC189" s="573"/>
    </row>
    <row r="190" spans="1:68" ht="16.5" hidden="1" customHeight="1" x14ac:dyDescent="0.25">
      <c r="A190" s="54" t="s">
        <v>311</v>
      </c>
      <c r="B190" s="54" t="s">
        <v>312</v>
      </c>
      <c r="C190" s="31">
        <v>4301011450</v>
      </c>
      <c r="D190" s="587">
        <v>4680115881402</v>
      </c>
      <c r="E190" s="588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313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314</v>
      </c>
      <c r="B191" s="54" t="s">
        <v>315</v>
      </c>
      <c r="C191" s="31">
        <v>4301011768</v>
      </c>
      <c r="D191" s="587">
        <v>4680115881396</v>
      </c>
      <c r="E191" s="588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6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313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606"/>
      <c r="B192" s="598"/>
      <c r="C192" s="598"/>
      <c r="D192" s="598"/>
      <c r="E192" s="598"/>
      <c r="F192" s="598"/>
      <c r="G192" s="598"/>
      <c r="H192" s="598"/>
      <c r="I192" s="598"/>
      <c r="J192" s="598"/>
      <c r="K192" s="598"/>
      <c r="L192" s="598"/>
      <c r="M192" s="598"/>
      <c r="N192" s="598"/>
      <c r="O192" s="607"/>
      <c r="P192" s="609" t="s">
        <v>72</v>
      </c>
      <c r="Q192" s="602"/>
      <c r="R192" s="602"/>
      <c r="S192" s="602"/>
      <c r="T192" s="602"/>
      <c r="U192" s="602"/>
      <c r="V192" s="603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98"/>
      <c r="B193" s="598"/>
      <c r="C193" s="598"/>
      <c r="D193" s="598"/>
      <c r="E193" s="598"/>
      <c r="F193" s="598"/>
      <c r="G193" s="598"/>
      <c r="H193" s="598"/>
      <c r="I193" s="598"/>
      <c r="J193" s="598"/>
      <c r="K193" s="598"/>
      <c r="L193" s="598"/>
      <c r="M193" s="598"/>
      <c r="N193" s="598"/>
      <c r="O193" s="607"/>
      <c r="P193" s="609" t="s">
        <v>72</v>
      </c>
      <c r="Q193" s="602"/>
      <c r="R193" s="602"/>
      <c r="S193" s="602"/>
      <c r="T193" s="602"/>
      <c r="U193" s="602"/>
      <c r="V193" s="603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97" t="s">
        <v>140</v>
      </c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598"/>
      <c r="P194" s="598"/>
      <c r="Q194" s="598"/>
      <c r="R194" s="598"/>
      <c r="S194" s="598"/>
      <c r="T194" s="598"/>
      <c r="U194" s="598"/>
      <c r="V194" s="598"/>
      <c r="W194" s="598"/>
      <c r="X194" s="598"/>
      <c r="Y194" s="598"/>
      <c r="Z194" s="598"/>
      <c r="AA194" s="573"/>
      <c r="AB194" s="573"/>
      <c r="AC194" s="573"/>
    </row>
    <row r="195" spans="1:68" ht="16.5" hidden="1" customHeight="1" x14ac:dyDescent="0.25">
      <c r="A195" s="54" t="s">
        <v>316</v>
      </c>
      <c r="B195" s="54" t="s">
        <v>317</v>
      </c>
      <c r="C195" s="31">
        <v>4301020262</v>
      </c>
      <c r="D195" s="587">
        <v>4680115882935</v>
      </c>
      <c r="E195" s="588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8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318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319</v>
      </c>
      <c r="B196" s="54" t="s">
        <v>320</v>
      </c>
      <c r="C196" s="31">
        <v>4301020220</v>
      </c>
      <c r="D196" s="587">
        <v>4680115880764</v>
      </c>
      <c r="E196" s="588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6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318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606"/>
      <c r="B197" s="598"/>
      <c r="C197" s="598"/>
      <c r="D197" s="598"/>
      <c r="E197" s="598"/>
      <c r="F197" s="598"/>
      <c r="G197" s="598"/>
      <c r="H197" s="598"/>
      <c r="I197" s="598"/>
      <c r="J197" s="598"/>
      <c r="K197" s="598"/>
      <c r="L197" s="598"/>
      <c r="M197" s="598"/>
      <c r="N197" s="598"/>
      <c r="O197" s="607"/>
      <c r="P197" s="609" t="s">
        <v>72</v>
      </c>
      <c r="Q197" s="602"/>
      <c r="R197" s="602"/>
      <c r="S197" s="602"/>
      <c r="T197" s="602"/>
      <c r="U197" s="602"/>
      <c r="V197" s="603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98"/>
      <c r="B198" s="598"/>
      <c r="C198" s="598"/>
      <c r="D198" s="598"/>
      <c r="E198" s="598"/>
      <c r="F198" s="598"/>
      <c r="G198" s="598"/>
      <c r="H198" s="598"/>
      <c r="I198" s="598"/>
      <c r="J198" s="598"/>
      <c r="K198" s="598"/>
      <c r="L198" s="598"/>
      <c r="M198" s="598"/>
      <c r="N198" s="598"/>
      <c r="O198" s="607"/>
      <c r="P198" s="609" t="s">
        <v>72</v>
      </c>
      <c r="Q198" s="602"/>
      <c r="R198" s="602"/>
      <c r="S198" s="602"/>
      <c r="T198" s="602"/>
      <c r="U198" s="602"/>
      <c r="V198" s="603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97" t="s">
        <v>64</v>
      </c>
      <c r="B199" s="598"/>
      <c r="C199" s="598"/>
      <c r="D199" s="598"/>
      <c r="E199" s="598"/>
      <c r="F199" s="598"/>
      <c r="G199" s="598"/>
      <c r="H199" s="598"/>
      <c r="I199" s="598"/>
      <c r="J199" s="598"/>
      <c r="K199" s="598"/>
      <c r="L199" s="598"/>
      <c r="M199" s="598"/>
      <c r="N199" s="598"/>
      <c r="O199" s="598"/>
      <c r="P199" s="598"/>
      <c r="Q199" s="598"/>
      <c r="R199" s="598"/>
      <c r="S199" s="598"/>
      <c r="T199" s="598"/>
      <c r="U199" s="598"/>
      <c r="V199" s="598"/>
      <c r="W199" s="598"/>
      <c r="X199" s="598"/>
      <c r="Y199" s="598"/>
      <c r="Z199" s="598"/>
      <c r="AA199" s="573"/>
      <c r="AB199" s="573"/>
      <c r="AC199" s="573"/>
    </row>
    <row r="200" spans="1:68" ht="27" customHeight="1" x14ac:dyDescent="0.25">
      <c r="A200" s="54" t="s">
        <v>321</v>
      </c>
      <c r="B200" s="54" t="s">
        <v>322</v>
      </c>
      <c r="C200" s="31">
        <v>4301031224</v>
      </c>
      <c r="D200" s="587">
        <v>4680115882683</v>
      </c>
      <c r="E200" s="588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120</v>
      </c>
      <c r="Y200" s="578">
        <f t="shared" ref="Y200:Y207" si="31">IFERROR(IF(X200="",0,CEILING((X200/$H200),1)*$H200),"")</f>
        <v>124.2</v>
      </c>
      <c r="Z200" s="36">
        <f>IFERROR(IF(Y200=0,"",ROUNDUP(Y200/H200,0)*0.00902),"")</f>
        <v>0.20746000000000001</v>
      </c>
      <c r="AA200" s="56"/>
      <c r="AB200" s="57"/>
      <c r="AC200" s="243" t="s">
        <v>323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124.66666666666667</v>
      </c>
      <c r="BN200" s="64">
        <f t="shared" ref="BN200:BN207" si="33">IFERROR(Y200*I200/H200,"0")</f>
        <v>129.03</v>
      </c>
      <c r="BO200" s="64">
        <f t="shared" ref="BO200:BO207" si="34">IFERROR(1/J200*(X200/H200),"0")</f>
        <v>0.16835016835016836</v>
      </c>
      <c r="BP200" s="64">
        <f t="shared" ref="BP200:BP207" si="35">IFERROR(1/J200*(Y200/H200),"0")</f>
        <v>0.17424242424242425</v>
      </c>
    </row>
    <row r="201" spans="1:68" ht="27" customHeight="1" x14ac:dyDescent="0.25">
      <c r="A201" s="54" t="s">
        <v>324</v>
      </c>
      <c r="B201" s="54" t="s">
        <v>325</v>
      </c>
      <c r="C201" s="31">
        <v>4301031230</v>
      </c>
      <c r="D201" s="587">
        <v>4680115882690</v>
      </c>
      <c r="E201" s="588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60</v>
      </c>
      <c r="Y201" s="578">
        <f t="shared" si="31"/>
        <v>64.800000000000011</v>
      </c>
      <c r="Z201" s="36">
        <f>IFERROR(IF(Y201=0,"",ROUNDUP(Y201/H201,0)*0.00902),"")</f>
        <v>0.10824</v>
      </c>
      <c r="AA201" s="56"/>
      <c r="AB201" s="57"/>
      <c r="AC201" s="245" t="s">
        <v>326</v>
      </c>
      <c r="AG201" s="64"/>
      <c r="AJ201" s="68"/>
      <c r="AK201" s="68">
        <v>0</v>
      </c>
      <c r="BB201" s="246" t="s">
        <v>1</v>
      </c>
      <c r="BM201" s="64">
        <f t="shared" si="32"/>
        <v>62.333333333333336</v>
      </c>
      <c r="BN201" s="64">
        <f t="shared" si="33"/>
        <v>67.320000000000007</v>
      </c>
      <c r="BO201" s="64">
        <f t="shared" si="34"/>
        <v>8.4175084175084181E-2</v>
      </c>
      <c r="BP201" s="64">
        <f t="shared" si="35"/>
        <v>9.0909090909090925E-2</v>
      </c>
    </row>
    <row r="202" spans="1:68" ht="27" customHeight="1" x14ac:dyDescent="0.25">
      <c r="A202" s="54" t="s">
        <v>327</v>
      </c>
      <c r="B202" s="54" t="s">
        <v>328</v>
      </c>
      <c r="C202" s="31">
        <v>4301031220</v>
      </c>
      <c r="D202" s="587">
        <v>4680115882669</v>
      </c>
      <c r="E202" s="588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200</v>
      </c>
      <c r="Y202" s="578">
        <f t="shared" si="31"/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si="32"/>
        <v>207.77777777777777</v>
      </c>
      <c r="BN202" s="64">
        <f t="shared" si="33"/>
        <v>213.18000000000004</v>
      </c>
      <c r="BO202" s="64">
        <f t="shared" si="34"/>
        <v>0.28058361391694725</v>
      </c>
      <c r="BP202" s="64">
        <f t="shared" si="35"/>
        <v>0.2878787878787879</v>
      </c>
    </row>
    <row r="203" spans="1:68" ht="27" customHeight="1" x14ac:dyDescent="0.25">
      <c r="A203" s="54" t="s">
        <v>330</v>
      </c>
      <c r="B203" s="54" t="s">
        <v>331</v>
      </c>
      <c r="C203" s="31">
        <v>4301031221</v>
      </c>
      <c r="D203" s="587">
        <v>4680115882676</v>
      </c>
      <c r="E203" s="588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80</v>
      </c>
      <c r="Y203" s="578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333</v>
      </c>
      <c r="B204" s="54" t="s">
        <v>334</v>
      </c>
      <c r="C204" s="31">
        <v>4301031223</v>
      </c>
      <c r="D204" s="587">
        <v>4680115884014</v>
      </c>
      <c r="E204" s="588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8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75</v>
      </c>
      <c r="Y204" s="578">
        <f t="shared" si="31"/>
        <v>75.600000000000009</v>
      </c>
      <c r="Z204" s="36">
        <f>IFERROR(IF(Y204=0,"",ROUNDUP(Y204/H204,0)*0.00502),"")</f>
        <v>0.21084</v>
      </c>
      <c r="AA204" s="56"/>
      <c r="AB204" s="57"/>
      <c r="AC204" s="251" t="s">
        <v>323</v>
      </c>
      <c r="AG204" s="64"/>
      <c r="AJ204" s="68"/>
      <c r="AK204" s="68">
        <v>0</v>
      </c>
      <c r="BB204" s="252" t="s">
        <v>1</v>
      </c>
      <c r="BM204" s="64">
        <f t="shared" si="32"/>
        <v>80.416666666666671</v>
      </c>
      <c r="BN204" s="64">
        <f t="shared" si="33"/>
        <v>81.06</v>
      </c>
      <c r="BO204" s="64">
        <f t="shared" si="34"/>
        <v>0.17806267806267806</v>
      </c>
      <c r="BP204" s="64">
        <f t="shared" si="35"/>
        <v>0.17948717948717954</v>
      </c>
    </row>
    <row r="205" spans="1:68" ht="27" customHeight="1" x14ac:dyDescent="0.25">
      <c r="A205" s="54" t="s">
        <v>335</v>
      </c>
      <c r="B205" s="54" t="s">
        <v>336</v>
      </c>
      <c r="C205" s="31">
        <v>4301031222</v>
      </c>
      <c r="D205" s="587">
        <v>4680115884007</v>
      </c>
      <c r="E205" s="588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45</v>
      </c>
      <c r="Y205" s="578">
        <f t="shared" si="31"/>
        <v>45</v>
      </c>
      <c r="Z205" s="36">
        <f>IFERROR(IF(Y205=0,"",ROUNDUP(Y205/H205,0)*0.00502),"")</f>
        <v>0.1255</v>
      </c>
      <c r="AA205" s="56"/>
      <c r="AB205" s="57"/>
      <c r="AC205" s="253" t="s">
        <v>326</v>
      </c>
      <c r="AG205" s="64"/>
      <c r="AJ205" s="68"/>
      <c r="AK205" s="68">
        <v>0</v>
      </c>
      <c r="BB205" s="254" t="s">
        <v>1</v>
      </c>
      <c r="BM205" s="64">
        <f t="shared" si="32"/>
        <v>47.5</v>
      </c>
      <c r="BN205" s="64">
        <f t="shared" si="33"/>
        <v>47.5</v>
      </c>
      <c r="BO205" s="64">
        <f t="shared" si="34"/>
        <v>0.10683760683760685</v>
      </c>
      <c r="BP205" s="64">
        <f t="shared" si="35"/>
        <v>0.10683760683760685</v>
      </c>
    </row>
    <row r="206" spans="1:68" ht="27" customHeight="1" x14ac:dyDescent="0.25">
      <c r="A206" s="54" t="s">
        <v>337</v>
      </c>
      <c r="B206" s="54" t="s">
        <v>338</v>
      </c>
      <c r="C206" s="31">
        <v>4301031229</v>
      </c>
      <c r="D206" s="587">
        <v>4680115884038</v>
      </c>
      <c r="E206" s="588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60</v>
      </c>
      <c r="Y206" s="578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63.333333333333329</v>
      </c>
      <c r="BN206" s="64">
        <f t="shared" si="33"/>
        <v>64.599999999999994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339</v>
      </c>
      <c r="B207" s="54" t="s">
        <v>340</v>
      </c>
      <c r="C207" s="31">
        <v>4301031225</v>
      </c>
      <c r="D207" s="587">
        <v>4680115884021</v>
      </c>
      <c r="E207" s="588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36</v>
      </c>
      <c r="Y207" s="578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37.999999999999993</v>
      </c>
      <c r="BN207" s="64">
        <f t="shared" si="33"/>
        <v>37.999999999999993</v>
      </c>
      <c r="BO207" s="64">
        <f t="shared" si="34"/>
        <v>8.5470085470085472E-2</v>
      </c>
      <c r="BP207" s="64">
        <f t="shared" si="35"/>
        <v>8.5470085470085472E-2</v>
      </c>
    </row>
    <row r="208" spans="1:68" x14ac:dyDescent="0.2">
      <c r="A208" s="606"/>
      <c r="B208" s="598"/>
      <c r="C208" s="598"/>
      <c r="D208" s="598"/>
      <c r="E208" s="598"/>
      <c r="F208" s="598"/>
      <c r="G208" s="598"/>
      <c r="H208" s="598"/>
      <c r="I208" s="598"/>
      <c r="J208" s="598"/>
      <c r="K208" s="598"/>
      <c r="L208" s="598"/>
      <c r="M208" s="598"/>
      <c r="N208" s="598"/>
      <c r="O208" s="607"/>
      <c r="P208" s="609" t="s">
        <v>72</v>
      </c>
      <c r="Q208" s="602"/>
      <c r="R208" s="602"/>
      <c r="S208" s="602"/>
      <c r="T208" s="602"/>
      <c r="U208" s="602"/>
      <c r="V208" s="603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205.18518518518519</v>
      </c>
      <c r="Y208" s="579">
        <f>IFERROR(Y200/H200,"0")+IFERROR(Y201/H201,"0")+IFERROR(Y202/H202,"0")+IFERROR(Y203/H203,"0")+IFERROR(Y204/H204,"0")+IFERROR(Y205/H205,"0")+IFERROR(Y206/H206,"0")+IFERROR(Y207/H207,"0")</f>
        <v>209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1.4011799999999999</v>
      </c>
      <c r="AA208" s="580"/>
      <c r="AB208" s="580"/>
      <c r="AC208" s="580"/>
    </row>
    <row r="209" spans="1:68" x14ac:dyDescent="0.2">
      <c r="A209" s="598"/>
      <c r="B209" s="598"/>
      <c r="C209" s="598"/>
      <c r="D209" s="598"/>
      <c r="E209" s="598"/>
      <c r="F209" s="598"/>
      <c r="G209" s="598"/>
      <c r="H209" s="598"/>
      <c r="I209" s="598"/>
      <c r="J209" s="598"/>
      <c r="K209" s="598"/>
      <c r="L209" s="598"/>
      <c r="M209" s="598"/>
      <c r="N209" s="598"/>
      <c r="O209" s="607"/>
      <c r="P209" s="609" t="s">
        <v>72</v>
      </c>
      <c r="Q209" s="602"/>
      <c r="R209" s="602"/>
      <c r="S209" s="602"/>
      <c r="T209" s="602"/>
      <c r="U209" s="602"/>
      <c r="V209" s="603"/>
      <c r="W209" s="37" t="s">
        <v>70</v>
      </c>
      <c r="X209" s="579">
        <f>IFERROR(SUM(X200:X207),"0")</f>
        <v>676</v>
      </c>
      <c r="Y209" s="579">
        <f>IFERROR(SUM(Y200:Y207),"0")</f>
        <v>693.00000000000011</v>
      </c>
      <c r="Z209" s="37"/>
      <c r="AA209" s="580"/>
      <c r="AB209" s="580"/>
      <c r="AC209" s="580"/>
    </row>
    <row r="210" spans="1:68" ht="14.25" hidden="1" customHeight="1" x14ac:dyDescent="0.25">
      <c r="A210" s="597" t="s">
        <v>74</v>
      </c>
      <c r="B210" s="598"/>
      <c r="C210" s="598"/>
      <c r="D210" s="598"/>
      <c r="E210" s="598"/>
      <c r="F210" s="598"/>
      <c r="G210" s="598"/>
      <c r="H210" s="598"/>
      <c r="I210" s="598"/>
      <c r="J210" s="598"/>
      <c r="K210" s="598"/>
      <c r="L210" s="598"/>
      <c r="M210" s="598"/>
      <c r="N210" s="598"/>
      <c r="O210" s="598"/>
      <c r="P210" s="598"/>
      <c r="Q210" s="598"/>
      <c r="R210" s="598"/>
      <c r="S210" s="598"/>
      <c r="T210" s="598"/>
      <c r="U210" s="598"/>
      <c r="V210" s="598"/>
      <c r="W210" s="598"/>
      <c r="X210" s="598"/>
      <c r="Y210" s="598"/>
      <c r="Z210" s="598"/>
      <c r="AA210" s="573"/>
      <c r="AB210" s="573"/>
      <c r="AC210" s="573"/>
    </row>
    <row r="211" spans="1:68" ht="27" hidden="1" customHeight="1" x14ac:dyDescent="0.25">
      <c r="A211" s="54" t="s">
        <v>341</v>
      </c>
      <c r="B211" s="54" t="s">
        <v>342</v>
      </c>
      <c r="C211" s="31">
        <v>4301051408</v>
      </c>
      <c r="D211" s="587">
        <v>4680115881594</v>
      </c>
      <c r="E211" s="588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343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4301051411</v>
      </c>
      <c r="D212" s="587">
        <v>4680115881617</v>
      </c>
      <c r="E212" s="588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347</v>
      </c>
      <c r="B213" s="54" t="s">
        <v>348</v>
      </c>
      <c r="C213" s="31">
        <v>4301051656</v>
      </c>
      <c r="D213" s="587">
        <v>4680115880573</v>
      </c>
      <c r="E213" s="588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9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120</v>
      </c>
      <c r="Y213" s="578">
        <f t="shared" si="36"/>
        <v>121.79999999999998</v>
      </c>
      <c r="Z213" s="36">
        <f>IFERROR(IF(Y213=0,"",ROUNDUP(Y213/H213,0)*0.01898),"")</f>
        <v>0.26572000000000001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7"/>
        <v>127.15862068965518</v>
      </c>
      <c r="BN213" s="64">
        <f t="shared" si="38"/>
        <v>129.06599999999997</v>
      </c>
      <c r="BO213" s="64">
        <f t="shared" si="39"/>
        <v>0.21551724137931036</v>
      </c>
      <c r="BP213" s="64">
        <f t="shared" si="40"/>
        <v>0.21875</v>
      </c>
    </row>
    <row r="214" spans="1:68" ht="27" customHeight="1" x14ac:dyDescent="0.25">
      <c r="A214" s="54" t="s">
        <v>350</v>
      </c>
      <c r="B214" s="54" t="s">
        <v>351</v>
      </c>
      <c r="C214" s="31">
        <v>4301051407</v>
      </c>
      <c r="D214" s="587">
        <v>4680115882195</v>
      </c>
      <c r="E214" s="588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280</v>
      </c>
      <c r="Y214" s="578">
        <f t="shared" si="36"/>
        <v>280.8</v>
      </c>
      <c r="Z214" s="36">
        <f t="shared" ref="Z214:Z219" si="41">IFERROR(IF(Y214=0,"",ROUNDUP(Y214/H214,0)*0.00651),"")</f>
        <v>0.76167000000000007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7"/>
        <v>311.5</v>
      </c>
      <c r="BN214" s="64">
        <f t="shared" si="38"/>
        <v>312.39</v>
      </c>
      <c r="BO214" s="64">
        <f t="shared" si="39"/>
        <v>0.64102564102564108</v>
      </c>
      <c r="BP214" s="64">
        <f t="shared" si="40"/>
        <v>0.64285714285714302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4301051752</v>
      </c>
      <c r="D215" s="587">
        <v>4680115882607</v>
      </c>
      <c r="E215" s="588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9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4301051666</v>
      </c>
      <c r="D216" s="587">
        <v>4680115880092</v>
      </c>
      <c r="E216" s="588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280</v>
      </c>
      <c r="Y216" s="578">
        <f t="shared" si="36"/>
        <v>280.8</v>
      </c>
      <c r="Z216" s="36">
        <f t="shared" si="41"/>
        <v>0.76167000000000007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309.40000000000003</v>
      </c>
      <c r="BN216" s="64">
        <f t="shared" si="38"/>
        <v>310.28400000000005</v>
      </c>
      <c r="BO216" s="64">
        <f t="shared" si="39"/>
        <v>0.64102564102564108</v>
      </c>
      <c r="BP216" s="64">
        <f t="shared" si="40"/>
        <v>0.64285714285714302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4301051668</v>
      </c>
      <c r="D217" s="587">
        <v>4680115880221</v>
      </c>
      <c r="E217" s="588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4301051945</v>
      </c>
      <c r="D218" s="587">
        <v>4680115880504</v>
      </c>
      <c r="E218" s="588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6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100</v>
      </c>
      <c r="Y218" s="578">
        <f t="shared" si="36"/>
        <v>100.8</v>
      </c>
      <c r="Z218" s="36">
        <f t="shared" si="41"/>
        <v>0.27342</v>
      </c>
      <c r="AA218" s="56"/>
      <c r="AB218" s="57"/>
      <c r="AC218" s="273" t="s">
        <v>361</v>
      </c>
      <c r="AG218" s="64"/>
      <c r="AJ218" s="68"/>
      <c r="AK218" s="68">
        <v>0</v>
      </c>
      <c r="BB218" s="274" t="s">
        <v>1</v>
      </c>
      <c r="BM218" s="64">
        <f t="shared" si="37"/>
        <v>110.5</v>
      </c>
      <c r="BN218" s="64">
        <f t="shared" si="38"/>
        <v>111.384</v>
      </c>
      <c r="BO218" s="64">
        <f t="shared" si="39"/>
        <v>0.22893772893772898</v>
      </c>
      <c r="BP218" s="64">
        <f t="shared" si="40"/>
        <v>0.23076923076923078</v>
      </c>
    </row>
    <row r="219" spans="1:68" ht="27" customHeight="1" x14ac:dyDescent="0.25">
      <c r="A219" s="54" t="s">
        <v>362</v>
      </c>
      <c r="B219" s="54" t="s">
        <v>363</v>
      </c>
      <c r="C219" s="31">
        <v>4301051410</v>
      </c>
      <c r="D219" s="587">
        <v>4680115882164</v>
      </c>
      <c r="E219" s="588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240</v>
      </c>
      <c r="Y219" s="578">
        <f t="shared" si="36"/>
        <v>240</v>
      </c>
      <c r="Z219" s="36">
        <f t="shared" si="41"/>
        <v>0.65100000000000002</v>
      </c>
      <c r="AA219" s="56"/>
      <c r="AB219" s="57"/>
      <c r="AC219" s="275" t="s">
        <v>364</v>
      </c>
      <c r="AG219" s="64"/>
      <c r="AJ219" s="68"/>
      <c r="AK219" s="68">
        <v>0</v>
      </c>
      <c r="BB219" s="276" t="s">
        <v>1</v>
      </c>
      <c r="BM219" s="64">
        <f t="shared" si="37"/>
        <v>265.8</v>
      </c>
      <c r="BN219" s="64">
        <f t="shared" si="38"/>
        <v>265.8</v>
      </c>
      <c r="BO219" s="64">
        <f t="shared" si="39"/>
        <v>0.5494505494505495</v>
      </c>
      <c r="BP219" s="64">
        <f t="shared" si="40"/>
        <v>0.5494505494505495</v>
      </c>
    </row>
    <row r="220" spans="1:68" x14ac:dyDescent="0.2">
      <c r="A220" s="606"/>
      <c r="B220" s="598"/>
      <c r="C220" s="598"/>
      <c r="D220" s="598"/>
      <c r="E220" s="598"/>
      <c r="F220" s="598"/>
      <c r="G220" s="598"/>
      <c r="H220" s="598"/>
      <c r="I220" s="598"/>
      <c r="J220" s="598"/>
      <c r="K220" s="598"/>
      <c r="L220" s="598"/>
      <c r="M220" s="598"/>
      <c r="N220" s="598"/>
      <c r="O220" s="607"/>
      <c r="P220" s="609" t="s">
        <v>72</v>
      </c>
      <c r="Q220" s="602"/>
      <c r="R220" s="602"/>
      <c r="S220" s="602"/>
      <c r="T220" s="602"/>
      <c r="U220" s="602"/>
      <c r="V220" s="603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388.79310344827587</v>
      </c>
      <c r="Y220" s="579">
        <f>IFERROR(Y211/H211,"0")+IFERROR(Y212/H212,"0")+IFERROR(Y213/H213,"0")+IFERROR(Y214/H214,"0")+IFERROR(Y215/H215,"0")+IFERROR(Y216/H216,"0")+IFERROR(Y217/H217,"0")+IFERROR(Y218/H218,"0")+IFERROR(Y219/H219,"0")</f>
        <v>390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2.7134799999999997</v>
      </c>
      <c r="AA220" s="580"/>
      <c r="AB220" s="580"/>
      <c r="AC220" s="580"/>
    </row>
    <row r="221" spans="1:68" x14ac:dyDescent="0.2">
      <c r="A221" s="598"/>
      <c r="B221" s="598"/>
      <c r="C221" s="598"/>
      <c r="D221" s="598"/>
      <c r="E221" s="598"/>
      <c r="F221" s="598"/>
      <c r="G221" s="598"/>
      <c r="H221" s="598"/>
      <c r="I221" s="598"/>
      <c r="J221" s="598"/>
      <c r="K221" s="598"/>
      <c r="L221" s="598"/>
      <c r="M221" s="598"/>
      <c r="N221" s="598"/>
      <c r="O221" s="607"/>
      <c r="P221" s="609" t="s">
        <v>72</v>
      </c>
      <c r="Q221" s="602"/>
      <c r="R221" s="602"/>
      <c r="S221" s="602"/>
      <c r="T221" s="602"/>
      <c r="U221" s="602"/>
      <c r="V221" s="603"/>
      <c r="W221" s="37" t="s">
        <v>70</v>
      </c>
      <c r="X221" s="579">
        <f>IFERROR(SUM(X211:X219),"0")</f>
        <v>1020</v>
      </c>
      <c r="Y221" s="579">
        <f>IFERROR(SUM(Y211:Y219),"0")</f>
        <v>1024.2</v>
      </c>
      <c r="Z221" s="37"/>
      <c r="AA221" s="580"/>
      <c r="AB221" s="580"/>
      <c r="AC221" s="580"/>
    </row>
    <row r="222" spans="1:68" ht="14.25" hidden="1" customHeight="1" x14ac:dyDescent="0.25">
      <c r="A222" s="597" t="s">
        <v>175</v>
      </c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598"/>
      <c r="P222" s="598"/>
      <c r="Q222" s="598"/>
      <c r="R222" s="598"/>
      <c r="S222" s="598"/>
      <c r="T222" s="598"/>
      <c r="U222" s="598"/>
      <c r="V222" s="598"/>
      <c r="W222" s="598"/>
      <c r="X222" s="598"/>
      <c r="Y222" s="598"/>
      <c r="Z222" s="598"/>
      <c r="AA222" s="573"/>
      <c r="AB222" s="573"/>
      <c r="AC222" s="573"/>
    </row>
    <row r="223" spans="1:68" ht="27" customHeight="1" x14ac:dyDescent="0.25">
      <c r="A223" s="54" t="s">
        <v>365</v>
      </c>
      <c r="B223" s="54" t="s">
        <v>366</v>
      </c>
      <c r="C223" s="31">
        <v>4301060463</v>
      </c>
      <c r="D223" s="587">
        <v>4680115880818</v>
      </c>
      <c r="E223" s="588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20</v>
      </c>
      <c r="Y223" s="578">
        <f>IFERROR(IF(X223="",0,CEILING((X223/$H223),1)*$H223),"")</f>
        <v>21.599999999999998</v>
      </c>
      <c r="Z223" s="36">
        <f>IFERROR(IF(Y223=0,"",ROUNDUP(Y223/H223,0)*0.00651),"")</f>
        <v>5.8590000000000003E-2</v>
      </c>
      <c r="AA223" s="56"/>
      <c r="AB223" s="57"/>
      <c r="AC223" s="277" t="s">
        <v>367</v>
      </c>
      <c r="AG223" s="64"/>
      <c r="AJ223" s="68"/>
      <c r="AK223" s="68">
        <v>0</v>
      </c>
      <c r="BB223" s="278" t="s">
        <v>1</v>
      </c>
      <c r="BM223" s="64">
        <f>IFERROR(X223*I223/H223,"0")</f>
        <v>22.100000000000005</v>
      </c>
      <c r="BN223" s="64">
        <f>IFERROR(Y223*I223/H223,"0")</f>
        <v>23.868000000000002</v>
      </c>
      <c r="BO223" s="64">
        <f>IFERROR(1/J223*(X223/H223),"0")</f>
        <v>4.5787545787545791E-2</v>
      </c>
      <c r="BP223" s="64">
        <f>IFERROR(1/J223*(Y223/H223),"0")</f>
        <v>4.9450549450549455E-2</v>
      </c>
    </row>
    <row r="224" spans="1:68" ht="27" customHeight="1" x14ac:dyDescent="0.25">
      <c r="A224" s="54" t="s">
        <v>368</v>
      </c>
      <c r="B224" s="54" t="s">
        <v>369</v>
      </c>
      <c r="C224" s="31">
        <v>4301060389</v>
      </c>
      <c r="D224" s="587">
        <v>4680115880801</v>
      </c>
      <c r="E224" s="588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32</v>
      </c>
      <c r="Y224" s="578">
        <f>IFERROR(IF(X224="",0,CEILING((X224/$H224),1)*$H224),"")</f>
        <v>33.6</v>
      </c>
      <c r="Z224" s="36">
        <f>IFERROR(IF(Y224=0,"",ROUNDUP(Y224/H224,0)*0.00651),"")</f>
        <v>9.1139999999999999E-2</v>
      </c>
      <c r="AA224" s="56"/>
      <c r="AB224" s="57"/>
      <c r="AC224" s="279" t="s">
        <v>370</v>
      </c>
      <c r="AG224" s="64"/>
      <c r="AJ224" s="68"/>
      <c r="AK224" s="68">
        <v>0</v>
      </c>
      <c r="BB224" s="280" t="s">
        <v>1</v>
      </c>
      <c r="BM224" s="64">
        <f>IFERROR(X224*I224/H224,"0")</f>
        <v>35.360000000000007</v>
      </c>
      <c r="BN224" s="64">
        <f>IFERROR(Y224*I224/H224,"0")</f>
        <v>37.128000000000007</v>
      </c>
      <c r="BO224" s="64">
        <f>IFERROR(1/J224*(X224/H224),"0")</f>
        <v>7.3260073260073263E-2</v>
      </c>
      <c r="BP224" s="64">
        <f>IFERROR(1/J224*(Y224/H224),"0")</f>
        <v>7.6923076923076941E-2</v>
      </c>
    </row>
    <row r="225" spans="1:68" x14ac:dyDescent="0.2">
      <c r="A225" s="606"/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607"/>
      <c r="P225" s="609" t="s">
        <v>72</v>
      </c>
      <c r="Q225" s="602"/>
      <c r="R225" s="602"/>
      <c r="S225" s="602"/>
      <c r="T225" s="602"/>
      <c r="U225" s="602"/>
      <c r="V225" s="603"/>
      <c r="W225" s="37" t="s">
        <v>73</v>
      </c>
      <c r="X225" s="579">
        <f>IFERROR(X223/H223,"0")+IFERROR(X224/H224,"0")</f>
        <v>21.666666666666668</v>
      </c>
      <c r="Y225" s="579">
        <f>IFERROR(Y223/H223,"0")+IFERROR(Y224/H224,"0")</f>
        <v>23</v>
      </c>
      <c r="Z225" s="579">
        <f>IFERROR(IF(Z223="",0,Z223),"0")+IFERROR(IF(Z224="",0,Z224),"0")</f>
        <v>0.14973</v>
      </c>
      <c r="AA225" s="580"/>
      <c r="AB225" s="580"/>
      <c r="AC225" s="580"/>
    </row>
    <row r="226" spans="1:68" x14ac:dyDescent="0.2">
      <c r="A226" s="598"/>
      <c r="B226" s="598"/>
      <c r="C226" s="598"/>
      <c r="D226" s="598"/>
      <c r="E226" s="598"/>
      <c r="F226" s="598"/>
      <c r="G226" s="598"/>
      <c r="H226" s="598"/>
      <c r="I226" s="598"/>
      <c r="J226" s="598"/>
      <c r="K226" s="598"/>
      <c r="L226" s="598"/>
      <c r="M226" s="598"/>
      <c r="N226" s="598"/>
      <c r="O226" s="607"/>
      <c r="P226" s="609" t="s">
        <v>72</v>
      </c>
      <c r="Q226" s="602"/>
      <c r="R226" s="602"/>
      <c r="S226" s="602"/>
      <c r="T226" s="602"/>
      <c r="U226" s="602"/>
      <c r="V226" s="603"/>
      <c r="W226" s="37" t="s">
        <v>70</v>
      </c>
      <c r="X226" s="579">
        <f>IFERROR(SUM(X223:X224),"0")</f>
        <v>52</v>
      </c>
      <c r="Y226" s="579">
        <f>IFERROR(SUM(Y223:Y224),"0")</f>
        <v>55.2</v>
      </c>
      <c r="Z226" s="37"/>
      <c r="AA226" s="580"/>
      <c r="AB226" s="580"/>
      <c r="AC226" s="580"/>
    </row>
    <row r="227" spans="1:68" ht="16.5" hidden="1" customHeight="1" x14ac:dyDescent="0.25">
      <c r="A227" s="614" t="s">
        <v>371</v>
      </c>
      <c r="B227" s="598"/>
      <c r="C227" s="598"/>
      <c r="D227" s="598"/>
      <c r="E227" s="598"/>
      <c r="F227" s="598"/>
      <c r="G227" s="598"/>
      <c r="H227" s="598"/>
      <c r="I227" s="598"/>
      <c r="J227" s="598"/>
      <c r="K227" s="598"/>
      <c r="L227" s="598"/>
      <c r="M227" s="598"/>
      <c r="N227" s="598"/>
      <c r="O227" s="598"/>
      <c r="P227" s="598"/>
      <c r="Q227" s="598"/>
      <c r="R227" s="598"/>
      <c r="S227" s="598"/>
      <c r="T227" s="598"/>
      <c r="U227" s="598"/>
      <c r="V227" s="598"/>
      <c r="W227" s="598"/>
      <c r="X227" s="598"/>
      <c r="Y227" s="598"/>
      <c r="Z227" s="598"/>
      <c r="AA227" s="572"/>
      <c r="AB227" s="572"/>
      <c r="AC227" s="572"/>
    </row>
    <row r="228" spans="1:68" ht="14.25" hidden="1" customHeight="1" x14ac:dyDescent="0.25">
      <c r="A228" s="597" t="s">
        <v>103</v>
      </c>
      <c r="B228" s="598"/>
      <c r="C228" s="598"/>
      <c r="D228" s="598"/>
      <c r="E228" s="598"/>
      <c r="F228" s="598"/>
      <c r="G228" s="598"/>
      <c r="H228" s="598"/>
      <c r="I228" s="598"/>
      <c r="J228" s="598"/>
      <c r="K228" s="598"/>
      <c r="L228" s="598"/>
      <c r="M228" s="598"/>
      <c r="N228" s="598"/>
      <c r="O228" s="598"/>
      <c r="P228" s="598"/>
      <c r="Q228" s="598"/>
      <c r="R228" s="598"/>
      <c r="S228" s="598"/>
      <c r="T228" s="598"/>
      <c r="U228" s="598"/>
      <c r="V228" s="598"/>
      <c r="W228" s="598"/>
      <c r="X228" s="598"/>
      <c r="Y228" s="598"/>
      <c r="Z228" s="598"/>
      <c r="AA228" s="573"/>
      <c r="AB228" s="573"/>
      <c r="AC228" s="573"/>
    </row>
    <row r="229" spans="1:68" ht="27" hidden="1" customHeight="1" x14ac:dyDescent="0.25">
      <c r="A229" s="54" t="s">
        <v>372</v>
      </c>
      <c r="B229" s="54" t="s">
        <v>373</v>
      </c>
      <c r="C229" s="31">
        <v>4301011826</v>
      </c>
      <c r="D229" s="587">
        <v>4680115884137</v>
      </c>
      <c r="E229" s="588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4301011724</v>
      </c>
      <c r="D230" s="587">
        <v>4680115884236</v>
      </c>
      <c r="E230" s="588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4301011721</v>
      </c>
      <c r="D231" s="587">
        <v>4680115884175</v>
      </c>
      <c r="E231" s="588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9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80</v>
      </c>
      <c r="Y231" s="578">
        <f t="shared" si="42"/>
        <v>81.2</v>
      </c>
      <c r="Z231" s="36">
        <f>IFERROR(IF(Y231=0,"",ROUNDUP(Y231/H231,0)*0.01898),"")</f>
        <v>0.13286000000000001</v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43"/>
        <v>83</v>
      </c>
      <c r="BN231" s="64">
        <f t="shared" si="44"/>
        <v>84.245000000000005</v>
      </c>
      <c r="BO231" s="64">
        <f t="shared" si="45"/>
        <v>0.10775862068965518</v>
      </c>
      <c r="BP231" s="64">
        <f t="shared" si="46"/>
        <v>0.10937500000000001</v>
      </c>
    </row>
    <row r="232" spans="1:68" ht="27" hidden="1" customHeight="1" x14ac:dyDescent="0.25">
      <c r="A232" s="54" t="s">
        <v>381</v>
      </c>
      <c r="B232" s="54" t="s">
        <v>382</v>
      </c>
      <c r="C232" s="31">
        <v>4301011824</v>
      </c>
      <c r="D232" s="587">
        <v>4680115884144</v>
      </c>
      <c r="E232" s="588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4301011726</v>
      </c>
      <c r="D233" s="587">
        <v>4680115884182</v>
      </c>
      <c r="E233" s="588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4301011722</v>
      </c>
      <c r="D234" s="587">
        <v>4680115884205</v>
      </c>
      <c r="E234" s="588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8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60</v>
      </c>
      <c r="Y234" s="578">
        <f t="shared" si="42"/>
        <v>60</v>
      </c>
      <c r="Z234" s="36">
        <f>IFERROR(IF(Y234=0,"",ROUNDUP(Y234/H234,0)*0.00902),"")</f>
        <v>0.1353</v>
      </c>
      <c r="AA234" s="56"/>
      <c r="AB234" s="57"/>
      <c r="AC234" s="291" t="s">
        <v>380</v>
      </c>
      <c r="AG234" s="64"/>
      <c r="AJ234" s="68"/>
      <c r="AK234" s="68">
        <v>0</v>
      </c>
      <c r="BB234" s="292" t="s">
        <v>1</v>
      </c>
      <c r="BM234" s="64">
        <f t="shared" si="43"/>
        <v>63.15</v>
      </c>
      <c r="BN234" s="64">
        <f t="shared" si="44"/>
        <v>63.15</v>
      </c>
      <c r="BO234" s="64">
        <f t="shared" si="45"/>
        <v>0.11363636363636365</v>
      </c>
      <c r="BP234" s="64">
        <f t="shared" si="46"/>
        <v>0.11363636363636365</v>
      </c>
    </row>
    <row r="235" spans="1:68" x14ac:dyDescent="0.2">
      <c r="A235" s="606"/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607"/>
      <c r="P235" s="609" t="s">
        <v>72</v>
      </c>
      <c r="Q235" s="602"/>
      <c r="R235" s="602"/>
      <c r="S235" s="602"/>
      <c r="T235" s="602"/>
      <c r="U235" s="602"/>
      <c r="V235" s="603"/>
      <c r="W235" s="37" t="s">
        <v>73</v>
      </c>
      <c r="X235" s="579">
        <f>IFERROR(X229/H229,"0")+IFERROR(X230/H230,"0")+IFERROR(X231/H231,"0")+IFERROR(X232/H232,"0")+IFERROR(X233/H233,"0")+IFERROR(X234/H234,"0")</f>
        <v>21.896551724137932</v>
      </c>
      <c r="Y235" s="579">
        <f>IFERROR(Y229/H229,"0")+IFERROR(Y230/H230,"0")+IFERROR(Y231/H231,"0")+IFERROR(Y232/H232,"0")+IFERROR(Y233/H233,"0")+IFERROR(Y234/H234,"0")</f>
        <v>22</v>
      </c>
      <c r="Z235" s="579">
        <f>IFERROR(IF(Z229="",0,Z229),"0")+IFERROR(IF(Z230="",0,Z230),"0")+IFERROR(IF(Z231="",0,Z231),"0")+IFERROR(IF(Z232="",0,Z232),"0")+IFERROR(IF(Z233="",0,Z233),"0")+IFERROR(IF(Z234="",0,Z234),"0")</f>
        <v>0.26816000000000001</v>
      </c>
      <c r="AA235" s="580"/>
      <c r="AB235" s="580"/>
      <c r="AC235" s="580"/>
    </row>
    <row r="236" spans="1:68" x14ac:dyDescent="0.2">
      <c r="A236" s="598"/>
      <c r="B236" s="598"/>
      <c r="C236" s="598"/>
      <c r="D236" s="598"/>
      <c r="E236" s="598"/>
      <c r="F236" s="598"/>
      <c r="G236" s="598"/>
      <c r="H236" s="598"/>
      <c r="I236" s="598"/>
      <c r="J236" s="598"/>
      <c r="K236" s="598"/>
      <c r="L236" s="598"/>
      <c r="M236" s="598"/>
      <c r="N236" s="598"/>
      <c r="O236" s="607"/>
      <c r="P236" s="609" t="s">
        <v>72</v>
      </c>
      <c r="Q236" s="602"/>
      <c r="R236" s="602"/>
      <c r="S236" s="602"/>
      <c r="T236" s="602"/>
      <c r="U236" s="602"/>
      <c r="V236" s="603"/>
      <c r="W236" s="37" t="s">
        <v>70</v>
      </c>
      <c r="X236" s="579">
        <f>IFERROR(SUM(X229:X234),"0")</f>
        <v>140</v>
      </c>
      <c r="Y236" s="579">
        <f>IFERROR(SUM(Y229:Y234),"0")</f>
        <v>141.19999999999999</v>
      </c>
      <c r="Z236" s="37"/>
      <c r="AA236" s="580"/>
      <c r="AB236" s="580"/>
      <c r="AC236" s="580"/>
    </row>
    <row r="237" spans="1:68" ht="14.25" hidden="1" customHeight="1" x14ac:dyDescent="0.25">
      <c r="A237" s="597" t="s">
        <v>140</v>
      </c>
      <c r="B237" s="598"/>
      <c r="C237" s="598"/>
      <c r="D237" s="598"/>
      <c r="E237" s="598"/>
      <c r="F237" s="598"/>
      <c r="G237" s="598"/>
      <c r="H237" s="598"/>
      <c r="I237" s="598"/>
      <c r="J237" s="598"/>
      <c r="K237" s="598"/>
      <c r="L237" s="598"/>
      <c r="M237" s="598"/>
      <c r="N237" s="598"/>
      <c r="O237" s="598"/>
      <c r="P237" s="598"/>
      <c r="Q237" s="598"/>
      <c r="R237" s="598"/>
      <c r="S237" s="598"/>
      <c r="T237" s="598"/>
      <c r="U237" s="598"/>
      <c r="V237" s="598"/>
      <c r="W237" s="598"/>
      <c r="X237" s="598"/>
      <c r="Y237" s="598"/>
      <c r="Z237" s="598"/>
      <c r="AA237" s="573"/>
      <c r="AB237" s="573"/>
      <c r="AC237" s="573"/>
    </row>
    <row r="238" spans="1:68" ht="27" hidden="1" customHeight="1" x14ac:dyDescent="0.25">
      <c r="A238" s="54" t="s">
        <v>387</v>
      </c>
      <c r="B238" s="54" t="s">
        <v>388</v>
      </c>
      <c r="C238" s="31">
        <v>4301020340</v>
      </c>
      <c r="D238" s="587">
        <v>4680115885721</v>
      </c>
      <c r="E238" s="588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387</v>
      </c>
      <c r="B239" s="54" t="s">
        <v>390</v>
      </c>
      <c r="C239" s="31">
        <v>4301020377</v>
      </c>
      <c r="D239" s="587">
        <v>4680115885981</v>
      </c>
      <c r="E239" s="588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8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389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06"/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607"/>
      <c r="P240" s="609" t="s">
        <v>72</v>
      </c>
      <c r="Q240" s="602"/>
      <c r="R240" s="602"/>
      <c r="S240" s="602"/>
      <c r="T240" s="602"/>
      <c r="U240" s="602"/>
      <c r="V240" s="603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98"/>
      <c r="B241" s="598"/>
      <c r="C241" s="598"/>
      <c r="D241" s="598"/>
      <c r="E241" s="598"/>
      <c r="F241" s="598"/>
      <c r="G241" s="598"/>
      <c r="H241" s="598"/>
      <c r="I241" s="598"/>
      <c r="J241" s="598"/>
      <c r="K241" s="598"/>
      <c r="L241" s="598"/>
      <c r="M241" s="598"/>
      <c r="N241" s="598"/>
      <c r="O241" s="607"/>
      <c r="P241" s="609" t="s">
        <v>72</v>
      </c>
      <c r="Q241" s="602"/>
      <c r="R241" s="602"/>
      <c r="S241" s="602"/>
      <c r="T241" s="602"/>
      <c r="U241" s="602"/>
      <c r="V241" s="603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97" t="s">
        <v>391</v>
      </c>
      <c r="B242" s="598"/>
      <c r="C242" s="598"/>
      <c r="D242" s="598"/>
      <c r="E242" s="598"/>
      <c r="F242" s="598"/>
      <c r="G242" s="598"/>
      <c r="H242" s="598"/>
      <c r="I242" s="598"/>
      <c r="J242" s="598"/>
      <c r="K242" s="598"/>
      <c r="L242" s="598"/>
      <c r="M242" s="598"/>
      <c r="N242" s="598"/>
      <c r="O242" s="598"/>
      <c r="P242" s="598"/>
      <c r="Q242" s="598"/>
      <c r="R242" s="598"/>
      <c r="S242" s="598"/>
      <c r="T242" s="598"/>
      <c r="U242" s="598"/>
      <c r="V242" s="598"/>
      <c r="W242" s="598"/>
      <c r="X242" s="598"/>
      <c r="Y242" s="598"/>
      <c r="Z242" s="598"/>
      <c r="AA242" s="573"/>
      <c r="AB242" s="573"/>
      <c r="AC242" s="573"/>
    </row>
    <row r="243" spans="1:68" ht="27" customHeight="1" x14ac:dyDescent="0.25">
      <c r="A243" s="54" t="s">
        <v>392</v>
      </c>
      <c r="B243" s="54" t="s">
        <v>393</v>
      </c>
      <c r="C243" s="31">
        <v>4301040361</v>
      </c>
      <c r="D243" s="587">
        <v>4680115886803</v>
      </c>
      <c r="E243" s="588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299</v>
      </c>
      <c r="L243" s="32"/>
      <c r="M243" s="33" t="s">
        <v>300</v>
      </c>
      <c r="N243" s="33"/>
      <c r="O243" s="32">
        <v>45</v>
      </c>
      <c r="P243" s="63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3.6</v>
      </c>
      <c r="Y243" s="578">
        <f>IFERROR(IF(X243="",0,CEILING((X243/$H243),1)*$H243),"")</f>
        <v>4.32</v>
      </c>
      <c r="Z243" s="36">
        <f>IFERROR(IF(Y243=0,"",ROUNDUP(Y243/H243,0)*0.0059),"")</f>
        <v>1.18E-2</v>
      </c>
      <c r="AA243" s="56"/>
      <c r="AB243" s="57"/>
      <c r="AC243" s="297" t="s">
        <v>394</v>
      </c>
      <c r="AG243" s="64"/>
      <c r="AJ243" s="68"/>
      <c r="AK243" s="68">
        <v>0</v>
      </c>
      <c r="BB243" s="298" t="s">
        <v>1</v>
      </c>
      <c r="BM243" s="64">
        <f>IFERROR(X243*I243/H243,"0")</f>
        <v>3.916666666666667</v>
      </c>
      <c r="BN243" s="64">
        <f>IFERROR(Y243*I243/H243,"0")</f>
        <v>4.7</v>
      </c>
      <c r="BO243" s="64">
        <f>IFERROR(1/J243*(X243/H243),"0")</f>
        <v>7.7160493827160481E-3</v>
      </c>
      <c r="BP243" s="64">
        <f>IFERROR(1/J243*(Y243/H243),"0")</f>
        <v>9.2592592592592587E-3</v>
      </c>
    </row>
    <row r="244" spans="1:68" x14ac:dyDescent="0.2">
      <c r="A244" s="606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7"/>
      <c r="P244" s="609" t="s">
        <v>72</v>
      </c>
      <c r="Q244" s="602"/>
      <c r="R244" s="602"/>
      <c r="S244" s="602"/>
      <c r="T244" s="602"/>
      <c r="U244" s="602"/>
      <c r="V244" s="603"/>
      <c r="W244" s="37" t="s">
        <v>73</v>
      </c>
      <c r="X244" s="579">
        <f>IFERROR(X243/H243,"0")</f>
        <v>1.6666666666666665</v>
      </c>
      <c r="Y244" s="579">
        <f>IFERROR(Y243/H243,"0")</f>
        <v>2</v>
      </c>
      <c r="Z244" s="579">
        <f>IFERROR(IF(Z243="",0,Z243),"0")</f>
        <v>1.18E-2</v>
      </c>
      <c r="AA244" s="580"/>
      <c r="AB244" s="580"/>
      <c r="AC244" s="580"/>
    </row>
    <row r="245" spans="1:68" x14ac:dyDescent="0.2">
      <c r="A245" s="598"/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607"/>
      <c r="P245" s="609" t="s">
        <v>72</v>
      </c>
      <c r="Q245" s="602"/>
      <c r="R245" s="602"/>
      <c r="S245" s="602"/>
      <c r="T245" s="602"/>
      <c r="U245" s="602"/>
      <c r="V245" s="603"/>
      <c r="W245" s="37" t="s">
        <v>70</v>
      </c>
      <c r="X245" s="579">
        <f>IFERROR(SUM(X243:X243),"0")</f>
        <v>3.6</v>
      </c>
      <c r="Y245" s="579">
        <f>IFERROR(SUM(Y243:Y243),"0")</f>
        <v>4.32</v>
      </c>
      <c r="Z245" s="37"/>
      <c r="AA245" s="580"/>
      <c r="AB245" s="580"/>
      <c r="AC245" s="580"/>
    </row>
    <row r="246" spans="1:68" ht="14.25" hidden="1" customHeight="1" x14ac:dyDescent="0.25">
      <c r="A246" s="597" t="s">
        <v>395</v>
      </c>
      <c r="B246" s="598"/>
      <c r="C246" s="598"/>
      <c r="D246" s="598"/>
      <c r="E246" s="598"/>
      <c r="F246" s="598"/>
      <c r="G246" s="598"/>
      <c r="H246" s="598"/>
      <c r="I246" s="598"/>
      <c r="J246" s="598"/>
      <c r="K246" s="598"/>
      <c r="L246" s="598"/>
      <c r="M246" s="598"/>
      <c r="N246" s="598"/>
      <c r="O246" s="598"/>
      <c r="P246" s="598"/>
      <c r="Q246" s="598"/>
      <c r="R246" s="598"/>
      <c r="S246" s="598"/>
      <c r="T246" s="598"/>
      <c r="U246" s="598"/>
      <c r="V246" s="598"/>
      <c r="W246" s="598"/>
      <c r="X246" s="598"/>
      <c r="Y246" s="598"/>
      <c r="Z246" s="598"/>
      <c r="AA246" s="573"/>
      <c r="AB246" s="573"/>
      <c r="AC246" s="573"/>
    </row>
    <row r="247" spans="1:68" ht="27" hidden="1" customHeight="1" x14ac:dyDescent="0.25">
      <c r="A247" s="54" t="s">
        <v>396</v>
      </c>
      <c r="B247" s="54" t="s">
        <v>397</v>
      </c>
      <c r="C247" s="31">
        <v>4301041004</v>
      </c>
      <c r="D247" s="587">
        <v>4680115886704</v>
      </c>
      <c r="E247" s="588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90</v>
      </c>
      <c r="P247" s="66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399</v>
      </c>
      <c r="B248" s="54" t="s">
        <v>400</v>
      </c>
      <c r="C248" s="31">
        <v>4301041003</v>
      </c>
      <c r="D248" s="587">
        <v>4680115886681</v>
      </c>
      <c r="E248" s="588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299</v>
      </c>
      <c r="L248" s="32"/>
      <c r="M248" s="33" t="s">
        <v>300</v>
      </c>
      <c r="N248" s="33"/>
      <c r="O248" s="32">
        <v>90</v>
      </c>
      <c r="P248" s="75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3.5</v>
      </c>
      <c r="Y248" s="578">
        <f>IFERROR(IF(X248="",0,CEILING((X248/$H248),1)*$H248),"")</f>
        <v>4.32</v>
      </c>
      <c r="Z248" s="36">
        <f>IFERROR(IF(Y248=0,"",ROUNDUP(Y248/H248,0)*0.0059),"")</f>
        <v>1.18E-2</v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3.8078703703703698</v>
      </c>
      <c r="BN248" s="64">
        <f>IFERROR(Y248*I248/H248,"0")</f>
        <v>4.7</v>
      </c>
      <c r="BO248" s="64">
        <f>IFERROR(1/J248*(X248/H248),"0")</f>
        <v>7.501714677640603E-3</v>
      </c>
      <c r="BP248" s="64">
        <f>IFERROR(1/J248*(Y248/H248),"0")</f>
        <v>9.2592592592592587E-3</v>
      </c>
    </row>
    <row r="249" spans="1:68" ht="27" customHeight="1" x14ac:dyDescent="0.25">
      <c r="A249" s="54" t="s">
        <v>401</v>
      </c>
      <c r="B249" s="54" t="s">
        <v>402</v>
      </c>
      <c r="C249" s="31">
        <v>4301041007</v>
      </c>
      <c r="D249" s="587">
        <v>4680115886735</v>
      </c>
      <c r="E249" s="588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299</v>
      </c>
      <c r="L249" s="32"/>
      <c r="M249" s="33" t="s">
        <v>300</v>
      </c>
      <c r="N249" s="33"/>
      <c r="O249" s="32">
        <v>90</v>
      </c>
      <c r="P249" s="9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2.75</v>
      </c>
      <c r="Y249" s="578">
        <f>IFERROR(IF(X249="",0,CEILING((X249/$H249),1)*$H249),"")</f>
        <v>3.6</v>
      </c>
      <c r="Z249" s="36">
        <f>IFERROR(IF(Y249=0,"",ROUNDUP(Y249/H249,0)*0.0059),"")</f>
        <v>2.3599999999999999E-2</v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3.3305555555555557</v>
      </c>
      <c r="BN249" s="64">
        <f>IFERROR(Y249*I249/H249,"0")</f>
        <v>4.3600000000000003</v>
      </c>
      <c r="BO249" s="64">
        <f>IFERROR(1/J249*(X249/H249),"0")</f>
        <v>1.4146090534979422E-2</v>
      </c>
      <c r="BP249" s="64">
        <f>IFERROR(1/J249*(Y249/H249),"0")</f>
        <v>1.8518518518518517E-2</v>
      </c>
    </row>
    <row r="250" spans="1:68" ht="27" customHeight="1" x14ac:dyDescent="0.25">
      <c r="A250" s="54" t="s">
        <v>403</v>
      </c>
      <c r="B250" s="54" t="s">
        <v>404</v>
      </c>
      <c r="C250" s="31">
        <v>4301041006</v>
      </c>
      <c r="D250" s="587">
        <v>4680115886728</v>
      </c>
      <c r="E250" s="588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299</v>
      </c>
      <c r="L250" s="32"/>
      <c r="M250" s="33" t="s">
        <v>300</v>
      </c>
      <c r="N250" s="33"/>
      <c r="O250" s="32">
        <v>90</v>
      </c>
      <c r="P250" s="8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2.75</v>
      </c>
      <c r="Y250" s="578">
        <f>IFERROR(IF(X250="",0,CEILING((X250/$H250),1)*$H250),"")</f>
        <v>2.9699999999999998</v>
      </c>
      <c r="Z250" s="36">
        <f>IFERROR(IF(Y250=0,"",ROUNDUP(Y250/H250,0)*0.0059),"")</f>
        <v>1.77E-2</v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3.2777777777777777</v>
      </c>
      <c r="BN250" s="64">
        <f>IFERROR(Y250*I250/H250,"0")</f>
        <v>3.5399999999999996</v>
      </c>
      <c r="BO250" s="64">
        <f>IFERROR(1/J250*(X250/H250),"0")</f>
        <v>1.2860082304526748E-2</v>
      </c>
      <c r="BP250" s="64">
        <f>IFERROR(1/J250*(Y250/H250),"0")</f>
        <v>1.3888888888888886E-2</v>
      </c>
    </row>
    <row r="251" spans="1:68" ht="27" hidden="1" customHeight="1" x14ac:dyDescent="0.25">
      <c r="A251" s="54" t="s">
        <v>405</v>
      </c>
      <c r="B251" s="54" t="s">
        <v>406</v>
      </c>
      <c r="C251" s="31">
        <v>4301041005</v>
      </c>
      <c r="D251" s="587">
        <v>4680115886711</v>
      </c>
      <c r="E251" s="588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06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7"/>
      <c r="P252" s="609" t="s">
        <v>72</v>
      </c>
      <c r="Q252" s="602"/>
      <c r="R252" s="602"/>
      <c r="S252" s="602"/>
      <c r="T252" s="602"/>
      <c r="U252" s="602"/>
      <c r="V252" s="603"/>
      <c r="W252" s="37" t="s">
        <v>73</v>
      </c>
      <c r="X252" s="579">
        <f>IFERROR(X247/H247,"0")+IFERROR(X248/H248,"0")+IFERROR(X249/H249,"0")+IFERROR(X250/H250,"0")+IFERROR(X251/H251,"0")</f>
        <v>7.4537037037037033</v>
      </c>
      <c r="Y252" s="579">
        <f>IFERROR(Y247/H247,"0")+IFERROR(Y248/H248,"0")+IFERROR(Y249/H249,"0")+IFERROR(Y250/H250,"0")+IFERROR(Y251/H251,"0")</f>
        <v>9</v>
      </c>
      <c r="Z252" s="579">
        <f>IFERROR(IF(Z247="",0,Z247),"0")+IFERROR(IF(Z248="",0,Z248),"0")+IFERROR(IF(Z249="",0,Z249),"0")+IFERROR(IF(Z250="",0,Z250),"0")+IFERROR(IF(Z251="",0,Z251),"0")</f>
        <v>5.3100000000000001E-2</v>
      </c>
      <c r="AA252" s="580"/>
      <c r="AB252" s="580"/>
      <c r="AC252" s="580"/>
    </row>
    <row r="253" spans="1:68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7"/>
      <c r="P253" s="609" t="s">
        <v>72</v>
      </c>
      <c r="Q253" s="602"/>
      <c r="R253" s="602"/>
      <c r="S253" s="602"/>
      <c r="T253" s="602"/>
      <c r="U253" s="602"/>
      <c r="V253" s="603"/>
      <c r="W253" s="37" t="s">
        <v>70</v>
      </c>
      <c r="X253" s="579">
        <f>IFERROR(SUM(X247:X251),"0")</f>
        <v>9</v>
      </c>
      <c r="Y253" s="579">
        <f>IFERROR(SUM(Y247:Y251),"0")</f>
        <v>10.89</v>
      </c>
      <c r="Z253" s="37"/>
      <c r="AA253" s="580"/>
      <c r="AB253" s="580"/>
      <c r="AC253" s="580"/>
    </row>
    <row r="254" spans="1:68" ht="16.5" hidden="1" customHeight="1" x14ac:dyDescent="0.25">
      <c r="A254" s="614" t="s">
        <v>407</v>
      </c>
      <c r="B254" s="598"/>
      <c r="C254" s="598"/>
      <c r="D254" s="598"/>
      <c r="E254" s="598"/>
      <c r="F254" s="598"/>
      <c r="G254" s="598"/>
      <c r="H254" s="598"/>
      <c r="I254" s="598"/>
      <c r="J254" s="598"/>
      <c r="K254" s="598"/>
      <c r="L254" s="598"/>
      <c r="M254" s="598"/>
      <c r="N254" s="598"/>
      <c r="O254" s="598"/>
      <c r="P254" s="598"/>
      <c r="Q254" s="598"/>
      <c r="R254" s="598"/>
      <c r="S254" s="598"/>
      <c r="T254" s="598"/>
      <c r="U254" s="598"/>
      <c r="V254" s="598"/>
      <c r="W254" s="598"/>
      <c r="X254" s="598"/>
      <c r="Y254" s="598"/>
      <c r="Z254" s="598"/>
      <c r="AA254" s="572"/>
      <c r="AB254" s="572"/>
      <c r="AC254" s="572"/>
    </row>
    <row r="255" spans="1:68" ht="14.25" hidden="1" customHeight="1" x14ac:dyDescent="0.25">
      <c r="A255" s="597" t="s">
        <v>103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573"/>
      <c r="AB255" s="573"/>
      <c r="AC255" s="573"/>
    </row>
    <row r="256" spans="1:68" ht="27" hidden="1" customHeight="1" x14ac:dyDescent="0.25">
      <c r="A256" s="54" t="s">
        <v>408</v>
      </c>
      <c r="B256" s="54" t="s">
        <v>409</v>
      </c>
      <c r="C256" s="31">
        <v>4301011855</v>
      </c>
      <c r="D256" s="587">
        <v>4680115885837</v>
      </c>
      <c r="E256" s="588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410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411</v>
      </c>
      <c r="B257" s="54" t="s">
        <v>412</v>
      </c>
      <c r="C257" s="31">
        <v>4301011850</v>
      </c>
      <c r="D257" s="587">
        <v>4680115885806</v>
      </c>
      <c r="E257" s="588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413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414</v>
      </c>
      <c r="B258" s="54" t="s">
        <v>415</v>
      </c>
      <c r="C258" s="31">
        <v>4301011853</v>
      </c>
      <c r="D258" s="587">
        <v>4680115885851</v>
      </c>
      <c r="E258" s="588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416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417</v>
      </c>
      <c r="B259" s="54" t="s">
        <v>418</v>
      </c>
      <c r="C259" s="31">
        <v>4301011852</v>
      </c>
      <c r="D259" s="587">
        <v>4680115885844</v>
      </c>
      <c r="E259" s="588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419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420</v>
      </c>
      <c r="B260" s="54" t="s">
        <v>421</v>
      </c>
      <c r="C260" s="31">
        <v>4301011851</v>
      </c>
      <c r="D260" s="587">
        <v>4680115885820</v>
      </c>
      <c r="E260" s="588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422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6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7"/>
      <c r="P261" s="609" t="s">
        <v>72</v>
      </c>
      <c r="Q261" s="602"/>
      <c r="R261" s="602"/>
      <c r="S261" s="602"/>
      <c r="T261" s="602"/>
      <c r="U261" s="602"/>
      <c r="V261" s="603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7"/>
      <c r="P262" s="609" t="s">
        <v>72</v>
      </c>
      <c r="Q262" s="602"/>
      <c r="R262" s="602"/>
      <c r="S262" s="602"/>
      <c r="T262" s="602"/>
      <c r="U262" s="602"/>
      <c r="V262" s="603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614" t="s">
        <v>423</v>
      </c>
      <c r="B263" s="598"/>
      <c r="C263" s="598"/>
      <c r="D263" s="598"/>
      <c r="E263" s="598"/>
      <c r="F263" s="598"/>
      <c r="G263" s="598"/>
      <c r="H263" s="598"/>
      <c r="I263" s="598"/>
      <c r="J263" s="598"/>
      <c r="K263" s="598"/>
      <c r="L263" s="598"/>
      <c r="M263" s="598"/>
      <c r="N263" s="598"/>
      <c r="O263" s="598"/>
      <c r="P263" s="598"/>
      <c r="Q263" s="598"/>
      <c r="R263" s="598"/>
      <c r="S263" s="598"/>
      <c r="T263" s="598"/>
      <c r="U263" s="598"/>
      <c r="V263" s="598"/>
      <c r="W263" s="598"/>
      <c r="X263" s="598"/>
      <c r="Y263" s="598"/>
      <c r="Z263" s="598"/>
      <c r="AA263" s="572"/>
      <c r="AB263" s="572"/>
      <c r="AC263" s="572"/>
    </row>
    <row r="264" spans="1:68" ht="14.25" hidden="1" customHeight="1" x14ac:dyDescent="0.25">
      <c r="A264" s="597" t="s">
        <v>103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573"/>
      <c r="AB264" s="573"/>
      <c r="AC264" s="573"/>
    </row>
    <row r="265" spans="1:68" ht="27" hidden="1" customHeight="1" x14ac:dyDescent="0.25">
      <c r="A265" s="54" t="s">
        <v>424</v>
      </c>
      <c r="B265" s="54" t="s">
        <v>425</v>
      </c>
      <c r="C265" s="31">
        <v>4301011223</v>
      </c>
      <c r="D265" s="587">
        <v>4607091383423</v>
      </c>
      <c r="E265" s="588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426</v>
      </c>
      <c r="B266" s="54" t="s">
        <v>427</v>
      </c>
      <c r="C266" s="31">
        <v>4301012099</v>
      </c>
      <c r="D266" s="587">
        <v>4680115885691</v>
      </c>
      <c r="E266" s="588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429</v>
      </c>
      <c r="B267" s="54" t="s">
        <v>430</v>
      </c>
      <c r="C267" s="31">
        <v>4301012098</v>
      </c>
      <c r="D267" s="587">
        <v>4680115885660</v>
      </c>
      <c r="E267" s="588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431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432</v>
      </c>
      <c r="B268" s="54" t="s">
        <v>433</v>
      </c>
      <c r="C268" s="31">
        <v>4301012176</v>
      </c>
      <c r="D268" s="587">
        <v>4680115886773</v>
      </c>
      <c r="E268" s="588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857" t="s">
        <v>434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435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6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7"/>
      <c r="P269" s="609" t="s">
        <v>72</v>
      </c>
      <c r="Q269" s="602"/>
      <c r="R269" s="602"/>
      <c r="S269" s="602"/>
      <c r="T269" s="602"/>
      <c r="U269" s="602"/>
      <c r="V269" s="603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7"/>
      <c r="P270" s="609" t="s">
        <v>72</v>
      </c>
      <c r="Q270" s="602"/>
      <c r="R270" s="602"/>
      <c r="S270" s="602"/>
      <c r="T270" s="602"/>
      <c r="U270" s="602"/>
      <c r="V270" s="603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614" t="s">
        <v>436</v>
      </c>
      <c r="B271" s="598"/>
      <c r="C271" s="598"/>
      <c r="D271" s="598"/>
      <c r="E271" s="598"/>
      <c r="F271" s="598"/>
      <c r="G271" s="598"/>
      <c r="H271" s="598"/>
      <c r="I271" s="598"/>
      <c r="J271" s="598"/>
      <c r="K271" s="598"/>
      <c r="L271" s="598"/>
      <c r="M271" s="598"/>
      <c r="N271" s="598"/>
      <c r="O271" s="598"/>
      <c r="P271" s="598"/>
      <c r="Q271" s="598"/>
      <c r="R271" s="598"/>
      <c r="S271" s="598"/>
      <c r="T271" s="598"/>
      <c r="U271" s="598"/>
      <c r="V271" s="598"/>
      <c r="W271" s="598"/>
      <c r="X271" s="598"/>
      <c r="Y271" s="598"/>
      <c r="Z271" s="598"/>
      <c r="AA271" s="572"/>
      <c r="AB271" s="572"/>
      <c r="AC271" s="572"/>
    </row>
    <row r="272" spans="1:68" ht="14.25" hidden="1" customHeight="1" x14ac:dyDescent="0.25">
      <c r="A272" s="597" t="s">
        <v>74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573"/>
      <c r="AB272" s="573"/>
      <c r="AC272" s="573"/>
    </row>
    <row r="273" spans="1:68" ht="27" hidden="1" customHeight="1" x14ac:dyDescent="0.25">
      <c r="A273" s="54" t="s">
        <v>437</v>
      </c>
      <c r="B273" s="54" t="s">
        <v>438</v>
      </c>
      <c r="C273" s="31">
        <v>4301051893</v>
      </c>
      <c r="D273" s="587">
        <v>4680115886186</v>
      </c>
      <c r="E273" s="588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439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440</v>
      </c>
      <c r="B274" s="54" t="s">
        <v>441</v>
      </c>
      <c r="C274" s="31">
        <v>4301051795</v>
      </c>
      <c r="D274" s="587">
        <v>4680115881228</v>
      </c>
      <c r="E274" s="588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1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140</v>
      </c>
      <c r="Y274" s="578">
        <f>IFERROR(IF(X274="",0,CEILING((X274/$H274),1)*$H274),"")</f>
        <v>141.6</v>
      </c>
      <c r="Z274" s="36">
        <f>IFERROR(IF(Y274=0,"",ROUNDUP(Y274/H274,0)*0.00651),"")</f>
        <v>0.38408999999999999</v>
      </c>
      <c r="AA274" s="56"/>
      <c r="AB274" s="57"/>
      <c r="AC274" s="329" t="s">
        <v>442</v>
      </c>
      <c r="AG274" s="64"/>
      <c r="AJ274" s="68"/>
      <c r="AK274" s="68">
        <v>0</v>
      </c>
      <c r="BB274" s="330" t="s">
        <v>1</v>
      </c>
      <c r="BM274" s="64">
        <f>IFERROR(X274*I274/H274,"0")</f>
        <v>154.70000000000002</v>
      </c>
      <c r="BN274" s="64">
        <f>IFERROR(Y274*I274/H274,"0")</f>
        <v>156.46800000000002</v>
      </c>
      <c r="BO274" s="64">
        <f>IFERROR(1/J274*(X274/H274),"0")</f>
        <v>0.32051282051282054</v>
      </c>
      <c r="BP274" s="64">
        <f>IFERROR(1/J274*(Y274/H274),"0")</f>
        <v>0.32417582417582419</v>
      </c>
    </row>
    <row r="275" spans="1:68" ht="37.5" customHeight="1" x14ac:dyDescent="0.25">
      <c r="A275" s="54" t="s">
        <v>443</v>
      </c>
      <c r="B275" s="54" t="s">
        <v>444</v>
      </c>
      <c r="C275" s="31">
        <v>4301051388</v>
      </c>
      <c r="D275" s="587">
        <v>4680115881211</v>
      </c>
      <c r="E275" s="588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9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240</v>
      </c>
      <c r="Y275" s="578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445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606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7"/>
      <c r="P276" s="609" t="s">
        <v>72</v>
      </c>
      <c r="Q276" s="602"/>
      <c r="R276" s="602"/>
      <c r="S276" s="602"/>
      <c r="T276" s="602"/>
      <c r="U276" s="602"/>
      <c r="V276" s="603"/>
      <c r="W276" s="37" t="s">
        <v>73</v>
      </c>
      <c r="X276" s="579">
        <f>IFERROR(X273/H273,"0")+IFERROR(X274/H274,"0")+IFERROR(X275/H275,"0")</f>
        <v>158.33333333333334</v>
      </c>
      <c r="Y276" s="579">
        <f>IFERROR(Y273/H273,"0")+IFERROR(Y274/H274,"0")+IFERROR(Y275/H275,"0")</f>
        <v>159</v>
      </c>
      <c r="Z276" s="579">
        <f>IFERROR(IF(Z273="",0,Z273),"0")+IFERROR(IF(Z274="",0,Z274),"0")+IFERROR(IF(Z275="",0,Z275),"0")</f>
        <v>1.0350900000000001</v>
      </c>
      <c r="AA276" s="580"/>
      <c r="AB276" s="580"/>
      <c r="AC276" s="580"/>
    </row>
    <row r="277" spans="1:68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7"/>
      <c r="P277" s="609" t="s">
        <v>72</v>
      </c>
      <c r="Q277" s="602"/>
      <c r="R277" s="602"/>
      <c r="S277" s="602"/>
      <c r="T277" s="602"/>
      <c r="U277" s="602"/>
      <c r="V277" s="603"/>
      <c r="W277" s="37" t="s">
        <v>70</v>
      </c>
      <c r="X277" s="579">
        <f>IFERROR(SUM(X273:X275),"0")</f>
        <v>380</v>
      </c>
      <c r="Y277" s="579">
        <f>IFERROR(SUM(Y273:Y275),"0")</f>
        <v>381.6</v>
      </c>
      <c r="Z277" s="37"/>
      <c r="AA277" s="580"/>
      <c r="AB277" s="580"/>
      <c r="AC277" s="580"/>
    </row>
    <row r="278" spans="1:68" ht="16.5" hidden="1" customHeight="1" x14ac:dyDescent="0.25">
      <c r="A278" s="614" t="s">
        <v>446</v>
      </c>
      <c r="B278" s="598"/>
      <c r="C278" s="598"/>
      <c r="D278" s="598"/>
      <c r="E278" s="598"/>
      <c r="F278" s="598"/>
      <c r="G278" s="598"/>
      <c r="H278" s="598"/>
      <c r="I278" s="598"/>
      <c r="J278" s="598"/>
      <c r="K278" s="598"/>
      <c r="L278" s="598"/>
      <c r="M278" s="598"/>
      <c r="N278" s="598"/>
      <c r="O278" s="598"/>
      <c r="P278" s="598"/>
      <c r="Q278" s="598"/>
      <c r="R278" s="598"/>
      <c r="S278" s="598"/>
      <c r="T278" s="598"/>
      <c r="U278" s="598"/>
      <c r="V278" s="598"/>
      <c r="W278" s="598"/>
      <c r="X278" s="598"/>
      <c r="Y278" s="598"/>
      <c r="Z278" s="598"/>
      <c r="AA278" s="572"/>
      <c r="AB278" s="572"/>
      <c r="AC278" s="572"/>
    </row>
    <row r="279" spans="1:68" ht="14.25" hidden="1" customHeight="1" x14ac:dyDescent="0.25">
      <c r="A279" s="597" t="s">
        <v>64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573"/>
      <c r="AB279" s="573"/>
      <c r="AC279" s="573"/>
    </row>
    <row r="280" spans="1:68" ht="27" hidden="1" customHeight="1" x14ac:dyDescent="0.25">
      <c r="A280" s="54" t="s">
        <v>447</v>
      </c>
      <c r="B280" s="54" t="s">
        <v>448</v>
      </c>
      <c r="C280" s="31">
        <v>4301031307</v>
      </c>
      <c r="D280" s="587">
        <v>4680115880344</v>
      </c>
      <c r="E280" s="588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8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449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6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7"/>
      <c r="P281" s="609" t="s">
        <v>72</v>
      </c>
      <c r="Q281" s="602"/>
      <c r="R281" s="602"/>
      <c r="S281" s="602"/>
      <c r="T281" s="602"/>
      <c r="U281" s="602"/>
      <c r="V281" s="603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7"/>
      <c r="P282" s="609" t="s">
        <v>72</v>
      </c>
      <c r="Q282" s="602"/>
      <c r="R282" s="602"/>
      <c r="S282" s="602"/>
      <c r="T282" s="602"/>
      <c r="U282" s="602"/>
      <c r="V282" s="603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97" t="s">
        <v>74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573"/>
      <c r="AB283" s="573"/>
      <c r="AC283" s="573"/>
    </row>
    <row r="284" spans="1:68" ht="27" hidden="1" customHeight="1" x14ac:dyDescent="0.25">
      <c r="A284" s="54" t="s">
        <v>450</v>
      </c>
      <c r="B284" s="54" t="s">
        <v>451</v>
      </c>
      <c r="C284" s="31">
        <v>4301051782</v>
      </c>
      <c r="D284" s="587">
        <v>4680115884618</v>
      </c>
      <c r="E284" s="588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452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6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7"/>
      <c r="P285" s="609" t="s">
        <v>72</v>
      </c>
      <c r="Q285" s="602"/>
      <c r="R285" s="602"/>
      <c r="S285" s="602"/>
      <c r="T285" s="602"/>
      <c r="U285" s="602"/>
      <c r="V285" s="603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7"/>
      <c r="P286" s="609" t="s">
        <v>72</v>
      </c>
      <c r="Q286" s="602"/>
      <c r="R286" s="602"/>
      <c r="S286" s="602"/>
      <c r="T286" s="602"/>
      <c r="U286" s="602"/>
      <c r="V286" s="603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614" t="s">
        <v>453</v>
      </c>
      <c r="B287" s="598"/>
      <c r="C287" s="598"/>
      <c r="D287" s="598"/>
      <c r="E287" s="598"/>
      <c r="F287" s="598"/>
      <c r="G287" s="598"/>
      <c r="H287" s="598"/>
      <c r="I287" s="598"/>
      <c r="J287" s="598"/>
      <c r="K287" s="598"/>
      <c r="L287" s="598"/>
      <c r="M287" s="598"/>
      <c r="N287" s="598"/>
      <c r="O287" s="598"/>
      <c r="P287" s="598"/>
      <c r="Q287" s="598"/>
      <c r="R287" s="598"/>
      <c r="S287" s="598"/>
      <c r="T287" s="598"/>
      <c r="U287" s="598"/>
      <c r="V287" s="598"/>
      <c r="W287" s="598"/>
      <c r="X287" s="598"/>
      <c r="Y287" s="598"/>
      <c r="Z287" s="598"/>
      <c r="AA287" s="572"/>
      <c r="AB287" s="572"/>
      <c r="AC287" s="572"/>
    </row>
    <row r="288" spans="1:68" ht="14.25" hidden="1" customHeight="1" x14ac:dyDescent="0.25">
      <c r="A288" s="597" t="s">
        <v>74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573"/>
      <c r="AB288" s="573"/>
      <c r="AC288" s="573"/>
    </row>
    <row r="289" spans="1:68" ht="27" hidden="1" customHeight="1" x14ac:dyDescent="0.25">
      <c r="A289" s="54" t="s">
        <v>454</v>
      </c>
      <c r="B289" s="54" t="s">
        <v>455</v>
      </c>
      <c r="C289" s="31">
        <v>4301051277</v>
      </c>
      <c r="D289" s="587">
        <v>4680115880511</v>
      </c>
      <c r="E289" s="588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80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6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7"/>
      <c r="P290" s="609" t="s">
        <v>72</v>
      </c>
      <c r="Q290" s="602"/>
      <c r="R290" s="602"/>
      <c r="S290" s="602"/>
      <c r="T290" s="602"/>
      <c r="U290" s="602"/>
      <c r="V290" s="603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7"/>
      <c r="P291" s="609" t="s">
        <v>72</v>
      </c>
      <c r="Q291" s="602"/>
      <c r="R291" s="602"/>
      <c r="S291" s="602"/>
      <c r="T291" s="602"/>
      <c r="U291" s="602"/>
      <c r="V291" s="603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614" t="s">
        <v>457</v>
      </c>
      <c r="B292" s="598"/>
      <c r="C292" s="598"/>
      <c r="D292" s="598"/>
      <c r="E292" s="598"/>
      <c r="F292" s="598"/>
      <c r="G292" s="598"/>
      <c r="H292" s="598"/>
      <c r="I292" s="598"/>
      <c r="J292" s="598"/>
      <c r="K292" s="598"/>
      <c r="L292" s="598"/>
      <c r="M292" s="598"/>
      <c r="N292" s="598"/>
      <c r="O292" s="598"/>
      <c r="P292" s="598"/>
      <c r="Q292" s="598"/>
      <c r="R292" s="598"/>
      <c r="S292" s="598"/>
      <c r="T292" s="598"/>
      <c r="U292" s="598"/>
      <c r="V292" s="598"/>
      <c r="W292" s="598"/>
      <c r="X292" s="598"/>
      <c r="Y292" s="598"/>
      <c r="Z292" s="598"/>
      <c r="AA292" s="572"/>
      <c r="AB292" s="572"/>
      <c r="AC292" s="572"/>
    </row>
    <row r="293" spans="1:68" ht="14.25" hidden="1" customHeight="1" x14ac:dyDescent="0.25">
      <c r="A293" s="597" t="s">
        <v>103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573"/>
      <c r="AB293" s="573"/>
      <c r="AC293" s="573"/>
    </row>
    <row r="294" spans="1:68" ht="27" hidden="1" customHeight="1" x14ac:dyDescent="0.25">
      <c r="A294" s="54" t="s">
        <v>458</v>
      </c>
      <c r="B294" s="54" t="s">
        <v>459</v>
      </c>
      <c r="C294" s="31">
        <v>4301011662</v>
      </c>
      <c r="D294" s="587">
        <v>4680115883703</v>
      </c>
      <c r="E294" s="588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68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460</v>
      </c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6"/>
      <c r="B295" s="598"/>
      <c r="C295" s="598"/>
      <c r="D295" s="598"/>
      <c r="E295" s="598"/>
      <c r="F295" s="598"/>
      <c r="G295" s="598"/>
      <c r="H295" s="598"/>
      <c r="I295" s="598"/>
      <c r="J295" s="598"/>
      <c r="K295" s="598"/>
      <c r="L295" s="598"/>
      <c r="M295" s="598"/>
      <c r="N295" s="598"/>
      <c r="O295" s="607"/>
      <c r="P295" s="609" t="s">
        <v>72</v>
      </c>
      <c r="Q295" s="602"/>
      <c r="R295" s="602"/>
      <c r="S295" s="602"/>
      <c r="T295" s="602"/>
      <c r="U295" s="602"/>
      <c r="V295" s="603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98"/>
      <c r="B296" s="598"/>
      <c r="C296" s="598"/>
      <c r="D296" s="598"/>
      <c r="E296" s="598"/>
      <c r="F296" s="598"/>
      <c r="G296" s="598"/>
      <c r="H296" s="598"/>
      <c r="I296" s="598"/>
      <c r="J296" s="598"/>
      <c r="K296" s="598"/>
      <c r="L296" s="598"/>
      <c r="M296" s="598"/>
      <c r="N296" s="598"/>
      <c r="O296" s="607"/>
      <c r="P296" s="609" t="s">
        <v>72</v>
      </c>
      <c r="Q296" s="602"/>
      <c r="R296" s="602"/>
      <c r="S296" s="602"/>
      <c r="T296" s="602"/>
      <c r="U296" s="602"/>
      <c r="V296" s="603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614" t="s">
        <v>462</v>
      </c>
      <c r="B297" s="598"/>
      <c r="C297" s="598"/>
      <c r="D297" s="598"/>
      <c r="E297" s="598"/>
      <c r="F297" s="598"/>
      <c r="G297" s="598"/>
      <c r="H297" s="598"/>
      <c r="I297" s="598"/>
      <c r="J297" s="598"/>
      <c r="K297" s="598"/>
      <c r="L297" s="598"/>
      <c r="M297" s="598"/>
      <c r="N297" s="598"/>
      <c r="O297" s="598"/>
      <c r="P297" s="598"/>
      <c r="Q297" s="598"/>
      <c r="R297" s="598"/>
      <c r="S297" s="598"/>
      <c r="T297" s="598"/>
      <c r="U297" s="598"/>
      <c r="V297" s="598"/>
      <c r="W297" s="598"/>
      <c r="X297" s="598"/>
      <c r="Y297" s="598"/>
      <c r="Z297" s="598"/>
      <c r="AA297" s="572"/>
      <c r="AB297" s="572"/>
      <c r="AC297" s="572"/>
    </row>
    <row r="298" spans="1:68" ht="14.25" hidden="1" customHeight="1" x14ac:dyDescent="0.25">
      <c r="A298" s="597" t="s">
        <v>103</v>
      </c>
      <c r="B298" s="598"/>
      <c r="C298" s="598"/>
      <c r="D298" s="598"/>
      <c r="E298" s="598"/>
      <c r="F298" s="598"/>
      <c r="G298" s="598"/>
      <c r="H298" s="598"/>
      <c r="I298" s="598"/>
      <c r="J298" s="598"/>
      <c r="K298" s="598"/>
      <c r="L298" s="598"/>
      <c r="M298" s="598"/>
      <c r="N298" s="598"/>
      <c r="O298" s="598"/>
      <c r="P298" s="598"/>
      <c r="Q298" s="598"/>
      <c r="R298" s="598"/>
      <c r="S298" s="598"/>
      <c r="T298" s="598"/>
      <c r="U298" s="598"/>
      <c r="V298" s="598"/>
      <c r="W298" s="598"/>
      <c r="X298" s="598"/>
      <c r="Y298" s="598"/>
      <c r="Z298" s="598"/>
      <c r="AA298" s="573"/>
      <c r="AB298" s="573"/>
      <c r="AC298" s="573"/>
    </row>
    <row r="299" spans="1:68" ht="27" hidden="1" customHeight="1" x14ac:dyDescent="0.25">
      <c r="A299" s="54" t="s">
        <v>463</v>
      </c>
      <c r="B299" s="54" t="s">
        <v>464</v>
      </c>
      <c r="C299" s="31">
        <v>4301012024</v>
      </c>
      <c r="D299" s="587">
        <v>4680115885615</v>
      </c>
      <c r="E299" s="588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465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4301011911</v>
      </c>
      <c r="D300" s="587">
        <v>4680115885554</v>
      </c>
      <c r="E300" s="588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468</v>
      </c>
      <c r="N300" s="33"/>
      <c r="O300" s="32">
        <v>55</v>
      </c>
      <c r="P300" s="8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469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466</v>
      </c>
      <c r="B301" s="54" t="s">
        <v>470</v>
      </c>
      <c r="C301" s="31">
        <v>4301012016</v>
      </c>
      <c r="D301" s="587">
        <v>4680115885554</v>
      </c>
      <c r="E301" s="588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471</v>
      </c>
      <c r="M301" s="33" t="s">
        <v>78</v>
      </c>
      <c r="N301" s="33"/>
      <c r="O301" s="32">
        <v>55</v>
      </c>
      <c r="P301" s="6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472</v>
      </c>
      <c r="AG301" s="64"/>
      <c r="AJ301" s="68" t="s">
        <v>473</v>
      </c>
      <c r="AK301" s="68">
        <v>86.4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87">
        <v>4680115885646</v>
      </c>
      <c r="E302" s="588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9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87">
        <v>4680115885622</v>
      </c>
      <c r="E303" s="588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8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465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87">
        <v>4680115885608</v>
      </c>
      <c r="E304" s="588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606"/>
      <c r="B305" s="598"/>
      <c r="C305" s="598"/>
      <c r="D305" s="598"/>
      <c r="E305" s="598"/>
      <c r="F305" s="598"/>
      <c r="G305" s="598"/>
      <c r="H305" s="598"/>
      <c r="I305" s="598"/>
      <c r="J305" s="598"/>
      <c r="K305" s="598"/>
      <c r="L305" s="598"/>
      <c r="M305" s="598"/>
      <c r="N305" s="598"/>
      <c r="O305" s="607"/>
      <c r="P305" s="609" t="s">
        <v>72</v>
      </c>
      <c r="Q305" s="602"/>
      <c r="R305" s="602"/>
      <c r="S305" s="602"/>
      <c r="T305" s="602"/>
      <c r="U305" s="602"/>
      <c r="V305" s="603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98"/>
      <c r="B306" s="598"/>
      <c r="C306" s="598"/>
      <c r="D306" s="598"/>
      <c r="E306" s="598"/>
      <c r="F306" s="598"/>
      <c r="G306" s="598"/>
      <c r="H306" s="598"/>
      <c r="I306" s="598"/>
      <c r="J306" s="598"/>
      <c r="K306" s="598"/>
      <c r="L306" s="598"/>
      <c r="M306" s="598"/>
      <c r="N306" s="598"/>
      <c r="O306" s="607"/>
      <c r="P306" s="609" t="s">
        <v>72</v>
      </c>
      <c r="Q306" s="602"/>
      <c r="R306" s="602"/>
      <c r="S306" s="602"/>
      <c r="T306" s="602"/>
      <c r="U306" s="602"/>
      <c r="V306" s="603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97" t="s">
        <v>64</v>
      </c>
      <c r="B307" s="598"/>
      <c r="C307" s="598"/>
      <c r="D307" s="598"/>
      <c r="E307" s="598"/>
      <c r="F307" s="598"/>
      <c r="G307" s="598"/>
      <c r="H307" s="598"/>
      <c r="I307" s="598"/>
      <c r="J307" s="598"/>
      <c r="K307" s="598"/>
      <c r="L307" s="598"/>
      <c r="M307" s="598"/>
      <c r="N307" s="598"/>
      <c r="O307" s="598"/>
      <c r="P307" s="598"/>
      <c r="Q307" s="598"/>
      <c r="R307" s="598"/>
      <c r="S307" s="598"/>
      <c r="T307" s="598"/>
      <c r="U307" s="598"/>
      <c r="V307" s="598"/>
      <c r="W307" s="598"/>
      <c r="X307" s="598"/>
      <c r="Y307" s="598"/>
      <c r="Z307" s="598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87">
        <v>4607091387193</v>
      </c>
      <c r="E308" s="588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4301031153</v>
      </c>
      <c r="D309" s="587">
        <v>4607091387230</v>
      </c>
      <c r="E309" s="588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87">
        <v>4607091387292</v>
      </c>
      <c r="E310" s="588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87">
        <v>4607091387285</v>
      </c>
      <c r="E311" s="588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87">
        <v>4607091389845</v>
      </c>
      <c r="E312" s="588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2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210</v>
      </c>
      <c r="Y312" s="578">
        <f t="shared" si="52"/>
        <v>210</v>
      </c>
      <c r="Z312" s="36">
        <f>IFERROR(IF(Y312=0,"",ROUNDUP(Y312/H312,0)*0.00502),"")</f>
        <v>0.502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220.00000000000003</v>
      </c>
      <c r="BN312" s="64">
        <f t="shared" si="54"/>
        <v>220.00000000000003</v>
      </c>
      <c r="BO312" s="64">
        <f t="shared" si="55"/>
        <v>0.42735042735042739</v>
      </c>
      <c r="BP312" s="64">
        <f t="shared" si="56"/>
        <v>0.42735042735042739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87">
        <v>4680115882881</v>
      </c>
      <c r="E313" s="588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59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87">
        <v>4607091383836</v>
      </c>
      <c r="E314" s="588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21</v>
      </c>
      <c r="Y314" s="578">
        <f t="shared" si="52"/>
        <v>21.6</v>
      </c>
      <c r="Z314" s="36">
        <f>IFERROR(IF(Y314=0,"",ROUNDUP(Y314/H314,0)*0.00651),"")</f>
        <v>7.8119999999999995E-2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23.66</v>
      </c>
      <c r="BN314" s="64">
        <f t="shared" si="54"/>
        <v>24.335999999999999</v>
      </c>
      <c r="BO314" s="64">
        <f t="shared" si="55"/>
        <v>6.4102564102564111E-2</v>
      </c>
      <c r="BP314" s="64">
        <f t="shared" si="56"/>
        <v>6.5934065934065936E-2</v>
      </c>
    </row>
    <row r="315" spans="1:68" x14ac:dyDescent="0.2">
      <c r="A315" s="606"/>
      <c r="B315" s="598"/>
      <c r="C315" s="598"/>
      <c r="D315" s="598"/>
      <c r="E315" s="598"/>
      <c r="F315" s="598"/>
      <c r="G315" s="598"/>
      <c r="H315" s="598"/>
      <c r="I315" s="598"/>
      <c r="J315" s="598"/>
      <c r="K315" s="598"/>
      <c r="L315" s="598"/>
      <c r="M315" s="598"/>
      <c r="N315" s="598"/>
      <c r="O315" s="607"/>
      <c r="P315" s="609" t="s">
        <v>72</v>
      </c>
      <c r="Q315" s="602"/>
      <c r="R315" s="602"/>
      <c r="S315" s="602"/>
      <c r="T315" s="602"/>
      <c r="U315" s="602"/>
      <c r="V315" s="603"/>
      <c r="W315" s="37" t="s">
        <v>73</v>
      </c>
      <c r="X315" s="579">
        <f>IFERROR(X308/H308,"0")+IFERROR(X309/H309,"0")+IFERROR(X310/H310,"0")+IFERROR(X311/H311,"0")+IFERROR(X312/H312,"0")+IFERROR(X313/H313,"0")+IFERROR(X314/H314,"0")</f>
        <v>111.66666666666667</v>
      </c>
      <c r="Y315" s="579">
        <f>IFERROR(Y308/H308,"0")+IFERROR(Y309/H309,"0")+IFERROR(Y310/H310,"0")+IFERROR(Y311/H311,"0")+IFERROR(Y312/H312,"0")+IFERROR(Y313/H313,"0")+IFERROR(Y314/H314,"0")</f>
        <v>112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0.58011999999999997</v>
      </c>
      <c r="AA315" s="580"/>
      <c r="AB315" s="580"/>
      <c r="AC315" s="580"/>
    </row>
    <row r="316" spans="1:68" x14ac:dyDescent="0.2">
      <c r="A316" s="598"/>
      <c r="B316" s="598"/>
      <c r="C316" s="598"/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607"/>
      <c r="P316" s="609" t="s">
        <v>72</v>
      </c>
      <c r="Q316" s="602"/>
      <c r="R316" s="602"/>
      <c r="S316" s="602"/>
      <c r="T316" s="602"/>
      <c r="U316" s="602"/>
      <c r="V316" s="603"/>
      <c r="W316" s="37" t="s">
        <v>70</v>
      </c>
      <c r="X316" s="579">
        <f>IFERROR(SUM(X308:X314),"0")</f>
        <v>231</v>
      </c>
      <c r="Y316" s="579">
        <f>IFERROR(SUM(Y308:Y314),"0")</f>
        <v>231.6</v>
      </c>
      <c r="Z316" s="37"/>
      <c r="AA316" s="580"/>
      <c r="AB316" s="580"/>
      <c r="AC316" s="580"/>
    </row>
    <row r="317" spans="1:68" ht="14.25" hidden="1" customHeight="1" x14ac:dyDescent="0.25">
      <c r="A317" s="597" t="s">
        <v>74</v>
      </c>
      <c r="B317" s="598"/>
      <c r="C317" s="598"/>
      <c r="D317" s="598"/>
      <c r="E317" s="598"/>
      <c r="F317" s="598"/>
      <c r="G317" s="598"/>
      <c r="H317" s="598"/>
      <c r="I317" s="598"/>
      <c r="J317" s="598"/>
      <c r="K317" s="598"/>
      <c r="L317" s="598"/>
      <c r="M317" s="598"/>
      <c r="N317" s="598"/>
      <c r="O317" s="598"/>
      <c r="P317" s="598"/>
      <c r="Q317" s="598"/>
      <c r="R317" s="598"/>
      <c r="S317" s="598"/>
      <c r="T317" s="598"/>
      <c r="U317" s="598"/>
      <c r="V317" s="598"/>
      <c r="W317" s="598"/>
      <c r="X317" s="598"/>
      <c r="Y317" s="598"/>
      <c r="Z317" s="598"/>
      <c r="AA317" s="573"/>
      <c r="AB317" s="573"/>
      <c r="AC317" s="573"/>
    </row>
    <row r="318" spans="1:68" ht="27" hidden="1" customHeight="1" x14ac:dyDescent="0.25">
      <c r="A318" s="54" t="s">
        <v>501</v>
      </c>
      <c r="B318" s="54" t="s">
        <v>502</v>
      </c>
      <c r="C318" s="31">
        <v>4301051100</v>
      </c>
      <c r="D318" s="587">
        <v>4607091387766</v>
      </c>
      <c r="E318" s="588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87">
        <v>4607091387957</v>
      </c>
      <c r="E319" s="588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6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87">
        <v>4607091387964</v>
      </c>
      <c r="E320" s="588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87">
        <v>4680115884588</v>
      </c>
      <c r="E321" s="588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6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87">
        <v>4607091387513</v>
      </c>
      <c r="E322" s="588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6"/>
      <c r="B323" s="598"/>
      <c r="C323" s="598"/>
      <c r="D323" s="598"/>
      <c r="E323" s="598"/>
      <c r="F323" s="598"/>
      <c r="G323" s="598"/>
      <c r="H323" s="598"/>
      <c r="I323" s="598"/>
      <c r="J323" s="598"/>
      <c r="K323" s="598"/>
      <c r="L323" s="598"/>
      <c r="M323" s="598"/>
      <c r="N323" s="598"/>
      <c r="O323" s="607"/>
      <c r="P323" s="609" t="s">
        <v>72</v>
      </c>
      <c r="Q323" s="602"/>
      <c r="R323" s="602"/>
      <c r="S323" s="602"/>
      <c r="T323" s="602"/>
      <c r="U323" s="602"/>
      <c r="V323" s="603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7"/>
      <c r="P324" s="609" t="s">
        <v>72</v>
      </c>
      <c r="Q324" s="602"/>
      <c r="R324" s="602"/>
      <c r="S324" s="602"/>
      <c r="T324" s="602"/>
      <c r="U324" s="602"/>
      <c r="V324" s="603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97" t="s">
        <v>175</v>
      </c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598"/>
      <c r="P325" s="598"/>
      <c r="Q325" s="598"/>
      <c r="R325" s="598"/>
      <c r="S325" s="598"/>
      <c r="T325" s="598"/>
      <c r="U325" s="598"/>
      <c r="V325" s="598"/>
      <c r="W325" s="598"/>
      <c r="X325" s="598"/>
      <c r="Y325" s="598"/>
      <c r="Z325" s="598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87">
        <v>4607091380880</v>
      </c>
      <c r="E326" s="588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9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30</v>
      </c>
      <c r="Y326" s="578">
        <f>IFERROR(IF(X326="",0,CEILING((X326/$H326),1)*$H326),"")</f>
        <v>33.6</v>
      </c>
      <c r="Z326" s="36">
        <f>IFERROR(IF(Y326=0,"",ROUNDUP(Y326/H326,0)*0.01898),"")</f>
        <v>7.5920000000000001E-2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31.853571428571428</v>
      </c>
      <c r="BN326" s="64">
        <f>IFERROR(Y326*I326/H326,"0")</f>
        <v>35.676000000000002</v>
      </c>
      <c r="BO326" s="64">
        <f>IFERROR(1/J326*(X326/H326),"0")</f>
        <v>5.5803571428571425E-2</v>
      </c>
      <c r="BP326" s="64">
        <f>IFERROR(1/J326*(Y326/H326),"0")</f>
        <v>6.25E-2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87">
        <v>4607091384482</v>
      </c>
      <c r="E327" s="588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550</v>
      </c>
      <c r="Y327" s="578">
        <f>IFERROR(IF(X327="",0,CEILING((X327/$H327),1)*$H327),"")</f>
        <v>553.79999999999995</v>
      </c>
      <c r="Z327" s="36">
        <f>IFERROR(IF(Y327=0,"",ROUNDUP(Y327/H327,0)*0.01898),"")</f>
        <v>1.34758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586.59615384615392</v>
      </c>
      <c r="BN327" s="64">
        <f>IFERROR(Y327*I327/H327,"0")</f>
        <v>590.649</v>
      </c>
      <c r="BO327" s="64">
        <f>IFERROR(1/J327*(X327/H327),"0")</f>
        <v>1.1017628205128205</v>
      </c>
      <c r="BP327" s="64">
        <f>IFERROR(1/J327*(Y327/H327),"0")</f>
        <v>1.109375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87">
        <v>4607091380897</v>
      </c>
      <c r="E328" s="588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9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20</v>
      </c>
      <c r="Y328" s="578">
        <f>IFERROR(IF(X328="",0,CEILING((X328/$H328),1)*$H328),"")</f>
        <v>25.200000000000003</v>
      </c>
      <c r="Z328" s="36">
        <f>IFERROR(IF(Y328=0,"",ROUNDUP(Y328/H328,0)*0.01898),"")</f>
        <v>5.6940000000000004E-2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21.235714285714284</v>
      </c>
      <c r="BN328" s="64">
        <f>IFERROR(Y328*I328/H328,"0")</f>
        <v>26.757000000000001</v>
      </c>
      <c r="BO328" s="64">
        <f>IFERROR(1/J328*(X328/H328),"0")</f>
        <v>3.7202380952380952E-2</v>
      </c>
      <c r="BP328" s="64">
        <f>IFERROR(1/J328*(Y328/H328),"0")</f>
        <v>4.6875E-2</v>
      </c>
    </row>
    <row r="329" spans="1:68" x14ac:dyDescent="0.2">
      <c r="A329" s="606"/>
      <c r="B329" s="598"/>
      <c r="C329" s="598"/>
      <c r="D329" s="598"/>
      <c r="E329" s="598"/>
      <c r="F329" s="598"/>
      <c r="G329" s="598"/>
      <c r="H329" s="598"/>
      <c r="I329" s="598"/>
      <c r="J329" s="598"/>
      <c r="K329" s="598"/>
      <c r="L329" s="598"/>
      <c r="M329" s="598"/>
      <c r="N329" s="598"/>
      <c r="O329" s="607"/>
      <c r="P329" s="609" t="s">
        <v>72</v>
      </c>
      <c r="Q329" s="602"/>
      <c r="R329" s="602"/>
      <c r="S329" s="602"/>
      <c r="T329" s="602"/>
      <c r="U329" s="602"/>
      <c r="V329" s="603"/>
      <c r="W329" s="37" t="s">
        <v>73</v>
      </c>
      <c r="X329" s="579">
        <f>IFERROR(X326/H326,"0")+IFERROR(X327/H327,"0")+IFERROR(X328/H328,"0")</f>
        <v>76.46520146520146</v>
      </c>
      <c r="Y329" s="579">
        <f>IFERROR(Y326/H326,"0")+IFERROR(Y327/H327,"0")+IFERROR(Y328/H328,"0")</f>
        <v>78</v>
      </c>
      <c r="Z329" s="579">
        <f>IFERROR(IF(Z326="",0,Z326),"0")+IFERROR(IF(Z327="",0,Z327),"0")+IFERROR(IF(Z328="",0,Z328),"0")</f>
        <v>1.48044</v>
      </c>
      <c r="AA329" s="580"/>
      <c r="AB329" s="580"/>
      <c r="AC329" s="580"/>
    </row>
    <row r="330" spans="1:68" x14ac:dyDescent="0.2">
      <c r="A330" s="598"/>
      <c r="B330" s="598"/>
      <c r="C330" s="598"/>
      <c r="D330" s="598"/>
      <c r="E330" s="598"/>
      <c r="F330" s="598"/>
      <c r="G330" s="598"/>
      <c r="H330" s="598"/>
      <c r="I330" s="598"/>
      <c r="J330" s="598"/>
      <c r="K330" s="598"/>
      <c r="L330" s="598"/>
      <c r="M330" s="598"/>
      <c r="N330" s="598"/>
      <c r="O330" s="607"/>
      <c r="P330" s="609" t="s">
        <v>72</v>
      </c>
      <c r="Q330" s="602"/>
      <c r="R330" s="602"/>
      <c r="S330" s="602"/>
      <c r="T330" s="602"/>
      <c r="U330" s="602"/>
      <c r="V330" s="603"/>
      <c r="W330" s="37" t="s">
        <v>70</v>
      </c>
      <c r="X330" s="579">
        <f>IFERROR(SUM(X326:X328),"0")</f>
        <v>600</v>
      </c>
      <c r="Y330" s="579">
        <f>IFERROR(SUM(Y326:Y328),"0")</f>
        <v>612.6</v>
      </c>
      <c r="Z330" s="37"/>
      <c r="AA330" s="580"/>
      <c r="AB330" s="580"/>
      <c r="AC330" s="580"/>
    </row>
    <row r="331" spans="1:68" ht="14.25" hidden="1" customHeight="1" x14ac:dyDescent="0.25">
      <c r="A331" s="597" t="s">
        <v>95</v>
      </c>
      <c r="B331" s="598"/>
      <c r="C331" s="598"/>
      <c r="D331" s="598"/>
      <c r="E331" s="598"/>
      <c r="F331" s="598"/>
      <c r="G331" s="598"/>
      <c r="H331" s="598"/>
      <c r="I331" s="598"/>
      <c r="J331" s="598"/>
      <c r="K331" s="598"/>
      <c r="L331" s="598"/>
      <c r="M331" s="598"/>
      <c r="N331" s="598"/>
      <c r="O331" s="598"/>
      <c r="P331" s="598"/>
      <c r="Q331" s="598"/>
      <c r="R331" s="598"/>
      <c r="S331" s="598"/>
      <c r="T331" s="598"/>
      <c r="U331" s="598"/>
      <c r="V331" s="598"/>
      <c r="W331" s="598"/>
      <c r="X331" s="598"/>
      <c r="Y331" s="598"/>
      <c r="Z331" s="598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87">
        <v>4680115886476</v>
      </c>
      <c r="E332" s="588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32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87">
        <v>4607091388374</v>
      </c>
      <c r="E333" s="588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727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87">
        <v>4607091383102</v>
      </c>
      <c r="E334" s="588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34</v>
      </c>
      <c r="Y334" s="578">
        <f>IFERROR(IF(X334="",0,CEILING((X334/$H334),1)*$H334),"")</f>
        <v>35.699999999999996</v>
      </c>
      <c r="Z334" s="36">
        <f>IFERROR(IF(Y334=0,"",ROUNDUP(Y334/H334,0)*0.00651),"")</f>
        <v>9.1139999999999999E-2</v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39.400000000000006</v>
      </c>
      <c r="BN334" s="64">
        <f>IFERROR(Y334*I334/H334,"0")</f>
        <v>41.37</v>
      </c>
      <c r="BO334" s="64">
        <f>IFERROR(1/J334*(X334/H334),"0")</f>
        <v>7.3260073260073263E-2</v>
      </c>
      <c r="BP334" s="64">
        <f>IFERROR(1/J334*(Y334/H334),"0")</f>
        <v>7.6923076923076927E-2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87">
        <v>4607091388404</v>
      </c>
      <c r="E335" s="588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7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204</v>
      </c>
      <c r="Y335" s="578">
        <f>IFERROR(IF(X335="",0,CEILING((X335/$H335),1)*$H335),"")</f>
        <v>204</v>
      </c>
      <c r="Z335" s="36">
        <f>IFERROR(IF(Y335=0,"",ROUNDUP(Y335/H335,0)*0.00651),"")</f>
        <v>0.52080000000000004</v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230.4</v>
      </c>
      <c r="BN335" s="64">
        <f>IFERROR(Y335*I335/H335,"0")</f>
        <v>230.4</v>
      </c>
      <c r="BO335" s="64">
        <f>IFERROR(1/J335*(X335/H335),"0")</f>
        <v>0.43956043956043961</v>
      </c>
      <c r="BP335" s="64">
        <f>IFERROR(1/J335*(Y335/H335),"0")</f>
        <v>0.43956043956043961</v>
      </c>
    </row>
    <row r="336" spans="1:68" x14ac:dyDescent="0.2">
      <c r="A336" s="606"/>
      <c r="B336" s="598"/>
      <c r="C336" s="598"/>
      <c r="D336" s="598"/>
      <c r="E336" s="598"/>
      <c r="F336" s="598"/>
      <c r="G336" s="598"/>
      <c r="H336" s="598"/>
      <c r="I336" s="598"/>
      <c r="J336" s="598"/>
      <c r="K336" s="598"/>
      <c r="L336" s="598"/>
      <c r="M336" s="598"/>
      <c r="N336" s="598"/>
      <c r="O336" s="607"/>
      <c r="P336" s="609" t="s">
        <v>72</v>
      </c>
      <c r="Q336" s="602"/>
      <c r="R336" s="602"/>
      <c r="S336" s="602"/>
      <c r="T336" s="602"/>
      <c r="U336" s="602"/>
      <c r="V336" s="603"/>
      <c r="W336" s="37" t="s">
        <v>73</v>
      </c>
      <c r="X336" s="579">
        <f>IFERROR(X332/H332,"0")+IFERROR(X333/H333,"0")+IFERROR(X334/H334,"0")+IFERROR(X335/H335,"0")</f>
        <v>93.333333333333329</v>
      </c>
      <c r="Y336" s="579">
        <f>IFERROR(Y332/H332,"0")+IFERROR(Y333/H333,"0")+IFERROR(Y334/H334,"0")+IFERROR(Y335/H335,"0")</f>
        <v>94</v>
      </c>
      <c r="Z336" s="579">
        <f>IFERROR(IF(Z332="",0,Z332),"0")+IFERROR(IF(Z333="",0,Z333),"0")+IFERROR(IF(Z334="",0,Z334),"0")+IFERROR(IF(Z335="",0,Z335),"0")</f>
        <v>0.61194000000000004</v>
      </c>
      <c r="AA336" s="580"/>
      <c r="AB336" s="580"/>
      <c r="AC336" s="580"/>
    </row>
    <row r="337" spans="1:68" x14ac:dyDescent="0.2">
      <c r="A337" s="598"/>
      <c r="B337" s="598"/>
      <c r="C337" s="598"/>
      <c r="D337" s="598"/>
      <c r="E337" s="598"/>
      <c r="F337" s="598"/>
      <c r="G337" s="598"/>
      <c r="H337" s="598"/>
      <c r="I337" s="598"/>
      <c r="J337" s="598"/>
      <c r="K337" s="598"/>
      <c r="L337" s="598"/>
      <c r="M337" s="598"/>
      <c r="N337" s="598"/>
      <c r="O337" s="607"/>
      <c r="P337" s="609" t="s">
        <v>72</v>
      </c>
      <c r="Q337" s="602"/>
      <c r="R337" s="602"/>
      <c r="S337" s="602"/>
      <c r="T337" s="602"/>
      <c r="U337" s="602"/>
      <c r="V337" s="603"/>
      <c r="W337" s="37" t="s">
        <v>70</v>
      </c>
      <c r="X337" s="579">
        <f>IFERROR(SUM(X332:X335),"0")</f>
        <v>238</v>
      </c>
      <c r="Y337" s="579">
        <f>IFERROR(SUM(Y332:Y335),"0")</f>
        <v>239.7</v>
      </c>
      <c r="Z337" s="37"/>
      <c r="AA337" s="580"/>
      <c r="AB337" s="580"/>
      <c r="AC337" s="580"/>
    </row>
    <row r="338" spans="1:68" ht="14.25" hidden="1" customHeight="1" x14ac:dyDescent="0.25">
      <c r="A338" s="597" t="s">
        <v>538</v>
      </c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598"/>
      <c r="P338" s="598"/>
      <c r="Q338" s="598"/>
      <c r="R338" s="598"/>
      <c r="S338" s="598"/>
      <c r="T338" s="598"/>
      <c r="U338" s="598"/>
      <c r="V338" s="598"/>
      <c r="W338" s="598"/>
      <c r="X338" s="598"/>
      <c r="Y338" s="598"/>
      <c r="Z338" s="598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87">
        <v>4680115881808</v>
      </c>
      <c r="E339" s="588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8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87">
        <v>4680115881822</v>
      </c>
      <c r="E340" s="588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8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87">
        <v>4680115880016</v>
      </c>
      <c r="E341" s="588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606"/>
      <c r="B342" s="598"/>
      <c r="C342" s="598"/>
      <c r="D342" s="598"/>
      <c r="E342" s="598"/>
      <c r="F342" s="598"/>
      <c r="G342" s="598"/>
      <c r="H342" s="598"/>
      <c r="I342" s="598"/>
      <c r="J342" s="598"/>
      <c r="K342" s="598"/>
      <c r="L342" s="598"/>
      <c r="M342" s="598"/>
      <c r="N342" s="598"/>
      <c r="O342" s="607"/>
      <c r="P342" s="609" t="s">
        <v>72</v>
      </c>
      <c r="Q342" s="602"/>
      <c r="R342" s="602"/>
      <c r="S342" s="602"/>
      <c r="T342" s="602"/>
      <c r="U342" s="602"/>
      <c r="V342" s="603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98"/>
      <c r="B343" s="598"/>
      <c r="C343" s="598"/>
      <c r="D343" s="598"/>
      <c r="E343" s="598"/>
      <c r="F343" s="598"/>
      <c r="G343" s="598"/>
      <c r="H343" s="598"/>
      <c r="I343" s="598"/>
      <c r="J343" s="598"/>
      <c r="K343" s="598"/>
      <c r="L343" s="598"/>
      <c r="M343" s="598"/>
      <c r="N343" s="598"/>
      <c r="O343" s="607"/>
      <c r="P343" s="609" t="s">
        <v>72</v>
      </c>
      <c r="Q343" s="602"/>
      <c r="R343" s="602"/>
      <c r="S343" s="602"/>
      <c r="T343" s="602"/>
      <c r="U343" s="602"/>
      <c r="V343" s="603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614" t="s">
        <v>547</v>
      </c>
      <c r="B344" s="598"/>
      <c r="C344" s="598"/>
      <c r="D344" s="598"/>
      <c r="E344" s="598"/>
      <c r="F344" s="598"/>
      <c r="G344" s="598"/>
      <c r="H344" s="598"/>
      <c r="I344" s="598"/>
      <c r="J344" s="598"/>
      <c r="K344" s="598"/>
      <c r="L344" s="598"/>
      <c r="M344" s="598"/>
      <c r="N344" s="598"/>
      <c r="O344" s="598"/>
      <c r="P344" s="598"/>
      <c r="Q344" s="598"/>
      <c r="R344" s="598"/>
      <c r="S344" s="598"/>
      <c r="T344" s="598"/>
      <c r="U344" s="598"/>
      <c r="V344" s="598"/>
      <c r="W344" s="598"/>
      <c r="X344" s="598"/>
      <c r="Y344" s="598"/>
      <c r="Z344" s="598"/>
      <c r="AA344" s="572"/>
      <c r="AB344" s="572"/>
      <c r="AC344" s="572"/>
    </row>
    <row r="345" spans="1:68" ht="14.25" hidden="1" customHeight="1" x14ac:dyDescent="0.25">
      <c r="A345" s="597" t="s">
        <v>74</v>
      </c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598"/>
      <c r="P345" s="598"/>
      <c r="Q345" s="598"/>
      <c r="R345" s="598"/>
      <c r="S345" s="598"/>
      <c r="T345" s="598"/>
      <c r="U345" s="598"/>
      <c r="V345" s="598"/>
      <c r="W345" s="598"/>
      <c r="X345" s="598"/>
      <c r="Y345" s="598"/>
      <c r="Z345" s="598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87">
        <v>4607091387919</v>
      </c>
      <c r="E346" s="588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87">
        <v>4680115883604</v>
      </c>
      <c r="E347" s="588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6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875</v>
      </c>
      <c r="Y347" s="578">
        <f>IFERROR(IF(X347="",0,CEILING((X347/$H347),1)*$H347),"")</f>
        <v>875.7</v>
      </c>
      <c r="Z347" s="36">
        <f>IFERROR(IF(Y347=0,"",ROUNDUP(Y347/H347,0)*0.00651),"")</f>
        <v>2.7146699999999999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980</v>
      </c>
      <c r="BN347" s="64">
        <f>IFERROR(Y347*I347/H347,"0")</f>
        <v>980.78399999999999</v>
      </c>
      <c r="BO347" s="64">
        <f>IFERROR(1/J347*(X347/H347),"0")</f>
        <v>2.2893772893772892</v>
      </c>
      <c r="BP347" s="64">
        <f>IFERROR(1/J347*(Y347/H347),"0")</f>
        <v>2.2912087912087915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87">
        <v>4680115883567</v>
      </c>
      <c r="E348" s="588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6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385</v>
      </c>
      <c r="Y348" s="578">
        <f>IFERROR(IF(X348="",0,CEILING((X348/$H348),1)*$H348),"")</f>
        <v>386.40000000000003</v>
      </c>
      <c r="Z348" s="36">
        <f>IFERROR(IF(Y348=0,"",ROUNDUP(Y348/H348,0)*0.00651),"")</f>
        <v>1.19784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428.99999999999994</v>
      </c>
      <c r="BN348" s="64">
        <f>IFERROR(Y348*I348/H348,"0")</f>
        <v>430.56</v>
      </c>
      <c r="BO348" s="64">
        <f>IFERROR(1/J348*(X348/H348),"0")</f>
        <v>1.0073260073260073</v>
      </c>
      <c r="BP348" s="64">
        <f>IFERROR(1/J348*(Y348/H348),"0")</f>
        <v>1.0109890109890112</v>
      </c>
    </row>
    <row r="349" spans="1:68" x14ac:dyDescent="0.2">
      <c r="A349" s="606"/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607"/>
      <c r="P349" s="609" t="s">
        <v>72</v>
      </c>
      <c r="Q349" s="602"/>
      <c r="R349" s="602"/>
      <c r="S349" s="602"/>
      <c r="T349" s="602"/>
      <c r="U349" s="602"/>
      <c r="V349" s="603"/>
      <c r="W349" s="37" t="s">
        <v>73</v>
      </c>
      <c r="X349" s="579">
        <f>IFERROR(X346/H346,"0")+IFERROR(X347/H347,"0")+IFERROR(X348/H348,"0")</f>
        <v>600</v>
      </c>
      <c r="Y349" s="579">
        <f>IFERROR(Y346/H346,"0")+IFERROR(Y347/H347,"0")+IFERROR(Y348/H348,"0")</f>
        <v>601</v>
      </c>
      <c r="Z349" s="579">
        <f>IFERROR(IF(Z346="",0,Z346),"0")+IFERROR(IF(Z347="",0,Z347),"0")+IFERROR(IF(Z348="",0,Z348),"0")</f>
        <v>3.9125100000000002</v>
      </c>
      <c r="AA349" s="580"/>
      <c r="AB349" s="580"/>
      <c r="AC349" s="580"/>
    </row>
    <row r="350" spans="1:68" x14ac:dyDescent="0.2">
      <c r="A350" s="598"/>
      <c r="B350" s="598"/>
      <c r="C350" s="598"/>
      <c r="D350" s="598"/>
      <c r="E350" s="598"/>
      <c r="F350" s="598"/>
      <c r="G350" s="598"/>
      <c r="H350" s="598"/>
      <c r="I350" s="598"/>
      <c r="J350" s="598"/>
      <c r="K350" s="598"/>
      <c r="L350" s="598"/>
      <c r="M350" s="598"/>
      <c r="N350" s="598"/>
      <c r="O350" s="607"/>
      <c r="P350" s="609" t="s">
        <v>72</v>
      </c>
      <c r="Q350" s="602"/>
      <c r="R350" s="602"/>
      <c r="S350" s="602"/>
      <c r="T350" s="602"/>
      <c r="U350" s="602"/>
      <c r="V350" s="603"/>
      <c r="W350" s="37" t="s">
        <v>70</v>
      </c>
      <c r="X350" s="579">
        <f>IFERROR(SUM(X346:X348),"0")</f>
        <v>1260</v>
      </c>
      <c r="Y350" s="579">
        <f>IFERROR(SUM(Y346:Y348),"0")</f>
        <v>1262.1000000000001</v>
      </c>
      <c r="Z350" s="37"/>
      <c r="AA350" s="580"/>
      <c r="AB350" s="580"/>
      <c r="AC350" s="580"/>
    </row>
    <row r="351" spans="1:68" ht="27.75" hidden="1" customHeight="1" x14ac:dyDescent="0.2">
      <c r="A351" s="722" t="s">
        <v>557</v>
      </c>
      <c r="B351" s="723"/>
      <c r="C351" s="723"/>
      <c r="D351" s="723"/>
      <c r="E351" s="723"/>
      <c r="F351" s="723"/>
      <c r="G351" s="723"/>
      <c r="H351" s="723"/>
      <c r="I351" s="723"/>
      <c r="J351" s="723"/>
      <c r="K351" s="723"/>
      <c r="L351" s="723"/>
      <c r="M351" s="723"/>
      <c r="N351" s="723"/>
      <c r="O351" s="723"/>
      <c r="P351" s="723"/>
      <c r="Q351" s="723"/>
      <c r="R351" s="723"/>
      <c r="S351" s="723"/>
      <c r="T351" s="723"/>
      <c r="U351" s="723"/>
      <c r="V351" s="723"/>
      <c r="W351" s="723"/>
      <c r="X351" s="723"/>
      <c r="Y351" s="723"/>
      <c r="Z351" s="723"/>
      <c r="AA351" s="48"/>
      <c r="AB351" s="48"/>
      <c r="AC351" s="48"/>
    </row>
    <row r="352" spans="1:68" ht="16.5" hidden="1" customHeight="1" x14ac:dyDescent="0.25">
      <c r="A352" s="614" t="s">
        <v>558</v>
      </c>
      <c r="B352" s="598"/>
      <c r="C352" s="598"/>
      <c r="D352" s="598"/>
      <c r="E352" s="598"/>
      <c r="F352" s="598"/>
      <c r="G352" s="598"/>
      <c r="H352" s="598"/>
      <c r="I352" s="598"/>
      <c r="J352" s="598"/>
      <c r="K352" s="598"/>
      <c r="L352" s="598"/>
      <c r="M352" s="598"/>
      <c r="N352" s="598"/>
      <c r="O352" s="598"/>
      <c r="P352" s="598"/>
      <c r="Q352" s="598"/>
      <c r="R352" s="598"/>
      <c r="S352" s="598"/>
      <c r="T352" s="598"/>
      <c r="U352" s="598"/>
      <c r="V352" s="598"/>
      <c r="W352" s="598"/>
      <c r="X352" s="598"/>
      <c r="Y352" s="598"/>
      <c r="Z352" s="598"/>
      <c r="AA352" s="572"/>
      <c r="AB352" s="572"/>
      <c r="AC352" s="572"/>
    </row>
    <row r="353" spans="1:68" ht="14.25" hidden="1" customHeight="1" x14ac:dyDescent="0.25">
      <c r="A353" s="597" t="s">
        <v>103</v>
      </c>
      <c r="B353" s="598"/>
      <c r="C353" s="598"/>
      <c r="D353" s="598"/>
      <c r="E353" s="598"/>
      <c r="F353" s="598"/>
      <c r="G353" s="598"/>
      <c r="H353" s="598"/>
      <c r="I353" s="598"/>
      <c r="J353" s="598"/>
      <c r="K353" s="598"/>
      <c r="L353" s="598"/>
      <c r="M353" s="598"/>
      <c r="N353" s="598"/>
      <c r="O353" s="598"/>
      <c r="P353" s="598"/>
      <c r="Q353" s="598"/>
      <c r="R353" s="598"/>
      <c r="S353" s="598"/>
      <c r="T353" s="598"/>
      <c r="U353" s="598"/>
      <c r="V353" s="598"/>
      <c r="W353" s="598"/>
      <c r="X353" s="598"/>
      <c r="Y353" s="598"/>
      <c r="Z353" s="598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87">
        <v>4680115884847</v>
      </c>
      <c r="E354" s="588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6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1000</v>
      </c>
      <c r="Y354" s="578">
        <f t="shared" ref="Y354:Y360" si="57"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1032</v>
      </c>
      <c r="BN354" s="64">
        <f t="shared" ref="BN354:BN360" si="59">IFERROR(Y354*I354/H354,"0")</f>
        <v>1037.1600000000001</v>
      </c>
      <c r="BO354" s="64">
        <f t="shared" ref="BO354:BO360" si="60">IFERROR(1/J354*(X354/H354),"0")</f>
        <v>1.3888888888888888</v>
      </c>
      <c r="BP354" s="64">
        <f t="shared" ref="BP354:BP360" si="61">IFERROR(1/J354*(Y354/H354),"0")</f>
        <v>1.3958333333333333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87">
        <v>4680115884854</v>
      </c>
      <c r="E355" s="588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800</v>
      </c>
      <c r="Y355" s="578">
        <f t="shared" si="57"/>
        <v>810</v>
      </c>
      <c r="Z355" s="36">
        <f>IFERROR(IF(Y355=0,"",ROUNDUP(Y355/H355,0)*0.02175),"")</f>
        <v>1.1744999999999999</v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825.6</v>
      </c>
      <c r="BN355" s="64">
        <f t="shared" si="59"/>
        <v>835.92000000000007</v>
      </c>
      <c r="BO355" s="64">
        <f t="shared" si="60"/>
        <v>1.1111111111111112</v>
      </c>
      <c r="BP355" s="64">
        <f t="shared" si="61"/>
        <v>1.125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87">
        <v>4607091383997</v>
      </c>
      <c r="E356" s="588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250</v>
      </c>
      <c r="Y356" s="578">
        <f t="shared" si="57"/>
        <v>255</v>
      </c>
      <c r="Z356" s="36">
        <f>IFERROR(IF(Y356=0,"",ROUNDUP(Y356/H356,0)*0.02175),"")</f>
        <v>0.36974999999999997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258</v>
      </c>
      <c r="BN356" s="64">
        <f t="shared" si="59"/>
        <v>263.16000000000003</v>
      </c>
      <c r="BO356" s="64">
        <f t="shared" si="60"/>
        <v>0.34722222222222221</v>
      </c>
      <c r="BP356" s="64">
        <f t="shared" si="61"/>
        <v>0.35416666666666663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87">
        <v>4680115884830</v>
      </c>
      <c r="E357" s="588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1900</v>
      </c>
      <c r="Y357" s="578">
        <f t="shared" si="57"/>
        <v>1905</v>
      </c>
      <c r="Z357" s="36">
        <f>IFERROR(IF(Y357=0,"",ROUNDUP(Y357/H357,0)*0.02175),"")</f>
        <v>2.7622499999999999</v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1960.8</v>
      </c>
      <c r="BN357" s="64">
        <f t="shared" si="59"/>
        <v>1965.96</v>
      </c>
      <c r="BO357" s="64">
        <f t="shared" si="60"/>
        <v>2.6388888888888888</v>
      </c>
      <c r="BP357" s="64">
        <f t="shared" si="61"/>
        <v>2.645833333333333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87">
        <v>4680115882638</v>
      </c>
      <c r="E358" s="588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87">
        <v>4680115884922</v>
      </c>
      <c r="E359" s="588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87">
        <v>4680115884861</v>
      </c>
      <c r="E360" s="588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6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10</v>
      </c>
      <c r="Y360" s="578">
        <f t="shared" si="57"/>
        <v>10</v>
      </c>
      <c r="Z360" s="36">
        <f>IFERROR(IF(Y360=0,"",ROUNDUP(Y360/H360,0)*0.00902),"")</f>
        <v>1.804E-2</v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10.42</v>
      </c>
      <c r="BN360" s="64">
        <f t="shared" si="59"/>
        <v>10.42</v>
      </c>
      <c r="BO360" s="64">
        <f t="shared" si="60"/>
        <v>1.5151515151515152E-2</v>
      </c>
      <c r="BP360" s="64">
        <f t="shared" si="61"/>
        <v>1.5151515151515152E-2</v>
      </c>
    </row>
    <row r="361" spans="1:68" x14ac:dyDescent="0.2">
      <c r="A361" s="606"/>
      <c r="B361" s="598"/>
      <c r="C361" s="598"/>
      <c r="D361" s="598"/>
      <c r="E361" s="598"/>
      <c r="F361" s="598"/>
      <c r="G361" s="598"/>
      <c r="H361" s="598"/>
      <c r="I361" s="598"/>
      <c r="J361" s="598"/>
      <c r="K361" s="598"/>
      <c r="L361" s="598"/>
      <c r="M361" s="598"/>
      <c r="N361" s="598"/>
      <c r="O361" s="607"/>
      <c r="P361" s="609" t="s">
        <v>72</v>
      </c>
      <c r="Q361" s="602"/>
      <c r="R361" s="602"/>
      <c r="S361" s="602"/>
      <c r="T361" s="602"/>
      <c r="U361" s="602"/>
      <c r="V361" s="603"/>
      <c r="W361" s="37" t="s">
        <v>73</v>
      </c>
      <c r="X361" s="579">
        <f>IFERROR(X354/H354,"0")+IFERROR(X355/H355,"0")+IFERROR(X356/H356,"0")+IFERROR(X357/H357,"0")+IFERROR(X358/H358,"0")+IFERROR(X359/H359,"0")+IFERROR(X360/H360,"0")</f>
        <v>265.33333333333331</v>
      </c>
      <c r="Y361" s="579">
        <f>IFERROR(Y354/H354,"0")+IFERROR(Y355/H355,"0")+IFERROR(Y356/H356,"0")+IFERROR(Y357/H357,"0")+IFERROR(Y358/H358,"0")+IFERROR(Y359/H359,"0")+IFERROR(Y360/H360,"0")</f>
        <v>267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5.78179</v>
      </c>
      <c r="AA361" s="580"/>
      <c r="AB361" s="580"/>
      <c r="AC361" s="580"/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7"/>
      <c r="P362" s="609" t="s">
        <v>72</v>
      </c>
      <c r="Q362" s="602"/>
      <c r="R362" s="602"/>
      <c r="S362" s="602"/>
      <c r="T362" s="602"/>
      <c r="U362" s="602"/>
      <c r="V362" s="603"/>
      <c r="W362" s="37" t="s">
        <v>70</v>
      </c>
      <c r="X362" s="579">
        <f>IFERROR(SUM(X354:X360),"0")</f>
        <v>3960</v>
      </c>
      <c r="Y362" s="579">
        <f>IFERROR(SUM(Y354:Y360),"0")</f>
        <v>3985</v>
      </c>
      <c r="Z362" s="37"/>
      <c r="AA362" s="580"/>
      <c r="AB362" s="580"/>
      <c r="AC362" s="580"/>
    </row>
    <row r="363" spans="1:68" ht="14.25" hidden="1" customHeight="1" x14ac:dyDescent="0.25">
      <c r="A363" s="597" t="s">
        <v>140</v>
      </c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598"/>
      <c r="P363" s="598"/>
      <c r="Q363" s="598"/>
      <c r="R363" s="598"/>
      <c r="S363" s="598"/>
      <c r="T363" s="598"/>
      <c r="U363" s="598"/>
      <c r="V363" s="598"/>
      <c r="W363" s="598"/>
      <c r="X363" s="598"/>
      <c r="Y363" s="598"/>
      <c r="Z363" s="598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87">
        <v>4607091383980</v>
      </c>
      <c r="E364" s="588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1500</v>
      </c>
      <c r="Y364" s="578">
        <f>IFERROR(IF(X364="",0,CEILING((X364/$H364),1)*$H364),"")</f>
        <v>1500</v>
      </c>
      <c r="Z364" s="36">
        <f>IFERROR(IF(Y364=0,"",ROUNDUP(Y364/H364,0)*0.02175),"")</f>
        <v>2.1749999999999998</v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1548</v>
      </c>
      <c r="BN364" s="64">
        <f>IFERROR(Y364*I364/H364,"0")</f>
        <v>1548</v>
      </c>
      <c r="BO364" s="64">
        <f>IFERROR(1/J364*(X364/H364),"0")</f>
        <v>2.083333333333333</v>
      </c>
      <c r="BP364" s="64">
        <f>IFERROR(1/J364*(Y364/H364),"0")</f>
        <v>2.083333333333333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87">
        <v>4607091384178</v>
      </c>
      <c r="E365" s="588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4</v>
      </c>
      <c r="Y365" s="578">
        <f>IFERROR(IF(X365="",0,CEILING((X365/$H365),1)*$H365),"")</f>
        <v>4</v>
      </c>
      <c r="Z365" s="36">
        <f>IFERROR(IF(Y365=0,"",ROUNDUP(Y365/H365,0)*0.00902),"")</f>
        <v>9.0200000000000002E-3</v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4.21</v>
      </c>
      <c r="BN365" s="64">
        <f>IFERROR(Y365*I365/H365,"0")</f>
        <v>4.21</v>
      </c>
      <c r="BO365" s="64">
        <f>IFERROR(1/J365*(X365/H365),"0")</f>
        <v>7.575757575757576E-3</v>
      </c>
      <c r="BP365" s="64">
        <f>IFERROR(1/J365*(Y365/H365),"0")</f>
        <v>7.575757575757576E-3</v>
      </c>
    </row>
    <row r="366" spans="1:68" x14ac:dyDescent="0.2">
      <c r="A366" s="606"/>
      <c r="B366" s="598"/>
      <c r="C366" s="598"/>
      <c r="D366" s="598"/>
      <c r="E366" s="598"/>
      <c r="F366" s="598"/>
      <c r="G366" s="598"/>
      <c r="H366" s="598"/>
      <c r="I366" s="598"/>
      <c r="J366" s="598"/>
      <c r="K366" s="598"/>
      <c r="L366" s="598"/>
      <c r="M366" s="598"/>
      <c r="N366" s="598"/>
      <c r="O366" s="607"/>
      <c r="P366" s="609" t="s">
        <v>72</v>
      </c>
      <c r="Q366" s="602"/>
      <c r="R366" s="602"/>
      <c r="S366" s="602"/>
      <c r="T366" s="602"/>
      <c r="U366" s="602"/>
      <c r="V366" s="603"/>
      <c r="W366" s="37" t="s">
        <v>73</v>
      </c>
      <c r="X366" s="579">
        <f>IFERROR(X364/H364,"0")+IFERROR(X365/H365,"0")</f>
        <v>101</v>
      </c>
      <c r="Y366" s="579">
        <f>IFERROR(Y364/H364,"0")+IFERROR(Y365/H365,"0")</f>
        <v>101</v>
      </c>
      <c r="Z366" s="579">
        <f>IFERROR(IF(Z364="",0,Z364),"0")+IFERROR(IF(Z365="",0,Z365),"0")</f>
        <v>2.1840199999999999</v>
      </c>
      <c r="AA366" s="580"/>
      <c r="AB366" s="580"/>
      <c r="AC366" s="580"/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7"/>
      <c r="P367" s="609" t="s">
        <v>72</v>
      </c>
      <c r="Q367" s="602"/>
      <c r="R367" s="602"/>
      <c r="S367" s="602"/>
      <c r="T367" s="602"/>
      <c r="U367" s="602"/>
      <c r="V367" s="603"/>
      <c r="W367" s="37" t="s">
        <v>70</v>
      </c>
      <c r="X367" s="579">
        <f>IFERROR(SUM(X364:X365),"0")</f>
        <v>1504</v>
      </c>
      <c r="Y367" s="579">
        <f>IFERROR(SUM(Y364:Y365),"0")</f>
        <v>1504</v>
      </c>
      <c r="Z367" s="37"/>
      <c r="AA367" s="580"/>
      <c r="AB367" s="580"/>
      <c r="AC367" s="580"/>
    </row>
    <row r="368" spans="1:68" ht="14.25" hidden="1" customHeight="1" x14ac:dyDescent="0.25">
      <c r="A368" s="597" t="s">
        <v>74</v>
      </c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598"/>
      <c r="P368" s="598"/>
      <c r="Q368" s="598"/>
      <c r="R368" s="598"/>
      <c r="S368" s="598"/>
      <c r="T368" s="598"/>
      <c r="U368" s="598"/>
      <c r="V368" s="598"/>
      <c r="W368" s="598"/>
      <c r="X368" s="598"/>
      <c r="Y368" s="598"/>
      <c r="Z368" s="598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87">
        <v>4607091383928</v>
      </c>
      <c r="E369" s="588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6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87">
        <v>4607091384260</v>
      </c>
      <c r="E370" s="588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6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40</v>
      </c>
      <c r="Y370" s="578">
        <f>IFERROR(IF(X370="",0,CEILING((X370/$H370),1)*$H370),"")</f>
        <v>45</v>
      </c>
      <c r="Z370" s="36">
        <f>IFERROR(IF(Y370=0,"",ROUNDUP(Y370/H370,0)*0.01898),"")</f>
        <v>9.4899999999999998E-2</v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42.306666666666665</v>
      </c>
      <c r="BN370" s="64">
        <f>IFERROR(Y370*I370/H370,"0")</f>
        <v>47.594999999999999</v>
      </c>
      <c r="BO370" s="64">
        <f>IFERROR(1/J370*(X370/H370),"0")</f>
        <v>6.9444444444444448E-2</v>
      </c>
      <c r="BP370" s="64">
        <f>IFERROR(1/J370*(Y370/H370),"0")</f>
        <v>7.8125E-2</v>
      </c>
    </row>
    <row r="371" spans="1:68" x14ac:dyDescent="0.2">
      <c r="A371" s="606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7"/>
      <c r="P371" s="609" t="s">
        <v>72</v>
      </c>
      <c r="Q371" s="602"/>
      <c r="R371" s="602"/>
      <c r="S371" s="602"/>
      <c r="T371" s="602"/>
      <c r="U371" s="602"/>
      <c r="V371" s="603"/>
      <c r="W371" s="37" t="s">
        <v>73</v>
      </c>
      <c r="X371" s="579">
        <f>IFERROR(X369/H369,"0")+IFERROR(X370/H370,"0")</f>
        <v>4.4444444444444446</v>
      </c>
      <c r="Y371" s="579">
        <f>IFERROR(Y369/H369,"0")+IFERROR(Y370/H370,"0")</f>
        <v>5</v>
      </c>
      <c r="Z371" s="579">
        <f>IFERROR(IF(Z369="",0,Z369),"0")+IFERROR(IF(Z370="",0,Z370),"0")</f>
        <v>9.4899999999999998E-2</v>
      </c>
      <c r="AA371" s="580"/>
      <c r="AB371" s="580"/>
      <c r="AC371" s="580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7"/>
      <c r="P372" s="609" t="s">
        <v>72</v>
      </c>
      <c r="Q372" s="602"/>
      <c r="R372" s="602"/>
      <c r="S372" s="602"/>
      <c r="T372" s="602"/>
      <c r="U372" s="602"/>
      <c r="V372" s="603"/>
      <c r="W372" s="37" t="s">
        <v>70</v>
      </c>
      <c r="X372" s="579">
        <f>IFERROR(SUM(X369:X370),"0")</f>
        <v>40</v>
      </c>
      <c r="Y372" s="579">
        <f>IFERROR(SUM(Y369:Y370),"0")</f>
        <v>45</v>
      </c>
      <c r="Z372" s="37"/>
      <c r="AA372" s="580"/>
      <c r="AB372" s="580"/>
      <c r="AC372" s="580"/>
    </row>
    <row r="373" spans="1:68" ht="14.25" hidden="1" customHeight="1" x14ac:dyDescent="0.25">
      <c r="A373" s="597" t="s">
        <v>175</v>
      </c>
      <c r="B373" s="598"/>
      <c r="C373" s="598"/>
      <c r="D373" s="598"/>
      <c r="E373" s="598"/>
      <c r="F373" s="598"/>
      <c r="G373" s="598"/>
      <c r="H373" s="598"/>
      <c r="I373" s="598"/>
      <c r="J373" s="598"/>
      <c r="K373" s="598"/>
      <c r="L373" s="598"/>
      <c r="M373" s="598"/>
      <c r="N373" s="598"/>
      <c r="O373" s="598"/>
      <c r="P373" s="598"/>
      <c r="Q373" s="598"/>
      <c r="R373" s="598"/>
      <c r="S373" s="598"/>
      <c r="T373" s="598"/>
      <c r="U373" s="598"/>
      <c r="V373" s="598"/>
      <c r="W373" s="598"/>
      <c r="X373" s="598"/>
      <c r="Y373" s="598"/>
      <c r="Z373" s="598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87">
        <v>4607091384673</v>
      </c>
      <c r="E374" s="588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7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80</v>
      </c>
      <c r="Y374" s="578">
        <f>IFERROR(IF(X374="",0,CEILING((X374/$H374),1)*$H374),"")</f>
        <v>81</v>
      </c>
      <c r="Z374" s="36">
        <f>IFERROR(IF(Y374=0,"",ROUNDUP(Y374/H374,0)*0.01898),"")</f>
        <v>0.17082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84.61333333333333</v>
      </c>
      <c r="BN374" s="64">
        <f>IFERROR(Y374*I374/H374,"0")</f>
        <v>85.670999999999992</v>
      </c>
      <c r="BO374" s="64">
        <f>IFERROR(1/J374*(X374/H374),"0")</f>
        <v>0.1388888888888889</v>
      </c>
      <c r="BP374" s="64">
        <f>IFERROR(1/J374*(Y374/H374),"0")</f>
        <v>0.140625</v>
      </c>
    </row>
    <row r="375" spans="1:68" x14ac:dyDescent="0.2">
      <c r="A375" s="606"/>
      <c r="B375" s="598"/>
      <c r="C375" s="598"/>
      <c r="D375" s="598"/>
      <c r="E375" s="598"/>
      <c r="F375" s="598"/>
      <c r="G375" s="598"/>
      <c r="H375" s="598"/>
      <c r="I375" s="598"/>
      <c r="J375" s="598"/>
      <c r="K375" s="598"/>
      <c r="L375" s="598"/>
      <c r="M375" s="598"/>
      <c r="N375" s="598"/>
      <c r="O375" s="607"/>
      <c r="P375" s="609" t="s">
        <v>72</v>
      </c>
      <c r="Q375" s="602"/>
      <c r="R375" s="602"/>
      <c r="S375" s="602"/>
      <c r="T375" s="602"/>
      <c r="U375" s="602"/>
      <c r="V375" s="603"/>
      <c r="W375" s="37" t="s">
        <v>73</v>
      </c>
      <c r="X375" s="579">
        <f>IFERROR(X374/H374,"0")</f>
        <v>8.8888888888888893</v>
      </c>
      <c r="Y375" s="579">
        <f>IFERROR(Y374/H374,"0")</f>
        <v>9</v>
      </c>
      <c r="Z375" s="579">
        <f>IFERROR(IF(Z374="",0,Z374),"0")</f>
        <v>0.17082</v>
      </c>
      <c r="AA375" s="580"/>
      <c r="AB375" s="580"/>
      <c r="AC375" s="580"/>
    </row>
    <row r="376" spans="1:68" x14ac:dyDescent="0.2">
      <c r="A376" s="598"/>
      <c r="B376" s="598"/>
      <c r="C376" s="598"/>
      <c r="D376" s="598"/>
      <c r="E376" s="598"/>
      <c r="F376" s="598"/>
      <c r="G376" s="598"/>
      <c r="H376" s="598"/>
      <c r="I376" s="598"/>
      <c r="J376" s="598"/>
      <c r="K376" s="598"/>
      <c r="L376" s="598"/>
      <c r="M376" s="598"/>
      <c r="N376" s="598"/>
      <c r="O376" s="607"/>
      <c r="P376" s="609" t="s">
        <v>72</v>
      </c>
      <c r="Q376" s="602"/>
      <c r="R376" s="602"/>
      <c r="S376" s="602"/>
      <c r="T376" s="602"/>
      <c r="U376" s="602"/>
      <c r="V376" s="603"/>
      <c r="W376" s="37" t="s">
        <v>70</v>
      </c>
      <c r="X376" s="579">
        <f>IFERROR(SUM(X374:X374),"0")</f>
        <v>80</v>
      </c>
      <c r="Y376" s="579">
        <f>IFERROR(SUM(Y374:Y374),"0")</f>
        <v>81</v>
      </c>
      <c r="Z376" s="37"/>
      <c r="AA376" s="580"/>
      <c r="AB376" s="580"/>
      <c r="AC376" s="580"/>
    </row>
    <row r="377" spans="1:68" ht="16.5" hidden="1" customHeight="1" x14ac:dyDescent="0.25">
      <c r="A377" s="614" t="s">
        <v>592</v>
      </c>
      <c r="B377" s="598"/>
      <c r="C377" s="598"/>
      <c r="D377" s="598"/>
      <c r="E377" s="598"/>
      <c r="F377" s="598"/>
      <c r="G377" s="598"/>
      <c r="H377" s="598"/>
      <c r="I377" s="598"/>
      <c r="J377" s="598"/>
      <c r="K377" s="598"/>
      <c r="L377" s="598"/>
      <c r="M377" s="598"/>
      <c r="N377" s="598"/>
      <c r="O377" s="598"/>
      <c r="P377" s="598"/>
      <c r="Q377" s="598"/>
      <c r="R377" s="598"/>
      <c r="S377" s="598"/>
      <c r="T377" s="598"/>
      <c r="U377" s="598"/>
      <c r="V377" s="598"/>
      <c r="W377" s="598"/>
      <c r="X377" s="598"/>
      <c r="Y377" s="598"/>
      <c r="Z377" s="598"/>
      <c r="AA377" s="572"/>
      <c r="AB377" s="572"/>
      <c r="AC377" s="572"/>
    </row>
    <row r="378" spans="1:68" ht="14.25" hidden="1" customHeight="1" x14ac:dyDescent="0.25">
      <c r="A378" s="597" t="s">
        <v>103</v>
      </c>
      <c r="B378" s="598"/>
      <c r="C378" s="598"/>
      <c r="D378" s="598"/>
      <c r="E378" s="598"/>
      <c r="F378" s="598"/>
      <c r="G378" s="598"/>
      <c r="H378" s="598"/>
      <c r="I378" s="598"/>
      <c r="J378" s="598"/>
      <c r="K378" s="598"/>
      <c r="L378" s="598"/>
      <c r="M378" s="598"/>
      <c r="N378" s="598"/>
      <c r="O378" s="598"/>
      <c r="P378" s="598"/>
      <c r="Q378" s="598"/>
      <c r="R378" s="598"/>
      <c r="S378" s="598"/>
      <c r="T378" s="598"/>
      <c r="U378" s="598"/>
      <c r="V378" s="598"/>
      <c r="W378" s="598"/>
      <c r="X378" s="598"/>
      <c r="Y378" s="598"/>
      <c r="Z378" s="598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87">
        <v>4680115881907</v>
      </c>
      <c r="E379" s="588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8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87">
        <v>4680115884892</v>
      </c>
      <c r="E380" s="588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87">
        <v>4680115884885</v>
      </c>
      <c r="E381" s="588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8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50</v>
      </c>
      <c r="Y381" s="578">
        <f>IFERROR(IF(X381="",0,CEILING((X381/$H381),1)*$H381),"")</f>
        <v>60</v>
      </c>
      <c r="Z381" s="36">
        <f>IFERROR(IF(Y381=0,"",ROUNDUP(Y381/H381,0)*0.01898),"")</f>
        <v>9.4899999999999998E-2</v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51.8125</v>
      </c>
      <c r="BN381" s="64">
        <f>IFERROR(Y381*I381/H381,"0")</f>
        <v>62.175000000000004</v>
      </c>
      <c r="BO381" s="64">
        <f>IFERROR(1/J381*(X381/H381),"0")</f>
        <v>6.5104166666666671E-2</v>
      </c>
      <c r="BP381" s="64">
        <f>IFERROR(1/J381*(Y381/H381),"0")</f>
        <v>7.8125E-2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87">
        <v>4680115884908</v>
      </c>
      <c r="E382" s="588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86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6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7"/>
      <c r="P383" s="609" t="s">
        <v>72</v>
      </c>
      <c r="Q383" s="602"/>
      <c r="R383" s="602"/>
      <c r="S383" s="602"/>
      <c r="T383" s="602"/>
      <c r="U383" s="602"/>
      <c r="V383" s="603"/>
      <c r="W383" s="37" t="s">
        <v>73</v>
      </c>
      <c r="X383" s="579">
        <f>IFERROR(X379/H379,"0")+IFERROR(X380/H380,"0")+IFERROR(X381/H381,"0")+IFERROR(X382/H382,"0")</f>
        <v>4.166666666666667</v>
      </c>
      <c r="Y383" s="579">
        <f>IFERROR(Y379/H379,"0")+IFERROR(Y380/H380,"0")+IFERROR(Y381/H381,"0")+IFERROR(Y382/H382,"0")</f>
        <v>5</v>
      </c>
      <c r="Z383" s="579">
        <f>IFERROR(IF(Z379="",0,Z379),"0")+IFERROR(IF(Z380="",0,Z380),"0")+IFERROR(IF(Z381="",0,Z381),"0")+IFERROR(IF(Z382="",0,Z382),"0")</f>
        <v>9.4899999999999998E-2</v>
      </c>
      <c r="AA383" s="580"/>
      <c r="AB383" s="580"/>
      <c r="AC383" s="580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7"/>
      <c r="P384" s="609" t="s">
        <v>72</v>
      </c>
      <c r="Q384" s="602"/>
      <c r="R384" s="602"/>
      <c r="S384" s="602"/>
      <c r="T384" s="602"/>
      <c r="U384" s="602"/>
      <c r="V384" s="603"/>
      <c r="W384" s="37" t="s">
        <v>70</v>
      </c>
      <c r="X384" s="579">
        <f>IFERROR(SUM(X379:X382),"0")</f>
        <v>50</v>
      </c>
      <c r="Y384" s="579">
        <f>IFERROR(SUM(Y379:Y382),"0")</f>
        <v>60</v>
      </c>
      <c r="Z384" s="37"/>
      <c r="AA384" s="580"/>
      <c r="AB384" s="580"/>
      <c r="AC384" s="580"/>
    </row>
    <row r="385" spans="1:68" ht="14.25" hidden="1" customHeight="1" x14ac:dyDescent="0.25">
      <c r="A385" s="597" t="s">
        <v>64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87">
        <v>4607091384802</v>
      </c>
      <c r="E386" s="588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9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6"/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607"/>
      <c r="P387" s="609" t="s">
        <v>72</v>
      </c>
      <c r="Q387" s="602"/>
      <c r="R387" s="602"/>
      <c r="S387" s="602"/>
      <c r="T387" s="602"/>
      <c r="U387" s="602"/>
      <c r="V387" s="603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7"/>
      <c r="P388" s="609" t="s">
        <v>72</v>
      </c>
      <c r="Q388" s="602"/>
      <c r="R388" s="602"/>
      <c r="S388" s="602"/>
      <c r="T388" s="602"/>
      <c r="U388" s="602"/>
      <c r="V388" s="603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97" t="s">
        <v>74</v>
      </c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598"/>
      <c r="P389" s="598"/>
      <c r="Q389" s="598"/>
      <c r="R389" s="598"/>
      <c r="S389" s="598"/>
      <c r="T389" s="598"/>
      <c r="U389" s="598"/>
      <c r="V389" s="598"/>
      <c r="W389" s="598"/>
      <c r="X389" s="598"/>
      <c r="Y389" s="598"/>
      <c r="Z389" s="598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87">
        <v>4607091384246</v>
      </c>
      <c r="E390" s="588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40</v>
      </c>
      <c r="Y390" s="578">
        <f>IFERROR(IF(X390="",0,CEILING((X390/$H390),1)*$H390),"")</f>
        <v>45</v>
      </c>
      <c r="Z390" s="36">
        <f>IFERROR(IF(Y390=0,"",ROUNDUP(Y390/H390,0)*0.01898),"")</f>
        <v>9.4899999999999998E-2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42.306666666666665</v>
      </c>
      <c r="BN390" s="64">
        <f>IFERROR(Y390*I390/H390,"0")</f>
        <v>47.594999999999999</v>
      </c>
      <c r="BO390" s="64">
        <f>IFERROR(1/J390*(X390/H390),"0")</f>
        <v>6.9444444444444448E-2</v>
      </c>
      <c r="BP390" s="64">
        <f>IFERROR(1/J390*(Y390/H390),"0")</f>
        <v>7.8125E-2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87">
        <v>4607091384253</v>
      </c>
      <c r="E391" s="588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9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6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7"/>
      <c r="P392" s="609" t="s">
        <v>72</v>
      </c>
      <c r="Q392" s="602"/>
      <c r="R392" s="602"/>
      <c r="S392" s="602"/>
      <c r="T392" s="602"/>
      <c r="U392" s="602"/>
      <c r="V392" s="603"/>
      <c r="W392" s="37" t="s">
        <v>73</v>
      </c>
      <c r="X392" s="579">
        <f>IFERROR(X390/H390,"0")+IFERROR(X391/H391,"0")</f>
        <v>4.4444444444444446</v>
      </c>
      <c r="Y392" s="579">
        <f>IFERROR(Y390/H390,"0")+IFERROR(Y391/H391,"0")</f>
        <v>5</v>
      </c>
      <c r="Z392" s="579">
        <f>IFERROR(IF(Z390="",0,Z390),"0")+IFERROR(IF(Z391="",0,Z391),"0")</f>
        <v>9.4899999999999998E-2</v>
      </c>
      <c r="AA392" s="580"/>
      <c r="AB392" s="580"/>
      <c r="AC392" s="580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7"/>
      <c r="P393" s="609" t="s">
        <v>72</v>
      </c>
      <c r="Q393" s="602"/>
      <c r="R393" s="602"/>
      <c r="S393" s="602"/>
      <c r="T393" s="602"/>
      <c r="U393" s="602"/>
      <c r="V393" s="603"/>
      <c r="W393" s="37" t="s">
        <v>70</v>
      </c>
      <c r="X393" s="579">
        <f>IFERROR(SUM(X390:X391),"0")</f>
        <v>40</v>
      </c>
      <c r="Y393" s="579">
        <f>IFERROR(SUM(Y390:Y391),"0")</f>
        <v>45</v>
      </c>
      <c r="Z393" s="37"/>
      <c r="AA393" s="580"/>
      <c r="AB393" s="580"/>
      <c r="AC393" s="580"/>
    </row>
    <row r="394" spans="1:68" ht="14.25" hidden="1" customHeight="1" x14ac:dyDescent="0.25">
      <c r="A394" s="597" t="s">
        <v>175</v>
      </c>
      <c r="B394" s="598"/>
      <c r="C394" s="598"/>
      <c r="D394" s="598"/>
      <c r="E394" s="598"/>
      <c r="F394" s="598"/>
      <c r="G394" s="598"/>
      <c r="H394" s="598"/>
      <c r="I394" s="598"/>
      <c r="J394" s="598"/>
      <c r="K394" s="598"/>
      <c r="L394" s="598"/>
      <c r="M394" s="598"/>
      <c r="N394" s="598"/>
      <c r="O394" s="598"/>
      <c r="P394" s="598"/>
      <c r="Q394" s="598"/>
      <c r="R394" s="598"/>
      <c r="S394" s="598"/>
      <c r="T394" s="598"/>
      <c r="U394" s="598"/>
      <c r="V394" s="598"/>
      <c r="W394" s="598"/>
      <c r="X394" s="598"/>
      <c r="Y394" s="598"/>
      <c r="Z394" s="598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87">
        <v>4607091389357</v>
      </c>
      <c r="E395" s="588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606"/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607"/>
      <c r="P396" s="609" t="s">
        <v>72</v>
      </c>
      <c r="Q396" s="602"/>
      <c r="R396" s="602"/>
      <c r="S396" s="602"/>
      <c r="T396" s="602"/>
      <c r="U396" s="602"/>
      <c r="V396" s="603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98"/>
      <c r="B397" s="598"/>
      <c r="C397" s="598"/>
      <c r="D397" s="598"/>
      <c r="E397" s="598"/>
      <c r="F397" s="598"/>
      <c r="G397" s="598"/>
      <c r="H397" s="598"/>
      <c r="I397" s="598"/>
      <c r="J397" s="598"/>
      <c r="K397" s="598"/>
      <c r="L397" s="598"/>
      <c r="M397" s="598"/>
      <c r="N397" s="598"/>
      <c r="O397" s="607"/>
      <c r="P397" s="609" t="s">
        <v>72</v>
      </c>
      <c r="Q397" s="602"/>
      <c r="R397" s="602"/>
      <c r="S397" s="602"/>
      <c r="T397" s="602"/>
      <c r="U397" s="602"/>
      <c r="V397" s="603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722" t="s">
        <v>614</v>
      </c>
      <c r="B398" s="723"/>
      <c r="C398" s="723"/>
      <c r="D398" s="723"/>
      <c r="E398" s="723"/>
      <c r="F398" s="723"/>
      <c r="G398" s="723"/>
      <c r="H398" s="723"/>
      <c r="I398" s="723"/>
      <c r="J398" s="723"/>
      <c r="K398" s="723"/>
      <c r="L398" s="723"/>
      <c r="M398" s="723"/>
      <c r="N398" s="723"/>
      <c r="O398" s="723"/>
      <c r="P398" s="723"/>
      <c r="Q398" s="723"/>
      <c r="R398" s="723"/>
      <c r="S398" s="723"/>
      <c r="T398" s="723"/>
      <c r="U398" s="723"/>
      <c r="V398" s="723"/>
      <c r="W398" s="723"/>
      <c r="X398" s="723"/>
      <c r="Y398" s="723"/>
      <c r="Z398" s="723"/>
      <c r="AA398" s="48"/>
      <c r="AB398" s="48"/>
      <c r="AC398" s="48"/>
    </row>
    <row r="399" spans="1:68" ht="16.5" hidden="1" customHeight="1" x14ac:dyDescent="0.25">
      <c r="A399" s="614" t="s">
        <v>615</v>
      </c>
      <c r="B399" s="598"/>
      <c r="C399" s="598"/>
      <c r="D399" s="598"/>
      <c r="E399" s="598"/>
      <c r="F399" s="598"/>
      <c r="G399" s="598"/>
      <c r="H399" s="598"/>
      <c r="I399" s="598"/>
      <c r="J399" s="598"/>
      <c r="K399" s="598"/>
      <c r="L399" s="598"/>
      <c r="M399" s="598"/>
      <c r="N399" s="598"/>
      <c r="O399" s="598"/>
      <c r="P399" s="598"/>
      <c r="Q399" s="598"/>
      <c r="R399" s="598"/>
      <c r="S399" s="598"/>
      <c r="T399" s="598"/>
      <c r="U399" s="598"/>
      <c r="V399" s="598"/>
      <c r="W399" s="598"/>
      <c r="X399" s="598"/>
      <c r="Y399" s="598"/>
      <c r="Z399" s="598"/>
      <c r="AA399" s="572"/>
      <c r="AB399" s="572"/>
      <c r="AC399" s="572"/>
    </row>
    <row r="400" spans="1:68" ht="14.25" hidden="1" customHeight="1" x14ac:dyDescent="0.25">
      <c r="A400" s="597" t="s">
        <v>64</v>
      </c>
      <c r="B400" s="598"/>
      <c r="C400" s="598"/>
      <c r="D400" s="598"/>
      <c r="E400" s="598"/>
      <c r="F400" s="598"/>
      <c r="G400" s="598"/>
      <c r="H400" s="598"/>
      <c r="I400" s="598"/>
      <c r="J400" s="598"/>
      <c r="K400" s="598"/>
      <c r="L400" s="598"/>
      <c r="M400" s="598"/>
      <c r="N400" s="598"/>
      <c r="O400" s="598"/>
      <c r="P400" s="598"/>
      <c r="Q400" s="598"/>
      <c r="R400" s="598"/>
      <c r="S400" s="598"/>
      <c r="T400" s="598"/>
      <c r="U400" s="598"/>
      <c r="V400" s="598"/>
      <c r="W400" s="598"/>
      <c r="X400" s="598"/>
      <c r="Y400" s="598"/>
      <c r="Z400" s="598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87">
        <v>4680115886100</v>
      </c>
      <c r="E401" s="588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10</v>
      </c>
      <c r="Y401" s="578">
        <f t="shared" ref="Y401:Y410" si="62">IFERROR(IF(X401="",0,CEILING((X401/$H401),1)*$H401),"")</f>
        <v>10.8</v>
      </c>
      <c r="Z401" s="36">
        <f>IFERROR(IF(Y401=0,"",ROUNDUP(Y401/H401,0)*0.00902),"")</f>
        <v>1.804E-2</v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10.388888888888889</v>
      </c>
      <c r="BN401" s="64">
        <f t="shared" ref="BN401:BN410" si="64">IFERROR(Y401*I401/H401,"0")</f>
        <v>11.22</v>
      </c>
      <c r="BO401" s="64">
        <f t="shared" ref="BO401:BO410" si="65">IFERROR(1/J401*(X401/H401),"0")</f>
        <v>1.4029180695847361E-2</v>
      </c>
      <c r="BP401" s="64">
        <f t="shared" ref="BP401:BP410" si="66">IFERROR(1/J401*(Y401/H401),"0")</f>
        <v>1.5151515151515152E-2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4301031382</v>
      </c>
      <c r="D402" s="587">
        <v>4680115886117</v>
      </c>
      <c r="E402" s="588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8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4301031406</v>
      </c>
      <c r="D403" s="587">
        <v>4680115886117</v>
      </c>
      <c r="E403" s="588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87">
        <v>4680115886124</v>
      </c>
      <c r="E404" s="588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8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87">
        <v>4680115883147</v>
      </c>
      <c r="E405" s="588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8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87">
        <v>4607091384338</v>
      </c>
      <c r="E406" s="588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8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42</v>
      </c>
      <c r="Y406" s="578">
        <f t="shared" si="62"/>
        <v>42</v>
      </c>
      <c r="Z406" s="36">
        <f t="shared" si="67"/>
        <v>0.1004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44.599999999999994</v>
      </c>
      <c r="BN406" s="64">
        <f t="shared" si="64"/>
        <v>44.599999999999994</v>
      </c>
      <c r="BO406" s="64">
        <f t="shared" si="65"/>
        <v>8.5470085470085472E-2</v>
      </c>
      <c r="BP406" s="64">
        <f t="shared" si="66"/>
        <v>8.5470085470085472E-2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87">
        <v>4607091389524</v>
      </c>
      <c r="E407" s="588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8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28</v>
      </c>
      <c r="Y407" s="578">
        <f t="shared" si="62"/>
        <v>29.400000000000002</v>
      </c>
      <c r="Z407" s="36">
        <f t="shared" si="67"/>
        <v>7.0280000000000009E-2</v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29.733333333333331</v>
      </c>
      <c r="BN407" s="64">
        <f t="shared" si="64"/>
        <v>31.22</v>
      </c>
      <c r="BO407" s="64">
        <f t="shared" si="65"/>
        <v>5.6980056980056981E-2</v>
      </c>
      <c r="BP407" s="64">
        <f t="shared" si="66"/>
        <v>5.9829059829059839E-2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87">
        <v>4680115883161</v>
      </c>
      <c r="E408" s="588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87">
        <v>4607091389531</v>
      </c>
      <c r="E409" s="588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42</v>
      </c>
      <c r="Y409" s="578">
        <f t="shared" si="62"/>
        <v>42</v>
      </c>
      <c r="Z409" s="36">
        <f t="shared" si="67"/>
        <v>0.1004</v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44.599999999999994</v>
      </c>
      <c r="BN409" s="64">
        <f t="shared" si="64"/>
        <v>44.599999999999994</v>
      </c>
      <c r="BO409" s="64">
        <f t="shared" si="65"/>
        <v>8.5470085470085472E-2</v>
      </c>
      <c r="BP409" s="64">
        <f t="shared" si="66"/>
        <v>8.5470085470085472E-2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87">
        <v>4607091384345</v>
      </c>
      <c r="E410" s="588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606"/>
      <c r="B411" s="598"/>
      <c r="C411" s="598"/>
      <c r="D411" s="598"/>
      <c r="E411" s="598"/>
      <c r="F411" s="598"/>
      <c r="G411" s="598"/>
      <c r="H411" s="598"/>
      <c r="I411" s="598"/>
      <c r="J411" s="598"/>
      <c r="K411" s="598"/>
      <c r="L411" s="598"/>
      <c r="M411" s="598"/>
      <c r="N411" s="598"/>
      <c r="O411" s="607"/>
      <c r="P411" s="609" t="s">
        <v>72</v>
      </c>
      <c r="Q411" s="602"/>
      <c r="R411" s="602"/>
      <c r="S411" s="602"/>
      <c r="T411" s="602"/>
      <c r="U411" s="602"/>
      <c r="V411" s="603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55.185185185185183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56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0.28911999999999999</v>
      </c>
      <c r="AA411" s="580"/>
      <c r="AB411" s="580"/>
      <c r="AC411" s="580"/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7"/>
      <c r="P412" s="609" t="s">
        <v>72</v>
      </c>
      <c r="Q412" s="602"/>
      <c r="R412" s="602"/>
      <c r="S412" s="602"/>
      <c r="T412" s="602"/>
      <c r="U412" s="602"/>
      <c r="V412" s="603"/>
      <c r="W412" s="37" t="s">
        <v>70</v>
      </c>
      <c r="X412" s="579">
        <f>IFERROR(SUM(X401:X410),"0")</f>
        <v>122</v>
      </c>
      <c r="Y412" s="579">
        <f>IFERROR(SUM(Y401:Y410),"0")</f>
        <v>124.2</v>
      </c>
      <c r="Z412" s="37"/>
      <c r="AA412" s="580"/>
      <c r="AB412" s="580"/>
      <c r="AC412" s="580"/>
    </row>
    <row r="413" spans="1:68" ht="14.25" hidden="1" customHeight="1" x14ac:dyDescent="0.25">
      <c r="A413" s="597" t="s">
        <v>74</v>
      </c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598"/>
      <c r="P413" s="598"/>
      <c r="Q413" s="598"/>
      <c r="R413" s="598"/>
      <c r="S413" s="598"/>
      <c r="T413" s="598"/>
      <c r="U413" s="598"/>
      <c r="V413" s="598"/>
      <c r="W413" s="598"/>
      <c r="X413" s="598"/>
      <c r="Y413" s="598"/>
      <c r="Z413" s="598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87">
        <v>4607091384352</v>
      </c>
      <c r="E414" s="588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87">
        <v>4607091389654</v>
      </c>
      <c r="E415" s="588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6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606"/>
      <c r="B416" s="598"/>
      <c r="C416" s="598"/>
      <c r="D416" s="598"/>
      <c r="E416" s="598"/>
      <c r="F416" s="598"/>
      <c r="G416" s="598"/>
      <c r="H416" s="598"/>
      <c r="I416" s="598"/>
      <c r="J416" s="598"/>
      <c r="K416" s="598"/>
      <c r="L416" s="598"/>
      <c r="M416" s="598"/>
      <c r="N416" s="598"/>
      <c r="O416" s="607"/>
      <c r="P416" s="609" t="s">
        <v>72</v>
      </c>
      <c r="Q416" s="602"/>
      <c r="R416" s="602"/>
      <c r="S416" s="602"/>
      <c r="T416" s="602"/>
      <c r="U416" s="602"/>
      <c r="V416" s="603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98"/>
      <c r="B417" s="598"/>
      <c r="C417" s="598"/>
      <c r="D417" s="598"/>
      <c r="E417" s="598"/>
      <c r="F417" s="598"/>
      <c r="G417" s="598"/>
      <c r="H417" s="598"/>
      <c r="I417" s="598"/>
      <c r="J417" s="598"/>
      <c r="K417" s="598"/>
      <c r="L417" s="598"/>
      <c r="M417" s="598"/>
      <c r="N417" s="598"/>
      <c r="O417" s="607"/>
      <c r="P417" s="609" t="s">
        <v>72</v>
      </c>
      <c r="Q417" s="602"/>
      <c r="R417" s="602"/>
      <c r="S417" s="602"/>
      <c r="T417" s="602"/>
      <c r="U417" s="602"/>
      <c r="V417" s="603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614" t="s">
        <v>647</v>
      </c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598"/>
      <c r="P418" s="598"/>
      <c r="Q418" s="598"/>
      <c r="R418" s="598"/>
      <c r="S418" s="598"/>
      <c r="T418" s="598"/>
      <c r="U418" s="598"/>
      <c r="V418" s="598"/>
      <c r="W418" s="598"/>
      <c r="X418" s="598"/>
      <c r="Y418" s="598"/>
      <c r="Z418" s="598"/>
      <c r="AA418" s="572"/>
      <c r="AB418" s="572"/>
      <c r="AC418" s="572"/>
    </row>
    <row r="419" spans="1:68" ht="14.25" hidden="1" customHeight="1" x14ac:dyDescent="0.25">
      <c r="A419" s="597" t="s">
        <v>140</v>
      </c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598"/>
      <c r="P419" s="598"/>
      <c r="Q419" s="598"/>
      <c r="R419" s="598"/>
      <c r="S419" s="598"/>
      <c r="T419" s="598"/>
      <c r="U419" s="598"/>
      <c r="V419" s="598"/>
      <c r="W419" s="598"/>
      <c r="X419" s="598"/>
      <c r="Y419" s="598"/>
      <c r="Z419" s="598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87">
        <v>4680115885240</v>
      </c>
      <c r="E420" s="588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6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87">
        <v>4607091389364</v>
      </c>
      <c r="E421" s="588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6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606"/>
      <c r="B422" s="598"/>
      <c r="C422" s="598"/>
      <c r="D422" s="598"/>
      <c r="E422" s="598"/>
      <c r="F422" s="598"/>
      <c r="G422" s="598"/>
      <c r="H422" s="598"/>
      <c r="I422" s="598"/>
      <c r="J422" s="598"/>
      <c r="K422" s="598"/>
      <c r="L422" s="598"/>
      <c r="M422" s="598"/>
      <c r="N422" s="598"/>
      <c r="O422" s="607"/>
      <c r="P422" s="609" t="s">
        <v>72</v>
      </c>
      <c r="Q422" s="602"/>
      <c r="R422" s="602"/>
      <c r="S422" s="602"/>
      <c r="T422" s="602"/>
      <c r="U422" s="602"/>
      <c r="V422" s="603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98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607"/>
      <c r="P423" s="609" t="s">
        <v>72</v>
      </c>
      <c r="Q423" s="602"/>
      <c r="R423" s="602"/>
      <c r="S423" s="602"/>
      <c r="T423" s="602"/>
      <c r="U423" s="602"/>
      <c r="V423" s="603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97" t="s">
        <v>64</v>
      </c>
      <c r="B424" s="598"/>
      <c r="C424" s="598"/>
      <c r="D424" s="598"/>
      <c r="E424" s="598"/>
      <c r="F424" s="598"/>
      <c r="G424" s="598"/>
      <c r="H424" s="598"/>
      <c r="I424" s="598"/>
      <c r="J424" s="598"/>
      <c r="K424" s="598"/>
      <c r="L424" s="598"/>
      <c r="M424" s="598"/>
      <c r="N424" s="598"/>
      <c r="O424" s="598"/>
      <c r="P424" s="598"/>
      <c r="Q424" s="598"/>
      <c r="R424" s="598"/>
      <c r="S424" s="598"/>
      <c r="T424" s="598"/>
      <c r="U424" s="598"/>
      <c r="V424" s="598"/>
      <c r="W424" s="598"/>
      <c r="X424" s="598"/>
      <c r="Y424" s="598"/>
      <c r="Z424" s="598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87">
        <v>4680115886094</v>
      </c>
      <c r="E425" s="588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10</v>
      </c>
      <c r="Y425" s="578">
        <f>IFERROR(IF(X425="",0,CEILING((X425/$H425),1)*$H425),"")</f>
        <v>10.8</v>
      </c>
      <c r="Z425" s="36">
        <f>IFERROR(IF(Y425=0,"",ROUNDUP(Y425/H425,0)*0.00902),"")</f>
        <v>1.804E-2</v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10.388888888888889</v>
      </c>
      <c r="BN425" s="64">
        <f>IFERROR(Y425*I425/H425,"0")</f>
        <v>11.22</v>
      </c>
      <c r="BO425" s="64">
        <f>IFERROR(1/J425*(X425/H425),"0")</f>
        <v>1.4029180695847361E-2</v>
      </c>
      <c r="BP425" s="64">
        <f>IFERROR(1/J425*(Y425/H425),"0")</f>
        <v>1.5151515151515152E-2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87">
        <v>4607091389425</v>
      </c>
      <c r="E426" s="588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87">
        <v>4680115880771</v>
      </c>
      <c r="E427" s="588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8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87">
        <v>4607091389500</v>
      </c>
      <c r="E428" s="588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7</v>
      </c>
      <c r="Y428" s="578">
        <f>IFERROR(IF(X428="",0,CEILING((X428/$H428),1)*$H428),"")</f>
        <v>8.4</v>
      </c>
      <c r="Z428" s="36">
        <f>IFERROR(IF(Y428=0,"",ROUNDUP(Y428/H428,0)*0.00502),"")</f>
        <v>2.0080000000000001E-2</v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7.4333333333333327</v>
      </c>
      <c r="BN428" s="64">
        <f>IFERROR(Y428*I428/H428,"0")</f>
        <v>8.92</v>
      </c>
      <c r="BO428" s="64">
        <f>IFERROR(1/J428*(X428/H428),"0")</f>
        <v>1.4245014245014245E-2</v>
      </c>
      <c r="BP428" s="64">
        <f>IFERROR(1/J428*(Y428/H428),"0")</f>
        <v>1.7094017094017096E-2</v>
      </c>
    </row>
    <row r="429" spans="1:68" x14ac:dyDescent="0.2">
      <c r="A429" s="606"/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607"/>
      <c r="P429" s="609" t="s">
        <v>72</v>
      </c>
      <c r="Q429" s="602"/>
      <c r="R429" s="602"/>
      <c r="S429" s="602"/>
      <c r="T429" s="602"/>
      <c r="U429" s="602"/>
      <c r="V429" s="603"/>
      <c r="W429" s="37" t="s">
        <v>73</v>
      </c>
      <c r="X429" s="579">
        <f>IFERROR(X425/H425,"0")+IFERROR(X426/H426,"0")+IFERROR(X427/H427,"0")+IFERROR(X428/H428,"0")</f>
        <v>5.1851851851851851</v>
      </c>
      <c r="Y429" s="579">
        <f>IFERROR(Y425/H425,"0")+IFERROR(Y426/H426,"0")+IFERROR(Y427/H427,"0")+IFERROR(Y428/H428,"0")</f>
        <v>6</v>
      </c>
      <c r="Z429" s="579">
        <f>IFERROR(IF(Z425="",0,Z425),"0")+IFERROR(IF(Z426="",0,Z426),"0")+IFERROR(IF(Z427="",0,Z427),"0")+IFERROR(IF(Z428="",0,Z428),"0")</f>
        <v>3.8120000000000001E-2</v>
      </c>
      <c r="AA429" s="580"/>
      <c r="AB429" s="580"/>
      <c r="AC429" s="580"/>
    </row>
    <row r="430" spans="1:68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7"/>
      <c r="P430" s="609" t="s">
        <v>72</v>
      </c>
      <c r="Q430" s="602"/>
      <c r="R430" s="602"/>
      <c r="S430" s="602"/>
      <c r="T430" s="602"/>
      <c r="U430" s="602"/>
      <c r="V430" s="603"/>
      <c r="W430" s="37" t="s">
        <v>70</v>
      </c>
      <c r="X430" s="579">
        <f>IFERROR(SUM(X425:X428),"0")</f>
        <v>17</v>
      </c>
      <c r="Y430" s="579">
        <f>IFERROR(SUM(Y425:Y428),"0")</f>
        <v>19.200000000000003</v>
      </c>
      <c r="Z430" s="37"/>
      <c r="AA430" s="580"/>
      <c r="AB430" s="580"/>
      <c r="AC430" s="580"/>
    </row>
    <row r="431" spans="1:68" ht="16.5" hidden="1" customHeight="1" x14ac:dyDescent="0.25">
      <c r="A431" s="614" t="s">
        <v>665</v>
      </c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598"/>
      <c r="P431" s="598"/>
      <c r="Q431" s="598"/>
      <c r="R431" s="598"/>
      <c r="S431" s="598"/>
      <c r="T431" s="598"/>
      <c r="U431" s="598"/>
      <c r="V431" s="598"/>
      <c r="W431" s="598"/>
      <c r="X431" s="598"/>
      <c r="Y431" s="598"/>
      <c r="Z431" s="598"/>
      <c r="AA431" s="572"/>
      <c r="AB431" s="572"/>
      <c r="AC431" s="572"/>
    </row>
    <row r="432" spans="1:68" ht="14.25" hidden="1" customHeight="1" x14ac:dyDescent="0.25">
      <c r="A432" s="597" t="s">
        <v>64</v>
      </c>
      <c r="B432" s="598"/>
      <c r="C432" s="598"/>
      <c r="D432" s="598"/>
      <c r="E432" s="598"/>
      <c r="F432" s="598"/>
      <c r="G432" s="598"/>
      <c r="H432" s="598"/>
      <c r="I432" s="598"/>
      <c r="J432" s="598"/>
      <c r="K432" s="598"/>
      <c r="L432" s="598"/>
      <c r="M432" s="598"/>
      <c r="N432" s="598"/>
      <c r="O432" s="598"/>
      <c r="P432" s="598"/>
      <c r="Q432" s="598"/>
      <c r="R432" s="598"/>
      <c r="S432" s="598"/>
      <c r="T432" s="598"/>
      <c r="U432" s="598"/>
      <c r="V432" s="598"/>
      <c r="W432" s="598"/>
      <c r="X432" s="598"/>
      <c r="Y432" s="598"/>
      <c r="Z432" s="598"/>
      <c r="AA432" s="573"/>
      <c r="AB432" s="573"/>
      <c r="AC432" s="573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87">
        <v>4680115885110</v>
      </c>
      <c r="E433" s="588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6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06"/>
      <c r="B434" s="598"/>
      <c r="C434" s="598"/>
      <c r="D434" s="598"/>
      <c r="E434" s="598"/>
      <c r="F434" s="598"/>
      <c r="G434" s="598"/>
      <c r="H434" s="598"/>
      <c r="I434" s="598"/>
      <c r="J434" s="598"/>
      <c r="K434" s="598"/>
      <c r="L434" s="598"/>
      <c r="M434" s="598"/>
      <c r="N434" s="598"/>
      <c r="O434" s="607"/>
      <c r="P434" s="609" t="s">
        <v>72</v>
      </c>
      <c r="Q434" s="602"/>
      <c r="R434" s="602"/>
      <c r="S434" s="602"/>
      <c r="T434" s="602"/>
      <c r="U434" s="602"/>
      <c r="V434" s="603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7"/>
      <c r="P435" s="609" t="s">
        <v>72</v>
      </c>
      <c r="Q435" s="602"/>
      <c r="R435" s="602"/>
      <c r="S435" s="602"/>
      <c r="T435" s="602"/>
      <c r="U435" s="602"/>
      <c r="V435" s="603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614" t="s">
        <v>669</v>
      </c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598"/>
      <c r="P436" s="598"/>
      <c r="Q436" s="598"/>
      <c r="R436" s="598"/>
      <c r="S436" s="598"/>
      <c r="T436" s="598"/>
      <c r="U436" s="598"/>
      <c r="V436" s="598"/>
      <c r="W436" s="598"/>
      <c r="X436" s="598"/>
      <c r="Y436" s="598"/>
      <c r="Z436" s="598"/>
      <c r="AA436" s="572"/>
      <c r="AB436" s="572"/>
      <c r="AC436" s="572"/>
    </row>
    <row r="437" spans="1:68" ht="14.25" hidden="1" customHeight="1" x14ac:dyDescent="0.25">
      <c r="A437" s="597" t="s">
        <v>64</v>
      </c>
      <c r="B437" s="598"/>
      <c r="C437" s="598"/>
      <c r="D437" s="598"/>
      <c r="E437" s="598"/>
      <c r="F437" s="598"/>
      <c r="G437" s="598"/>
      <c r="H437" s="598"/>
      <c r="I437" s="598"/>
      <c r="J437" s="598"/>
      <c r="K437" s="598"/>
      <c r="L437" s="598"/>
      <c r="M437" s="598"/>
      <c r="N437" s="598"/>
      <c r="O437" s="598"/>
      <c r="P437" s="598"/>
      <c r="Q437" s="598"/>
      <c r="R437" s="598"/>
      <c r="S437" s="598"/>
      <c r="T437" s="598"/>
      <c r="U437" s="598"/>
      <c r="V437" s="598"/>
      <c r="W437" s="598"/>
      <c r="X437" s="598"/>
      <c r="Y437" s="598"/>
      <c r="Z437" s="598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87">
        <v>4680115885103</v>
      </c>
      <c r="E438" s="588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606"/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607"/>
      <c r="P439" s="609" t="s">
        <v>72</v>
      </c>
      <c r="Q439" s="602"/>
      <c r="R439" s="602"/>
      <c r="S439" s="602"/>
      <c r="T439" s="602"/>
      <c r="U439" s="602"/>
      <c r="V439" s="603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98"/>
      <c r="B440" s="598"/>
      <c r="C440" s="598"/>
      <c r="D440" s="598"/>
      <c r="E440" s="598"/>
      <c r="F440" s="598"/>
      <c r="G440" s="598"/>
      <c r="H440" s="598"/>
      <c r="I440" s="598"/>
      <c r="J440" s="598"/>
      <c r="K440" s="598"/>
      <c r="L440" s="598"/>
      <c r="M440" s="598"/>
      <c r="N440" s="598"/>
      <c r="O440" s="607"/>
      <c r="P440" s="609" t="s">
        <v>72</v>
      </c>
      <c r="Q440" s="602"/>
      <c r="R440" s="602"/>
      <c r="S440" s="602"/>
      <c r="T440" s="602"/>
      <c r="U440" s="602"/>
      <c r="V440" s="603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722" t="s">
        <v>673</v>
      </c>
      <c r="B441" s="723"/>
      <c r="C441" s="723"/>
      <c r="D441" s="723"/>
      <c r="E441" s="723"/>
      <c r="F441" s="723"/>
      <c r="G441" s="723"/>
      <c r="H441" s="723"/>
      <c r="I441" s="723"/>
      <c r="J441" s="723"/>
      <c r="K441" s="723"/>
      <c r="L441" s="723"/>
      <c r="M441" s="723"/>
      <c r="N441" s="723"/>
      <c r="O441" s="723"/>
      <c r="P441" s="723"/>
      <c r="Q441" s="723"/>
      <c r="R441" s="723"/>
      <c r="S441" s="723"/>
      <c r="T441" s="723"/>
      <c r="U441" s="723"/>
      <c r="V441" s="723"/>
      <c r="W441" s="723"/>
      <c r="X441" s="723"/>
      <c r="Y441" s="723"/>
      <c r="Z441" s="723"/>
      <c r="AA441" s="48"/>
      <c r="AB441" s="48"/>
      <c r="AC441" s="48"/>
    </row>
    <row r="442" spans="1:68" ht="16.5" hidden="1" customHeight="1" x14ac:dyDescent="0.25">
      <c r="A442" s="614" t="s">
        <v>673</v>
      </c>
      <c r="B442" s="598"/>
      <c r="C442" s="598"/>
      <c r="D442" s="598"/>
      <c r="E442" s="598"/>
      <c r="F442" s="598"/>
      <c r="G442" s="598"/>
      <c r="H442" s="598"/>
      <c r="I442" s="598"/>
      <c r="J442" s="598"/>
      <c r="K442" s="598"/>
      <c r="L442" s="598"/>
      <c r="M442" s="598"/>
      <c r="N442" s="598"/>
      <c r="O442" s="598"/>
      <c r="P442" s="598"/>
      <c r="Q442" s="598"/>
      <c r="R442" s="598"/>
      <c r="S442" s="598"/>
      <c r="T442" s="598"/>
      <c r="U442" s="598"/>
      <c r="V442" s="598"/>
      <c r="W442" s="598"/>
      <c r="X442" s="598"/>
      <c r="Y442" s="598"/>
      <c r="Z442" s="598"/>
      <c r="AA442" s="572"/>
      <c r="AB442" s="572"/>
      <c r="AC442" s="572"/>
    </row>
    <row r="443" spans="1:68" ht="14.25" hidden="1" customHeight="1" x14ac:dyDescent="0.25">
      <c r="A443" s="597" t="s">
        <v>103</v>
      </c>
      <c r="B443" s="598"/>
      <c r="C443" s="598"/>
      <c r="D443" s="598"/>
      <c r="E443" s="598"/>
      <c r="F443" s="598"/>
      <c r="G443" s="598"/>
      <c r="H443" s="598"/>
      <c r="I443" s="598"/>
      <c r="J443" s="598"/>
      <c r="K443" s="598"/>
      <c r="L443" s="598"/>
      <c r="M443" s="598"/>
      <c r="N443" s="598"/>
      <c r="O443" s="598"/>
      <c r="P443" s="598"/>
      <c r="Q443" s="598"/>
      <c r="R443" s="598"/>
      <c r="S443" s="598"/>
      <c r="T443" s="598"/>
      <c r="U443" s="598"/>
      <c r="V443" s="598"/>
      <c r="W443" s="598"/>
      <c r="X443" s="598"/>
      <c r="Y443" s="598"/>
      <c r="Z443" s="598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87">
        <v>4607091389067</v>
      </c>
      <c r="E444" s="588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5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120</v>
      </c>
      <c r="Y444" s="578">
        <f t="shared" ref="Y444:Y456" si="68">IFERROR(IF(X444="",0,CEILING((X444/$H444),1)*$H444),"")</f>
        <v>121.44000000000001</v>
      </c>
      <c r="Z444" s="36">
        <f t="shared" ref="Z444:Z449" si="69">IFERROR(IF(Y444=0,"",ROUNDUP(Y444/H444,0)*0.01196),"")</f>
        <v>0.27507999999999999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128.18181818181816</v>
      </c>
      <c r="BN444" s="64">
        <f t="shared" ref="BN444:BN456" si="71">IFERROR(Y444*I444/H444,"0")</f>
        <v>129.72</v>
      </c>
      <c r="BO444" s="64">
        <f t="shared" ref="BO444:BO456" si="72">IFERROR(1/J444*(X444/H444),"0")</f>
        <v>0.21853146853146854</v>
      </c>
      <c r="BP444" s="64">
        <f t="shared" ref="BP444:BP456" si="73">IFERROR(1/J444*(Y444/H444),"0")</f>
        <v>0.22115384615384617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87">
        <v>4680115885271</v>
      </c>
      <c r="E445" s="588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87">
        <v>4680115885226</v>
      </c>
      <c r="E446" s="588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8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100</v>
      </c>
      <c r="Y446" s="578">
        <f t="shared" si="68"/>
        <v>100.32000000000001</v>
      </c>
      <c r="Z446" s="36">
        <f t="shared" si="69"/>
        <v>0.22724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106.81818181818181</v>
      </c>
      <c r="BN446" s="64">
        <f t="shared" si="71"/>
        <v>107.16</v>
      </c>
      <c r="BO446" s="64">
        <f t="shared" si="72"/>
        <v>0.18210955710955709</v>
      </c>
      <c r="BP446" s="64">
        <f t="shared" si="73"/>
        <v>0.18269230769230771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87">
        <v>4680115884502</v>
      </c>
      <c r="E447" s="588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87">
        <v>4607091389104</v>
      </c>
      <c r="E448" s="588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120</v>
      </c>
      <c r="Y448" s="578">
        <f t="shared" si="68"/>
        <v>121.44000000000001</v>
      </c>
      <c r="Z448" s="36">
        <f t="shared" si="69"/>
        <v>0.27507999999999999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128.18181818181816</v>
      </c>
      <c r="BN448" s="64">
        <f t="shared" si="71"/>
        <v>129.72</v>
      </c>
      <c r="BO448" s="64">
        <f t="shared" si="72"/>
        <v>0.21853146853146854</v>
      </c>
      <c r="BP448" s="64">
        <f t="shared" si="73"/>
        <v>0.22115384615384617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87">
        <v>4680115884519</v>
      </c>
      <c r="E449" s="588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87">
        <v>4680115886391</v>
      </c>
      <c r="E450" s="588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4301011778</v>
      </c>
      <c r="D451" s="587">
        <v>4680115880603</v>
      </c>
      <c r="E451" s="588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60</v>
      </c>
      <c r="Y451" s="578">
        <f t="shared" si="68"/>
        <v>61.2</v>
      </c>
      <c r="Z451" s="36">
        <f>IFERROR(IF(Y451=0,"",ROUNDUP(Y451/H451,0)*0.00902),"")</f>
        <v>0.15334</v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63.5</v>
      </c>
      <c r="BN451" s="64">
        <f t="shared" si="71"/>
        <v>64.77000000000001</v>
      </c>
      <c r="BO451" s="64">
        <f t="shared" si="72"/>
        <v>0.12626262626262627</v>
      </c>
      <c r="BP451" s="64">
        <f t="shared" si="73"/>
        <v>0.12878787878787878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4301012035</v>
      </c>
      <c r="D452" s="587">
        <v>4680115880603</v>
      </c>
      <c r="E452" s="588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9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87">
        <v>4680115882782</v>
      </c>
      <c r="E453" s="588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87">
        <v>4680115885479</v>
      </c>
      <c r="E454" s="588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4301011784</v>
      </c>
      <c r="D455" s="587">
        <v>4607091389982</v>
      </c>
      <c r="E455" s="588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9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180</v>
      </c>
      <c r="Y455" s="578">
        <f t="shared" si="68"/>
        <v>180</v>
      </c>
      <c r="Z455" s="36">
        <f>IFERROR(IF(Y455=0,"",ROUNDUP(Y455/H455,0)*0.00902),"")</f>
        <v>0.45100000000000001</v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190.49999999999997</v>
      </c>
      <c r="BN455" s="64">
        <f t="shared" si="71"/>
        <v>190.49999999999997</v>
      </c>
      <c r="BO455" s="64">
        <f t="shared" si="72"/>
        <v>0.37878787878787878</v>
      </c>
      <c r="BP455" s="64">
        <f t="shared" si="73"/>
        <v>0.37878787878787878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4301012034</v>
      </c>
      <c r="D456" s="587">
        <v>4607091389982</v>
      </c>
      <c r="E456" s="588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606"/>
      <c r="B457" s="598"/>
      <c r="C457" s="598"/>
      <c r="D457" s="598"/>
      <c r="E457" s="598"/>
      <c r="F457" s="598"/>
      <c r="G457" s="598"/>
      <c r="H457" s="598"/>
      <c r="I457" s="598"/>
      <c r="J457" s="598"/>
      <c r="K457" s="598"/>
      <c r="L457" s="598"/>
      <c r="M457" s="598"/>
      <c r="N457" s="598"/>
      <c r="O457" s="607"/>
      <c r="P457" s="609" t="s">
        <v>72</v>
      </c>
      <c r="Q457" s="602"/>
      <c r="R457" s="602"/>
      <c r="S457" s="602"/>
      <c r="T457" s="602"/>
      <c r="U457" s="602"/>
      <c r="V457" s="603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131.06060606060606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132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1.38174</v>
      </c>
      <c r="AA457" s="580"/>
      <c r="AB457" s="580"/>
      <c r="AC457" s="580"/>
    </row>
    <row r="458" spans="1:68" x14ac:dyDescent="0.2">
      <c r="A458" s="598"/>
      <c r="B458" s="598"/>
      <c r="C458" s="598"/>
      <c r="D458" s="598"/>
      <c r="E458" s="598"/>
      <c r="F458" s="598"/>
      <c r="G458" s="598"/>
      <c r="H458" s="598"/>
      <c r="I458" s="598"/>
      <c r="J458" s="598"/>
      <c r="K458" s="598"/>
      <c r="L458" s="598"/>
      <c r="M458" s="598"/>
      <c r="N458" s="598"/>
      <c r="O458" s="607"/>
      <c r="P458" s="609" t="s">
        <v>72</v>
      </c>
      <c r="Q458" s="602"/>
      <c r="R458" s="602"/>
      <c r="S458" s="602"/>
      <c r="T458" s="602"/>
      <c r="U458" s="602"/>
      <c r="V458" s="603"/>
      <c r="W458" s="37" t="s">
        <v>70</v>
      </c>
      <c r="X458" s="579">
        <f>IFERROR(SUM(X444:X456),"0")</f>
        <v>580</v>
      </c>
      <c r="Y458" s="579">
        <f>IFERROR(SUM(Y444:Y456),"0")</f>
        <v>584.40000000000009</v>
      </c>
      <c r="Z458" s="37"/>
      <c r="AA458" s="580"/>
      <c r="AB458" s="580"/>
      <c r="AC458" s="580"/>
    </row>
    <row r="459" spans="1:68" ht="14.25" hidden="1" customHeight="1" x14ac:dyDescent="0.25">
      <c r="A459" s="597" t="s">
        <v>140</v>
      </c>
      <c r="B459" s="598"/>
      <c r="C459" s="598"/>
      <c r="D459" s="598"/>
      <c r="E459" s="598"/>
      <c r="F459" s="598"/>
      <c r="G459" s="598"/>
      <c r="H459" s="598"/>
      <c r="I459" s="598"/>
      <c r="J459" s="598"/>
      <c r="K459" s="598"/>
      <c r="L459" s="598"/>
      <c r="M459" s="598"/>
      <c r="N459" s="598"/>
      <c r="O459" s="598"/>
      <c r="P459" s="598"/>
      <c r="Q459" s="598"/>
      <c r="R459" s="598"/>
      <c r="S459" s="598"/>
      <c r="T459" s="598"/>
      <c r="U459" s="598"/>
      <c r="V459" s="598"/>
      <c r="W459" s="598"/>
      <c r="X459" s="598"/>
      <c r="Y459" s="598"/>
      <c r="Z459" s="598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87">
        <v>4607091388930</v>
      </c>
      <c r="E460" s="588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70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120</v>
      </c>
      <c r="Y460" s="578">
        <f>IFERROR(IF(X460="",0,CEILING((X460/$H460),1)*$H460),"")</f>
        <v>121.44000000000001</v>
      </c>
      <c r="Z460" s="36">
        <f>IFERROR(IF(Y460=0,"",ROUNDUP(Y460/H460,0)*0.01196),"")</f>
        <v>0.27507999999999999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128.18181818181816</v>
      </c>
      <c r="BN460" s="64">
        <f>IFERROR(Y460*I460/H460,"0")</f>
        <v>129.72</v>
      </c>
      <c r="BO460" s="64">
        <f>IFERROR(1/J460*(X460/H460),"0")</f>
        <v>0.21853146853146854</v>
      </c>
      <c r="BP460" s="64">
        <f>IFERROR(1/J460*(Y460/H460),"0")</f>
        <v>0.22115384615384617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87">
        <v>4680115886407</v>
      </c>
      <c r="E461" s="588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6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87">
        <v>4680115880054</v>
      </c>
      <c r="E462" s="588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7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606"/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607"/>
      <c r="P463" s="609" t="s">
        <v>72</v>
      </c>
      <c r="Q463" s="602"/>
      <c r="R463" s="602"/>
      <c r="S463" s="602"/>
      <c r="T463" s="602"/>
      <c r="U463" s="602"/>
      <c r="V463" s="603"/>
      <c r="W463" s="37" t="s">
        <v>73</v>
      </c>
      <c r="X463" s="579">
        <f>IFERROR(X460/H460,"0")+IFERROR(X461/H461,"0")+IFERROR(X462/H462,"0")</f>
        <v>22.727272727272727</v>
      </c>
      <c r="Y463" s="579">
        <f>IFERROR(Y460/H460,"0")+IFERROR(Y461/H461,"0")+IFERROR(Y462/H462,"0")</f>
        <v>23</v>
      </c>
      <c r="Z463" s="579">
        <f>IFERROR(IF(Z460="",0,Z460),"0")+IFERROR(IF(Z461="",0,Z461),"0")+IFERROR(IF(Z462="",0,Z462),"0")</f>
        <v>0.27507999999999999</v>
      </c>
      <c r="AA463" s="580"/>
      <c r="AB463" s="580"/>
      <c r="AC463" s="580"/>
    </row>
    <row r="464" spans="1:68" x14ac:dyDescent="0.2">
      <c r="A464" s="598"/>
      <c r="B464" s="598"/>
      <c r="C464" s="598"/>
      <c r="D464" s="598"/>
      <c r="E464" s="598"/>
      <c r="F464" s="598"/>
      <c r="G464" s="598"/>
      <c r="H464" s="598"/>
      <c r="I464" s="598"/>
      <c r="J464" s="598"/>
      <c r="K464" s="598"/>
      <c r="L464" s="598"/>
      <c r="M464" s="598"/>
      <c r="N464" s="598"/>
      <c r="O464" s="607"/>
      <c r="P464" s="609" t="s">
        <v>72</v>
      </c>
      <c r="Q464" s="602"/>
      <c r="R464" s="602"/>
      <c r="S464" s="602"/>
      <c r="T464" s="602"/>
      <c r="U464" s="602"/>
      <c r="V464" s="603"/>
      <c r="W464" s="37" t="s">
        <v>70</v>
      </c>
      <c r="X464" s="579">
        <f>IFERROR(SUM(X460:X462),"0")</f>
        <v>120</v>
      </c>
      <c r="Y464" s="579">
        <f>IFERROR(SUM(Y460:Y462),"0")</f>
        <v>121.44000000000001</v>
      </c>
      <c r="Z464" s="37"/>
      <c r="AA464" s="580"/>
      <c r="AB464" s="580"/>
      <c r="AC464" s="580"/>
    </row>
    <row r="465" spans="1:68" ht="14.25" hidden="1" customHeight="1" x14ac:dyDescent="0.25">
      <c r="A465" s="597" t="s">
        <v>64</v>
      </c>
      <c r="B465" s="598"/>
      <c r="C465" s="598"/>
      <c r="D465" s="598"/>
      <c r="E465" s="598"/>
      <c r="F465" s="598"/>
      <c r="G465" s="598"/>
      <c r="H465" s="598"/>
      <c r="I465" s="598"/>
      <c r="J465" s="598"/>
      <c r="K465" s="598"/>
      <c r="L465" s="598"/>
      <c r="M465" s="598"/>
      <c r="N465" s="598"/>
      <c r="O465" s="598"/>
      <c r="P465" s="598"/>
      <c r="Q465" s="598"/>
      <c r="R465" s="598"/>
      <c r="S465" s="598"/>
      <c r="T465" s="598"/>
      <c r="U465" s="598"/>
      <c r="V465" s="598"/>
      <c r="W465" s="598"/>
      <c r="X465" s="598"/>
      <c r="Y465" s="598"/>
      <c r="Z465" s="598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87">
        <v>4680115883116</v>
      </c>
      <c r="E466" s="588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86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30</v>
      </c>
      <c r="Y466" s="578">
        <f t="shared" ref="Y466:Y472" si="74">IFERROR(IF(X466="",0,CEILING((X466/$H466),1)*$H466),"")</f>
        <v>31.68</v>
      </c>
      <c r="Z466" s="36">
        <f>IFERROR(IF(Y466=0,"",ROUNDUP(Y466/H466,0)*0.01196),"")</f>
        <v>7.1760000000000004E-2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32.04545454545454</v>
      </c>
      <c r="BN466" s="64">
        <f t="shared" ref="BN466:BN472" si="76">IFERROR(Y466*I466/H466,"0")</f>
        <v>33.839999999999996</v>
      </c>
      <c r="BO466" s="64">
        <f t="shared" ref="BO466:BO472" si="77">IFERROR(1/J466*(X466/H466),"0")</f>
        <v>5.4632867132867136E-2</v>
      </c>
      <c r="BP466" s="64">
        <f t="shared" ref="BP466:BP472" si="78">IFERROR(1/J466*(Y466/H466),"0")</f>
        <v>5.7692307692307696E-2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87">
        <v>4680115883093</v>
      </c>
      <c r="E467" s="588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8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50</v>
      </c>
      <c r="Y467" s="578">
        <f t="shared" si="74"/>
        <v>52.800000000000004</v>
      </c>
      <c r="Z467" s="36">
        <f>IFERROR(IF(Y467=0,"",ROUNDUP(Y467/H467,0)*0.01196),"")</f>
        <v>0.1196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53.409090909090907</v>
      </c>
      <c r="BN467" s="64">
        <f t="shared" si="76"/>
        <v>56.400000000000006</v>
      </c>
      <c r="BO467" s="64">
        <f t="shared" si="77"/>
        <v>9.1054778554778545E-2</v>
      </c>
      <c r="BP467" s="64">
        <f t="shared" si="78"/>
        <v>9.6153846153846159E-2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87">
        <v>4680115883109</v>
      </c>
      <c r="E468" s="588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8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140</v>
      </c>
      <c r="Y468" s="578">
        <f t="shared" si="74"/>
        <v>142.56</v>
      </c>
      <c r="Z468" s="36">
        <f>IFERROR(IF(Y468=0,"",ROUNDUP(Y468/H468,0)*0.01196),"")</f>
        <v>0.32291999999999998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149.54545454545453</v>
      </c>
      <c r="BN468" s="64">
        <f t="shared" si="76"/>
        <v>152.27999999999997</v>
      </c>
      <c r="BO468" s="64">
        <f t="shared" si="77"/>
        <v>0.25495337995337997</v>
      </c>
      <c r="BP468" s="64">
        <f t="shared" si="78"/>
        <v>0.25961538461538464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4301031351</v>
      </c>
      <c r="D469" s="587">
        <v>4680115882072</v>
      </c>
      <c r="E469" s="588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83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4301031419</v>
      </c>
      <c r="D470" s="587">
        <v>4680115882072</v>
      </c>
      <c r="E470" s="588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6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36</v>
      </c>
      <c r="Y470" s="578">
        <f t="shared" si="74"/>
        <v>38.4</v>
      </c>
      <c r="Z470" s="36">
        <f>IFERROR(IF(Y470=0,"",ROUNDUP(Y470/H470,0)*0.00902),"")</f>
        <v>7.2160000000000002E-2</v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51.975000000000001</v>
      </c>
      <c r="BN470" s="64">
        <f t="shared" si="76"/>
        <v>55.44</v>
      </c>
      <c r="BO470" s="64">
        <f t="shared" si="77"/>
        <v>5.6818181818181823E-2</v>
      </c>
      <c r="BP470" s="64">
        <f t="shared" si="78"/>
        <v>6.0606060606060608E-2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87">
        <v>4680115882102</v>
      </c>
      <c r="E471" s="588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8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12</v>
      </c>
      <c r="Y471" s="578">
        <f t="shared" si="74"/>
        <v>14.399999999999999</v>
      </c>
      <c r="Z471" s="36">
        <f>IFERROR(IF(Y471=0,"",ROUNDUP(Y471/H471,0)*0.00902),"")</f>
        <v>2.7060000000000001E-2</v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16.725000000000001</v>
      </c>
      <c r="BN471" s="64">
        <f t="shared" si="76"/>
        <v>20.07</v>
      </c>
      <c r="BO471" s="64">
        <f t="shared" si="77"/>
        <v>1.893939393939394E-2</v>
      </c>
      <c r="BP471" s="64">
        <f t="shared" si="78"/>
        <v>2.2727272727272728E-2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87">
        <v>4680115882096</v>
      </c>
      <c r="E472" s="588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71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30</v>
      </c>
      <c r="Y472" s="578">
        <f t="shared" si="74"/>
        <v>33.6</v>
      </c>
      <c r="Z472" s="36">
        <f>IFERROR(IF(Y472=0,"",ROUNDUP(Y472/H472,0)*0.00902),"")</f>
        <v>6.3140000000000002E-2</v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41.812500000000007</v>
      </c>
      <c r="BN472" s="64">
        <f t="shared" si="76"/>
        <v>46.830000000000005</v>
      </c>
      <c r="BO472" s="64">
        <f t="shared" si="77"/>
        <v>4.7348484848484848E-2</v>
      </c>
      <c r="BP472" s="64">
        <f t="shared" si="78"/>
        <v>5.3030303030303039E-2</v>
      </c>
    </row>
    <row r="473" spans="1:68" x14ac:dyDescent="0.2">
      <c r="A473" s="606"/>
      <c r="B473" s="598"/>
      <c r="C473" s="598"/>
      <c r="D473" s="598"/>
      <c r="E473" s="598"/>
      <c r="F473" s="598"/>
      <c r="G473" s="598"/>
      <c r="H473" s="598"/>
      <c r="I473" s="598"/>
      <c r="J473" s="598"/>
      <c r="K473" s="598"/>
      <c r="L473" s="598"/>
      <c r="M473" s="598"/>
      <c r="N473" s="598"/>
      <c r="O473" s="607"/>
      <c r="P473" s="609" t="s">
        <v>72</v>
      </c>
      <c r="Q473" s="602"/>
      <c r="R473" s="602"/>
      <c r="S473" s="602"/>
      <c r="T473" s="602"/>
      <c r="U473" s="602"/>
      <c r="V473" s="603"/>
      <c r="W473" s="37" t="s">
        <v>73</v>
      </c>
      <c r="X473" s="579">
        <f>IFERROR(X466/H466,"0")+IFERROR(X467/H467,"0")+IFERROR(X468/H468,"0")+IFERROR(X469/H469,"0")+IFERROR(X470/H470,"0")+IFERROR(X471/H471,"0")+IFERROR(X472/H472,"0")</f>
        <v>57.916666666666664</v>
      </c>
      <c r="Y473" s="579">
        <f>IFERROR(Y466/H466,"0")+IFERROR(Y467/H467,"0")+IFERROR(Y468/H468,"0")+IFERROR(Y469/H469,"0")+IFERROR(Y470/H470,"0")+IFERROR(Y471/H471,"0")+IFERROR(Y472/H472,"0")</f>
        <v>61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0.67663999999999991</v>
      </c>
      <c r="AA473" s="580"/>
      <c r="AB473" s="580"/>
      <c r="AC473" s="580"/>
    </row>
    <row r="474" spans="1:68" x14ac:dyDescent="0.2">
      <c r="A474" s="598"/>
      <c r="B474" s="598"/>
      <c r="C474" s="598"/>
      <c r="D474" s="598"/>
      <c r="E474" s="598"/>
      <c r="F474" s="598"/>
      <c r="G474" s="598"/>
      <c r="H474" s="598"/>
      <c r="I474" s="598"/>
      <c r="J474" s="598"/>
      <c r="K474" s="598"/>
      <c r="L474" s="598"/>
      <c r="M474" s="598"/>
      <c r="N474" s="598"/>
      <c r="O474" s="607"/>
      <c r="P474" s="609" t="s">
        <v>72</v>
      </c>
      <c r="Q474" s="602"/>
      <c r="R474" s="602"/>
      <c r="S474" s="602"/>
      <c r="T474" s="602"/>
      <c r="U474" s="602"/>
      <c r="V474" s="603"/>
      <c r="W474" s="37" t="s">
        <v>70</v>
      </c>
      <c r="X474" s="579">
        <f>IFERROR(SUM(X466:X472),"0")</f>
        <v>298</v>
      </c>
      <c r="Y474" s="579">
        <f>IFERROR(SUM(Y466:Y472),"0")</f>
        <v>313.44</v>
      </c>
      <c r="Z474" s="37"/>
      <c r="AA474" s="580"/>
      <c r="AB474" s="580"/>
      <c r="AC474" s="580"/>
    </row>
    <row r="475" spans="1:68" ht="14.25" hidden="1" customHeight="1" x14ac:dyDescent="0.25">
      <c r="A475" s="597" t="s">
        <v>74</v>
      </c>
      <c r="B475" s="598"/>
      <c r="C475" s="598"/>
      <c r="D475" s="598"/>
      <c r="E475" s="598"/>
      <c r="F475" s="598"/>
      <c r="G475" s="598"/>
      <c r="H475" s="598"/>
      <c r="I475" s="598"/>
      <c r="J475" s="598"/>
      <c r="K475" s="598"/>
      <c r="L475" s="598"/>
      <c r="M475" s="598"/>
      <c r="N475" s="598"/>
      <c r="O475" s="598"/>
      <c r="P475" s="598"/>
      <c r="Q475" s="598"/>
      <c r="R475" s="598"/>
      <c r="S475" s="598"/>
      <c r="T475" s="598"/>
      <c r="U475" s="598"/>
      <c r="V475" s="598"/>
      <c r="W475" s="598"/>
      <c r="X475" s="598"/>
      <c r="Y475" s="598"/>
      <c r="Z475" s="598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87">
        <v>4607091383409</v>
      </c>
      <c r="E476" s="588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8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87">
        <v>4607091383416</v>
      </c>
      <c r="E477" s="588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87">
        <v>4680115883536</v>
      </c>
      <c r="E478" s="588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6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606"/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607"/>
      <c r="P479" s="609" t="s">
        <v>72</v>
      </c>
      <c r="Q479" s="602"/>
      <c r="R479" s="602"/>
      <c r="S479" s="602"/>
      <c r="T479" s="602"/>
      <c r="U479" s="602"/>
      <c r="V479" s="603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98"/>
      <c r="B480" s="598"/>
      <c r="C480" s="598"/>
      <c r="D480" s="598"/>
      <c r="E480" s="598"/>
      <c r="F480" s="598"/>
      <c r="G480" s="598"/>
      <c r="H480" s="598"/>
      <c r="I480" s="598"/>
      <c r="J480" s="598"/>
      <c r="K480" s="598"/>
      <c r="L480" s="598"/>
      <c r="M480" s="598"/>
      <c r="N480" s="598"/>
      <c r="O480" s="607"/>
      <c r="P480" s="609" t="s">
        <v>72</v>
      </c>
      <c r="Q480" s="602"/>
      <c r="R480" s="602"/>
      <c r="S480" s="602"/>
      <c r="T480" s="602"/>
      <c r="U480" s="602"/>
      <c r="V480" s="603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97" t="s">
        <v>175</v>
      </c>
      <c r="B481" s="598"/>
      <c r="C481" s="598"/>
      <c r="D481" s="598"/>
      <c r="E481" s="598"/>
      <c r="F481" s="598"/>
      <c r="G481" s="598"/>
      <c r="H481" s="598"/>
      <c r="I481" s="598"/>
      <c r="J481" s="598"/>
      <c r="K481" s="598"/>
      <c r="L481" s="598"/>
      <c r="M481" s="598"/>
      <c r="N481" s="598"/>
      <c r="O481" s="598"/>
      <c r="P481" s="598"/>
      <c r="Q481" s="598"/>
      <c r="R481" s="598"/>
      <c r="S481" s="598"/>
      <c r="T481" s="598"/>
      <c r="U481" s="598"/>
      <c r="V481" s="598"/>
      <c r="W481" s="598"/>
      <c r="X481" s="598"/>
      <c r="Y481" s="598"/>
      <c r="Z481" s="598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87">
        <v>4680115885035</v>
      </c>
      <c r="E482" s="588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8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06"/>
      <c r="B483" s="598"/>
      <c r="C483" s="598"/>
      <c r="D483" s="598"/>
      <c r="E483" s="598"/>
      <c r="F483" s="598"/>
      <c r="G483" s="598"/>
      <c r="H483" s="598"/>
      <c r="I483" s="598"/>
      <c r="J483" s="598"/>
      <c r="K483" s="598"/>
      <c r="L483" s="598"/>
      <c r="M483" s="598"/>
      <c r="N483" s="598"/>
      <c r="O483" s="607"/>
      <c r="P483" s="609" t="s">
        <v>72</v>
      </c>
      <c r="Q483" s="602"/>
      <c r="R483" s="602"/>
      <c r="S483" s="602"/>
      <c r="T483" s="602"/>
      <c r="U483" s="602"/>
      <c r="V483" s="603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98"/>
      <c r="B484" s="598"/>
      <c r="C484" s="598"/>
      <c r="D484" s="598"/>
      <c r="E484" s="598"/>
      <c r="F484" s="598"/>
      <c r="G484" s="598"/>
      <c r="H484" s="598"/>
      <c r="I484" s="598"/>
      <c r="J484" s="598"/>
      <c r="K484" s="598"/>
      <c r="L484" s="598"/>
      <c r="M484" s="598"/>
      <c r="N484" s="598"/>
      <c r="O484" s="607"/>
      <c r="P484" s="609" t="s">
        <v>72</v>
      </c>
      <c r="Q484" s="602"/>
      <c r="R484" s="602"/>
      <c r="S484" s="602"/>
      <c r="T484" s="602"/>
      <c r="U484" s="602"/>
      <c r="V484" s="603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722" t="s">
        <v>739</v>
      </c>
      <c r="B485" s="723"/>
      <c r="C485" s="723"/>
      <c r="D485" s="723"/>
      <c r="E485" s="723"/>
      <c r="F485" s="723"/>
      <c r="G485" s="723"/>
      <c r="H485" s="723"/>
      <c r="I485" s="723"/>
      <c r="J485" s="723"/>
      <c r="K485" s="723"/>
      <c r="L485" s="723"/>
      <c r="M485" s="723"/>
      <c r="N485" s="723"/>
      <c r="O485" s="723"/>
      <c r="P485" s="723"/>
      <c r="Q485" s="723"/>
      <c r="R485" s="723"/>
      <c r="S485" s="723"/>
      <c r="T485" s="723"/>
      <c r="U485" s="723"/>
      <c r="V485" s="723"/>
      <c r="W485" s="723"/>
      <c r="X485" s="723"/>
      <c r="Y485" s="723"/>
      <c r="Z485" s="723"/>
      <c r="AA485" s="48"/>
      <c r="AB485" s="48"/>
      <c r="AC485" s="48"/>
    </row>
    <row r="486" spans="1:68" ht="16.5" hidden="1" customHeight="1" x14ac:dyDescent="0.25">
      <c r="A486" s="614" t="s">
        <v>739</v>
      </c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598"/>
      <c r="P486" s="598"/>
      <c r="Q486" s="598"/>
      <c r="R486" s="598"/>
      <c r="S486" s="598"/>
      <c r="T486" s="598"/>
      <c r="U486" s="598"/>
      <c r="V486" s="598"/>
      <c r="W486" s="598"/>
      <c r="X486" s="598"/>
      <c r="Y486" s="598"/>
      <c r="Z486" s="598"/>
      <c r="AA486" s="572"/>
      <c r="AB486" s="572"/>
      <c r="AC486" s="572"/>
    </row>
    <row r="487" spans="1:68" ht="14.25" hidden="1" customHeight="1" x14ac:dyDescent="0.25">
      <c r="A487" s="597" t="s">
        <v>103</v>
      </c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598"/>
      <c r="P487" s="598"/>
      <c r="Q487" s="598"/>
      <c r="R487" s="598"/>
      <c r="S487" s="598"/>
      <c r="T487" s="598"/>
      <c r="U487" s="598"/>
      <c r="V487" s="598"/>
      <c r="W487" s="598"/>
      <c r="X487" s="598"/>
      <c r="Y487" s="598"/>
      <c r="Z487" s="598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87">
        <v>4640242181011</v>
      </c>
      <c r="E488" s="588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44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87">
        <v>4640242180441</v>
      </c>
      <c r="E489" s="588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72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87">
        <v>4640242180564</v>
      </c>
      <c r="E490" s="588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84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10</v>
      </c>
      <c r="Y490" s="578">
        <f>IFERROR(IF(X490="",0,CEILING((X490/$H490),1)*$H490),"")</f>
        <v>12</v>
      </c>
      <c r="Z490" s="36">
        <f>IFERROR(IF(Y490=0,"",ROUNDUP(Y490/H490,0)*0.01898),"")</f>
        <v>1.898E-2</v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10.362500000000001</v>
      </c>
      <c r="BN490" s="64">
        <f>IFERROR(Y490*I490/H490,"0")</f>
        <v>12.435</v>
      </c>
      <c r="BO490" s="64">
        <f>IFERROR(1/J490*(X490/H490),"0")</f>
        <v>1.3020833333333334E-2</v>
      </c>
      <c r="BP490" s="64">
        <f>IFERROR(1/J490*(Y490/H490),"0")</f>
        <v>1.5625E-2</v>
      </c>
    </row>
    <row r="491" spans="1:68" x14ac:dyDescent="0.2">
      <c r="A491" s="606"/>
      <c r="B491" s="598"/>
      <c r="C491" s="598"/>
      <c r="D491" s="598"/>
      <c r="E491" s="598"/>
      <c r="F491" s="598"/>
      <c r="G491" s="598"/>
      <c r="H491" s="598"/>
      <c r="I491" s="598"/>
      <c r="J491" s="598"/>
      <c r="K491" s="598"/>
      <c r="L491" s="598"/>
      <c r="M491" s="598"/>
      <c r="N491" s="598"/>
      <c r="O491" s="607"/>
      <c r="P491" s="609" t="s">
        <v>72</v>
      </c>
      <c r="Q491" s="602"/>
      <c r="R491" s="602"/>
      <c r="S491" s="602"/>
      <c r="T491" s="602"/>
      <c r="U491" s="602"/>
      <c r="V491" s="603"/>
      <c r="W491" s="37" t="s">
        <v>73</v>
      </c>
      <c r="X491" s="579">
        <f>IFERROR(X488/H488,"0")+IFERROR(X489/H489,"0")+IFERROR(X490/H490,"0")</f>
        <v>0.83333333333333337</v>
      </c>
      <c r="Y491" s="579">
        <f>IFERROR(Y488/H488,"0")+IFERROR(Y489/H489,"0")+IFERROR(Y490/H490,"0")</f>
        <v>1</v>
      </c>
      <c r="Z491" s="579">
        <f>IFERROR(IF(Z488="",0,Z488),"0")+IFERROR(IF(Z489="",0,Z489),"0")+IFERROR(IF(Z490="",0,Z490),"0")</f>
        <v>1.898E-2</v>
      </c>
      <c r="AA491" s="580"/>
      <c r="AB491" s="580"/>
      <c r="AC491" s="580"/>
    </row>
    <row r="492" spans="1:68" x14ac:dyDescent="0.2">
      <c r="A492" s="598"/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607"/>
      <c r="P492" s="609" t="s">
        <v>72</v>
      </c>
      <c r="Q492" s="602"/>
      <c r="R492" s="602"/>
      <c r="S492" s="602"/>
      <c r="T492" s="602"/>
      <c r="U492" s="602"/>
      <c r="V492" s="603"/>
      <c r="W492" s="37" t="s">
        <v>70</v>
      </c>
      <c r="X492" s="579">
        <f>IFERROR(SUM(X488:X490),"0")</f>
        <v>10</v>
      </c>
      <c r="Y492" s="579">
        <f>IFERROR(SUM(Y488:Y490),"0")</f>
        <v>12</v>
      </c>
      <c r="Z492" s="37"/>
      <c r="AA492" s="580"/>
      <c r="AB492" s="580"/>
      <c r="AC492" s="580"/>
    </row>
    <row r="493" spans="1:68" ht="14.25" hidden="1" customHeight="1" x14ac:dyDescent="0.25">
      <c r="A493" s="597" t="s">
        <v>140</v>
      </c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598"/>
      <c r="P493" s="598"/>
      <c r="Q493" s="598"/>
      <c r="R493" s="598"/>
      <c r="S493" s="598"/>
      <c r="T493" s="598"/>
      <c r="U493" s="598"/>
      <c r="V493" s="598"/>
      <c r="W493" s="598"/>
      <c r="X493" s="598"/>
      <c r="Y493" s="598"/>
      <c r="Z493" s="598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87">
        <v>4640242180519</v>
      </c>
      <c r="E494" s="588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837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87">
        <v>4640242180519</v>
      </c>
      <c r="E495" s="588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806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87">
        <v>4640242180526</v>
      </c>
      <c r="E496" s="588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76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87">
        <v>4640242181363</v>
      </c>
      <c r="E497" s="588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625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6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7"/>
      <c r="P498" s="609" t="s">
        <v>72</v>
      </c>
      <c r="Q498" s="602"/>
      <c r="R498" s="602"/>
      <c r="S498" s="602"/>
      <c r="T498" s="602"/>
      <c r="U498" s="602"/>
      <c r="V498" s="603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7"/>
      <c r="P499" s="609" t="s">
        <v>72</v>
      </c>
      <c r="Q499" s="602"/>
      <c r="R499" s="602"/>
      <c r="S499" s="602"/>
      <c r="T499" s="602"/>
      <c r="U499" s="602"/>
      <c r="V499" s="603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97" t="s">
        <v>64</v>
      </c>
      <c r="B500" s="598"/>
      <c r="C500" s="598"/>
      <c r="D500" s="598"/>
      <c r="E500" s="598"/>
      <c r="F500" s="598"/>
      <c r="G500" s="598"/>
      <c r="H500" s="598"/>
      <c r="I500" s="598"/>
      <c r="J500" s="598"/>
      <c r="K500" s="598"/>
      <c r="L500" s="598"/>
      <c r="M500" s="598"/>
      <c r="N500" s="598"/>
      <c r="O500" s="598"/>
      <c r="P500" s="598"/>
      <c r="Q500" s="598"/>
      <c r="R500" s="598"/>
      <c r="S500" s="598"/>
      <c r="T500" s="598"/>
      <c r="U500" s="598"/>
      <c r="V500" s="598"/>
      <c r="W500" s="598"/>
      <c r="X500" s="598"/>
      <c r="Y500" s="598"/>
      <c r="Z500" s="598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87">
        <v>4640242180816</v>
      </c>
      <c r="E501" s="588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834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770</v>
      </c>
      <c r="B502" s="54" t="s">
        <v>771</v>
      </c>
      <c r="C502" s="31">
        <v>4301031244</v>
      </c>
      <c r="D502" s="587">
        <v>4640242180595</v>
      </c>
      <c r="E502" s="588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887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6"/>
      <c r="B503" s="598"/>
      <c r="C503" s="598"/>
      <c r="D503" s="598"/>
      <c r="E503" s="598"/>
      <c r="F503" s="598"/>
      <c r="G503" s="598"/>
      <c r="H503" s="598"/>
      <c r="I503" s="598"/>
      <c r="J503" s="598"/>
      <c r="K503" s="598"/>
      <c r="L503" s="598"/>
      <c r="M503" s="598"/>
      <c r="N503" s="598"/>
      <c r="O503" s="607"/>
      <c r="P503" s="609" t="s">
        <v>72</v>
      </c>
      <c r="Q503" s="602"/>
      <c r="R503" s="602"/>
      <c r="S503" s="602"/>
      <c r="T503" s="602"/>
      <c r="U503" s="602"/>
      <c r="V503" s="603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7"/>
      <c r="P504" s="609" t="s">
        <v>72</v>
      </c>
      <c r="Q504" s="602"/>
      <c r="R504" s="602"/>
      <c r="S504" s="602"/>
      <c r="T504" s="602"/>
      <c r="U504" s="602"/>
      <c r="V504" s="603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97" t="s">
        <v>74</v>
      </c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598"/>
      <c r="P505" s="598"/>
      <c r="Q505" s="598"/>
      <c r="R505" s="598"/>
      <c r="S505" s="598"/>
      <c r="T505" s="598"/>
      <c r="U505" s="598"/>
      <c r="V505" s="598"/>
      <c r="W505" s="598"/>
      <c r="X505" s="598"/>
      <c r="Y505" s="598"/>
      <c r="Z505" s="598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87">
        <v>4640242180533</v>
      </c>
      <c r="E506" s="588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4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900</v>
      </c>
      <c r="Y506" s="578">
        <f>IFERROR(IF(X506="",0,CEILING((X506/$H506),1)*$H506),"")</f>
        <v>900</v>
      </c>
      <c r="Z506" s="36">
        <f>IFERROR(IF(Y506=0,"",ROUNDUP(Y506/H506,0)*0.01898),"")</f>
        <v>1.8980000000000001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951.90000000000009</v>
      </c>
      <c r="BN506" s="64">
        <f>IFERROR(Y506*I506/H506,"0")</f>
        <v>951.90000000000009</v>
      </c>
      <c r="BO506" s="64">
        <f>IFERROR(1/J506*(X506/H506),"0")</f>
        <v>1.5625</v>
      </c>
      <c r="BP506" s="64">
        <f>IFERROR(1/J506*(Y506/H506),"0")</f>
        <v>1.5625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87">
        <v>4640242180533</v>
      </c>
      <c r="E507" s="588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581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606"/>
      <c r="B508" s="598"/>
      <c r="C508" s="598"/>
      <c r="D508" s="598"/>
      <c r="E508" s="598"/>
      <c r="F508" s="598"/>
      <c r="G508" s="598"/>
      <c r="H508" s="598"/>
      <c r="I508" s="598"/>
      <c r="J508" s="598"/>
      <c r="K508" s="598"/>
      <c r="L508" s="598"/>
      <c r="M508" s="598"/>
      <c r="N508" s="598"/>
      <c r="O508" s="607"/>
      <c r="P508" s="609" t="s">
        <v>72</v>
      </c>
      <c r="Q508" s="602"/>
      <c r="R508" s="602"/>
      <c r="S508" s="602"/>
      <c r="T508" s="602"/>
      <c r="U508" s="602"/>
      <c r="V508" s="603"/>
      <c r="W508" s="37" t="s">
        <v>73</v>
      </c>
      <c r="X508" s="579">
        <f>IFERROR(X506/H506,"0")+IFERROR(X507/H507,"0")</f>
        <v>100</v>
      </c>
      <c r="Y508" s="579">
        <f>IFERROR(Y506/H506,"0")+IFERROR(Y507/H507,"0")</f>
        <v>100</v>
      </c>
      <c r="Z508" s="579">
        <f>IFERROR(IF(Z506="",0,Z506),"0")+IFERROR(IF(Z507="",0,Z507),"0")</f>
        <v>1.8980000000000001</v>
      </c>
      <c r="AA508" s="580"/>
      <c r="AB508" s="580"/>
      <c r="AC508" s="580"/>
    </row>
    <row r="509" spans="1:68" x14ac:dyDescent="0.2">
      <c r="A509" s="598"/>
      <c r="B509" s="598"/>
      <c r="C509" s="598"/>
      <c r="D509" s="598"/>
      <c r="E509" s="598"/>
      <c r="F509" s="598"/>
      <c r="G509" s="598"/>
      <c r="H509" s="598"/>
      <c r="I509" s="598"/>
      <c r="J509" s="598"/>
      <c r="K509" s="598"/>
      <c r="L509" s="598"/>
      <c r="M509" s="598"/>
      <c r="N509" s="598"/>
      <c r="O509" s="607"/>
      <c r="P509" s="609" t="s">
        <v>72</v>
      </c>
      <c r="Q509" s="602"/>
      <c r="R509" s="602"/>
      <c r="S509" s="602"/>
      <c r="T509" s="602"/>
      <c r="U509" s="602"/>
      <c r="V509" s="603"/>
      <c r="W509" s="37" t="s">
        <v>70</v>
      </c>
      <c r="X509" s="579">
        <f>IFERROR(SUM(X506:X507),"0")</f>
        <v>900</v>
      </c>
      <c r="Y509" s="579">
        <f>IFERROR(SUM(Y506:Y507),"0")</f>
        <v>900</v>
      </c>
      <c r="Z509" s="37"/>
      <c r="AA509" s="580"/>
      <c r="AB509" s="580"/>
      <c r="AC509" s="580"/>
    </row>
    <row r="510" spans="1:68" ht="14.25" hidden="1" customHeight="1" x14ac:dyDescent="0.25">
      <c r="A510" s="597" t="s">
        <v>175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4301060485</v>
      </c>
      <c r="D511" s="587">
        <v>4640242180120</v>
      </c>
      <c r="E511" s="588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65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4301060496</v>
      </c>
      <c r="D512" s="587">
        <v>4640242180120</v>
      </c>
      <c r="E512" s="588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715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4301060486</v>
      </c>
      <c r="D513" s="587">
        <v>4640242180137</v>
      </c>
      <c r="E513" s="588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96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4301060498</v>
      </c>
      <c r="D514" s="587">
        <v>4640242180137</v>
      </c>
      <c r="E514" s="588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71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06"/>
      <c r="B515" s="598"/>
      <c r="C515" s="598"/>
      <c r="D515" s="598"/>
      <c r="E515" s="598"/>
      <c r="F515" s="598"/>
      <c r="G515" s="598"/>
      <c r="H515" s="598"/>
      <c r="I515" s="598"/>
      <c r="J515" s="598"/>
      <c r="K515" s="598"/>
      <c r="L515" s="598"/>
      <c r="M515" s="598"/>
      <c r="N515" s="598"/>
      <c r="O515" s="607"/>
      <c r="P515" s="609" t="s">
        <v>72</v>
      </c>
      <c r="Q515" s="602"/>
      <c r="R515" s="602"/>
      <c r="S515" s="602"/>
      <c r="T515" s="602"/>
      <c r="U515" s="602"/>
      <c r="V515" s="603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7"/>
      <c r="P516" s="609" t="s">
        <v>72</v>
      </c>
      <c r="Q516" s="602"/>
      <c r="R516" s="602"/>
      <c r="S516" s="602"/>
      <c r="T516" s="602"/>
      <c r="U516" s="602"/>
      <c r="V516" s="603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614" t="s">
        <v>791</v>
      </c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598"/>
      <c r="P517" s="598"/>
      <c r="Q517" s="598"/>
      <c r="R517" s="598"/>
      <c r="S517" s="598"/>
      <c r="T517" s="598"/>
      <c r="U517" s="598"/>
      <c r="V517" s="598"/>
      <c r="W517" s="598"/>
      <c r="X517" s="598"/>
      <c r="Y517" s="598"/>
      <c r="Z517" s="598"/>
      <c r="AA517" s="572"/>
      <c r="AB517" s="572"/>
      <c r="AC517" s="572"/>
    </row>
    <row r="518" spans="1:68" ht="14.25" hidden="1" customHeight="1" x14ac:dyDescent="0.25">
      <c r="A518" s="597" t="s">
        <v>140</v>
      </c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8"/>
      <c r="P518" s="598"/>
      <c r="Q518" s="598"/>
      <c r="R518" s="598"/>
      <c r="S518" s="598"/>
      <c r="T518" s="598"/>
      <c r="U518" s="598"/>
      <c r="V518" s="598"/>
      <c r="W518" s="598"/>
      <c r="X518" s="598"/>
      <c r="Y518" s="598"/>
      <c r="Z518" s="598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87">
        <v>4640242180090</v>
      </c>
      <c r="E519" s="588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8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606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607"/>
      <c r="P520" s="609" t="s">
        <v>72</v>
      </c>
      <c r="Q520" s="602"/>
      <c r="R520" s="602"/>
      <c r="S520" s="602"/>
      <c r="T520" s="602"/>
      <c r="U520" s="602"/>
      <c r="V520" s="603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607"/>
      <c r="P521" s="609" t="s">
        <v>72</v>
      </c>
      <c r="Q521" s="602"/>
      <c r="R521" s="602"/>
      <c r="S521" s="602"/>
      <c r="T521" s="602"/>
      <c r="U521" s="602"/>
      <c r="V521" s="603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712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713"/>
      <c r="P522" s="584" t="s">
        <v>796</v>
      </c>
      <c r="Q522" s="585"/>
      <c r="R522" s="585"/>
      <c r="S522" s="585"/>
      <c r="T522" s="585"/>
      <c r="U522" s="585"/>
      <c r="V522" s="58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17389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17563.13</v>
      </c>
      <c r="Z522" s="37"/>
      <c r="AA522" s="580"/>
      <c r="AB522" s="580"/>
      <c r="AC522" s="580"/>
    </row>
    <row r="523" spans="1:68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713"/>
      <c r="P523" s="584" t="s">
        <v>797</v>
      </c>
      <c r="Q523" s="585"/>
      <c r="R523" s="585"/>
      <c r="S523" s="585"/>
      <c r="T523" s="585"/>
      <c r="U523" s="585"/>
      <c r="V523" s="586"/>
      <c r="W523" s="37" t="s">
        <v>70</v>
      </c>
      <c r="X523" s="579">
        <f>IFERROR(SUM(BM22:BM519),"0")</f>
        <v>18446.821229377267</v>
      </c>
      <c r="Y523" s="579">
        <f>IFERROR(SUM(BN22:BN519),"0")</f>
        <v>18633.609000000004</v>
      </c>
      <c r="Z523" s="37"/>
      <c r="AA523" s="580"/>
      <c r="AB523" s="580"/>
      <c r="AC523" s="580"/>
    </row>
    <row r="524" spans="1:68" x14ac:dyDescent="0.2">
      <c r="A524" s="598"/>
      <c r="B524" s="598"/>
      <c r="C524" s="598"/>
      <c r="D524" s="598"/>
      <c r="E524" s="598"/>
      <c r="F524" s="598"/>
      <c r="G524" s="598"/>
      <c r="H524" s="598"/>
      <c r="I524" s="598"/>
      <c r="J524" s="598"/>
      <c r="K524" s="598"/>
      <c r="L524" s="598"/>
      <c r="M524" s="598"/>
      <c r="N524" s="598"/>
      <c r="O524" s="713"/>
      <c r="P524" s="584" t="s">
        <v>798</v>
      </c>
      <c r="Q524" s="585"/>
      <c r="R524" s="585"/>
      <c r="S524" s="585"/>
      <c r="T524" s="585"/>
      <c r="U524" s="585"/>
      <c r="V524" s="586"/>
      <c r="W524" s="37" t="s">
        <v>799</v>
      </c>
      <c r="X524" s="38">
        <f>ROUNDUP(SUM(BO22:BO519),0)</f>
        <v>32</v>
      </c>
      <c r="Y524" s="38">
        <f>ROUNDUP(SUM(BP22:BP519),0)</f>
        <v>32</v>
      </c>
      <c r="Z524" s="37"/>
      <c r="AA524" s="580"/>
      <c r="AB524" s="580"/>
      <c r="AC524" s="580"/>
    </row>
    <row r="525" spans="1:68" x14ac:dyDescent="0.2">
      <c r="A525" s="598"/>
      <c r="B525" s="598"/>
      <c r="C525" s="598"/>
      <c r="D525" s="598"/>
      <c r="E525" s="598"/>
      <c r="F525" s="598"/>
      <c r="G525" s="598"/>
      <c r="H525" s="598"/>
      <c r="I525" s="598"/>
      <c r="J525" s="598"/>
      <c r="K525" s="598"/>
      <c r="L525" s="598"/>
      <c r="M525" s="598"/>
      <c r="N525" s="598"/>
      <c r="O525" s="713"/>
      <c r="P525" s="584" t="s">
        <v>800</v>
      </c>
      <c r="Q525" s="585"/>
      <c r="R525" s="585"/>
      <c r="S525" s="585"/>
      <c r="T525" s="585"/>
      <c r="U525" s="585"/>
      <c r="V525" s="586"/>
      <c r="W525" s="37" t="s">
        <v>70</v>
      </c>
      <c r="X525" s="579">
        <f>GrossWeightTotal+PalletQtyTotal*25</f>
        <v>19246.821229377267</v>
      </c>
      <c r="Y525" s="579">
        <f>GrossWeightTotalR+PalletQtyTotalR*25</f>
        <v>19433.609000000004</v>
      </c>
      <c r="Z525" s="37"/>
      <c r="AA525" s="580"/>
      <c r="AB525" s="580"/>
      <c r="AC525" s="580"/>
    </row>
    <row r="526" spans="1:68" x14ac:dyDescent="0.2">
      <c r="A526" s="598"/>
      <c r="B526" s="598"/>
      <c r="C526" s="598"/>
      <c r="D526" s="598"/>
      <c r="E526" s="598"/>
      <c r="F526" s="598"/>
      <c r="G526" s="598"/>
      <c r="H526" s="598"/>
      <c r="I526" s="598"/>
      <c r="J526" s="598"/>
      <c r="K526" s="598"/>
      <c r="L526" s="598"/>
      <c r="M526" s="598"/>
      <c r="N526" s="598"/>
      <c r="O526" s="713"/>
      <c r="P526" s="584" t="s">
        <v>801</v>
      </c>
      <c r="Q526" s="585"/>
      <c r="R526" s="585"/>
      <c r="S526" s="585"/>
      <c r="T526" s="585"/>
      <c r="U526" s="585"/>
      <c r="V526" s="58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3713.5659208820125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3745</v>
      </c>
      <c r="Z526" s="37"/>
      <c r="AA526" s="580"/>
      <c r="AB526" s="580"/>
      <c r="AC526" s="580"/>
    </row>
    <row r="527" spans="1:68" ht="14.25" hidden="1" customHeight="1" x14ac:dyDescent="0.2">
      <c r="A527" s="598"/>
      <c r="B527" s="598"/>
      <c r="C527" s="598"/>
      <c r="D527" s="598"/>
      <c r="E527" s="598"/>
      <c r="F527" s="598"/>
      <c r="G527" s="598"/>
      <c r="H527" s="598"/>
      <c r="I527" s="598"/>
      <c r="J527" s="598"/>
      <c r="K527" s="598"/>
      <c r="L527" s="598"/>
      <c r="M527" s="598"/>
      <c r="N527" s="598"/>
      <c r="O527" s="713"/>
      <c r="P527" s="584" t="s">
        <v>802</v>
      </c>
      <c r="Q527" s="585"/>
      <c r="R527" s="585"/>
      <c r="S527" s="585"/>
      <c r="T527" s="585"/>
      <c r="U527" s="585"/>
      <c r="V527" s="58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36.336970000000001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633" t="s">
        <v>101</v>
      </c>
      <c r="D529" s="701"/>
      <c r="E529" s="701"/>
      <c r="F529" s="701"/>
      <c r="G529" s="701"/>
      <c r="H529" s="697"/>
      <c r="I529" s="633" t="s">
        <v>269</v>
      </c>
      <c r="J529" s="701"/>
      <c r="K529" s="701"/>
      <c r="L529" s="701"/>
      <c r="M529" s="701"/>
      <c r="N529" s="701"/>
      <c r="O529" s="701"/>
      <c r="P529" s="701"/>
      <c r="Q529" s="701"/>
      <c r="R529" s="701"/>
      <c r="S529" s="701"/>
      <c r="T529" s="697"/>
      <c r="U529" s="633" t="s">
        <v>557</v>
      </c>
      <c r="V529" s="697"/>
      <c r="W529" s="633" t="s">
        <v>614</v>
      </c>
      <c r="X529" s="701"/>
      <c r="Y529" s="701"/>
      <c r="Z529" s="697"/>
      <c r="AA529" s="574" t="s">
        <v>673</v>
      </c>
      <c r="AB529" s="633" t="s">
        <v>739</v>
      </c>
      <c r="AC529" s="697"/>
      <c r="AF529" s="575"/>
    </row>
    <row r="530" spans="1:32" ht="14.25" customHeight="1" thickTop="1" x14ac:dyDescent="0.2">
      <c r="A530" s="747" t="s">
        <v>805</v>
      </c>
      <c r="B530" s="633" t="s">
        <v>63</v>
      </c>
      <c r="C530" s="633" t="s">
        <v>102</v>
      </c>
      <c r="D530" s="633" t="s">
        <v>122</v>
      </c>
      <c r="E530" s="633" t="s">
        <v>182</v>
      </c>
      <c r="F530" s="633" t="s">
        <v>207</v>
      </c>
      <c r="G530" s="633" t="s">
        <v>245</v>
      </c>
      <c r="H530" s="633" t="s">
        <v>101</v>
      </c>
      <c r="I530" s="633" t="s">
        <v>270</v>
      </c>
      <c r="J530" s="633" t="s">
        <v>310</v>
      </c>
      <c r="K530" s="633" t="s">
        <v>371</v>
      </c>
      <c r="L530" s="633" t="s">
        <v>407</v>
      </c>
      <c r="M530" s="633" t="s">
        <v>423</v>
      </c>
      <c r="N530" s="575"/>
      <c r="O530" s="633" t="s">
        <v>436</v>
      </c>
      <c r="P530" s="633" t="s">
        <v>446</v>
      </c>
      <c r="Q530" s="633" t="s">
        <v>453</v>
      </c>
      <c r="R530" s="633" t="s">
        <v>457</v>
      </c>
      <c r="S530" s="633" t="s">
        <v>462</v>
      </c>
      <c r="T530" s="633" t="s">
        <v>547</v>
      </c>
      <c r="U530" s="633" t="s">
        <v>558</v>
      </c>
      <c r="V530" s="633" t="s">
        <v>592</v>
      </c>
      <c r="W530" s="633" t="s">
        <v>615</v>
      </c>
      <c r="X530" s="633" t="s">
        <v>647</v>
      </c>
      <c r="Y530" s="633" t="s">
        <v>665</v>
      </c>
      <c r="Z530" s="633" t="s">
        <v>669</v>
      </c>
      <c r="AA530" s="633" t="s">
        <v>673</v>
      </c>
      <c r="AB530" s="633" t="s">
        <v>739</v>
      </c>
      <c r="AC530" s="633" t="s">
        <v>791</v>
      </c>
      <c r="AF530" s="575"/>
    </row>
    <row r="531" spans="1:32" ht="13.5" customHeight="1" thickBot="1" x14ac:dyDescent="0.25">
      <c r="A531" s="748"/>
      <c r="B531" s="634"/>
      <c r="C531" s="634"/>
      <c r="D531" s="634"/>
      <c r="E531" s="634"/>
      <c r="F531" s="634"/>
      <c r="G531" s="634"/>
      <c r="H531" s="634"/>
      <c r="I531" s="634"/>
      <c r="J531" s="634"/>
      <c r="K531" s="634"/>
      <c r="L531" s="634"/>
      <c r="M531" s="634"/>
      <c r="N531" s="575"/>
      <c r="O531" s="634"/>
      <c r="P531" s="634"/>
      <c r="Q531" s="634"/>
      <c r="R531" s="634"/>
      <c r="S531" s="634"/>
      <c r="T531" s="634"/>
      <c r="U531" s="634"/>
      <c r="V531" s="634"/>
      <c r="W531" s="634"/>
      <c r="X531" s="634"/>
      <c r="Y531" s="634"/>
      <c r="Z531" s="634"/>
      <c r="AA531" s="634"/>
      <c r="AB531" s="634"/>
      <c r="AC531" s="63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329.6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1319.4</v>
      </c>
      <c r="E532" s="46">
        <f>IFERROR(Y90*1,"0")+IFERROR(Y91*1,"0")+IFERROR(Y92*1,"0")+IFERROR(Y96*1,"0")+IFERROR(Y97*1,"0")+IFERROR(Y98*1,"0")+IFERROR(Y99*1,"0")+IFERROR(Y100*1,"0")+IFERROR(Y101*1,"0")+IFERROR(Y102*1,"0")</f>
        <v>1148.4000000000001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1547.8200000000002</v>
      </c>
      <c r="G532" s="46">
        <f>IFERROR(Y135*1,"0")+IFERROR(Y136*1,"0")+IFERROR(Y140*1,"0")+IFERROR(Y141*1,"0")+IFERROR(Y145*1,"0")+IFERROR(Y146*1,"0")</f>
        <v>136.4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630.41999999999996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1772.3999999999999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156.40999999999997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381.6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1083.9000000000001</v>
      </c>
      <c r="T532" s="46">
        <f>IFERROR(Y346*1,"0")+IFERROR(Y347*1,"0")+IFERROR(Y348*1,"0")</f>
        <v>1262.1000000000001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5615</v>
      </c>
      <c r="V532" s="46">
        <f>IFERROR(Y379*1,"0")+IFERROR(Y380*1,"0")+IFERROR(Y381*1,"0")+IFERROR(Y382*1,"0")+IFERROR(Y386*1,"0")+IFERROR(Y390*1,"0")+IFERROR(Y391*1,"0")+IFERROR(Y395*1,"0")</f>
        <v>105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124.2</v>
      </c>
      <c r="X532" s="46">
        <f>IFERROR(Y420*1,"0")+IFERROR(Y421*1,"0")+IFERROR(Y425*1,"0")+IFERROR(Y426*1,"0")+IFERROR(Y427*1,"0")+IFERROR(Y428*1,"0")</f>
        <v>19.200000000000003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1019.2800000000001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912</v>
      </c>
      <c r="AC532" s="46">
        <f>IFERROR(Y519*1,"0")</f>
        <v>0</v>
      </c>
      <c r="AF532" s="575"/>
    </row>
  </sheetData>
  <sheetProtection algorithmName="SHA-512" hashValue="AboVhKKlJx91n+iLy4i7lPDS9/NNOC6X123vETRPTuORA9c2VkwFHcz9sIy2mW+5xA43gQv2uZDkBrYqRsV6rw==" saltValue="xOaJxC4S37IRfXlEmxWH4Q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20,00"/>
        <filter val="1 075,00"/>
        <filter val="1 260,00"/>
        <filter val="1 500,00"/>
        <filter val="1 504,00"/>
        <filter val="1 900,00"/>
        <filter val="1,67"/>
        <filter val="10,00"/>
        <filter val="10,50"/>
        <filter val="100,00"/>
        <filter val="101,00"/>
        <filter val="105,00"/>
        <filter val="111,67"/>
        <filter val="113,70"/>
        <filter val="12,00"/>
        <filter val="12,50"/>
        <filter val="120,00"/>
        <filter val="122,00"/>
        <filter val="122,50"/>
        <filter val="131,06"/>
        <filter val="135,00"/>
        <filter val="140,00"/>
        <filter val="15,00"/>
        <filter val="150,00"/>
        <filter val="158,33"/>
        <filter val="17 389,00"/>
        <filter val="17,00"/>
        <filter val="18 446,82"/>
        <filter val="180,00"/>
        <filter val="187,04"/>
        <filter val="188,89"/>
        <filter val="19 246,82"/>
        <filter val="192,50"/>
        <filter val="2,56"/>
        <filter val="2,75"/>
        <filter val="2,78"/>
        <filter val="20,00"/>
        <filter val="200,00"/>
        <filter val="204,00"/>
        <filter val="205,00"/>
        <filter val="205,19"/>
        <filter val="21,00"/>
        <filter val="21,67"/>
        <filter val="21,90"/>
        <filter val="210,00"/>
        <filter val="22,73"/>
        <filter val="231,00"/>
        <filter val="238,00"/>
        <filter val="240,00"/>
        <filter val="245,24"/>
        <filter val="250,00"/>
        <filter val="255,06"/>
        <filter val="265,33"/>
        <filter val="28,00"/>
        <filter val="280,00"/>
        <filter val="298,00"/>
        <filter val="3 713,57"/>
        <filter val="3 960,00"/>
        <filter val="3,33"/>
        <filter val="3,50"/>
        <filter val="3,60"/>
        <filter val="30,00"/>
        <filter val="32"/>
        <filter val="32,00"/>
        <filter val="320,00"/>
        <filter val="34,00"/>
        <filter val="36,00"/>
        <filter val="360,00"/>
        <filter val="380,00"/>
        <filter val="385,00"/>
        <filter val="388,79"/>
        <filter val="4,00"/>
        <filter val="4,17"/>
        <filter val="4,44"/>
        <filter val="40,00"/>
        <filter val="400,00"/>
        <filter val="42,00"/>
        <filter val="45,00"/>
        <filter val="450,00"/>
        <filter val="48,00"/>
        <filter val="495,00"/>
        <filter val="5,19"/>
        <filter val="50,00"/>
        <filter val="500,00"/>
        <filter val="510,00"/>
        <filter val="52,00"/>
        <filter val="52,80"/>
        <filter val="535,00"/>
        <filter val="55,19"/>
        <filter val="550,00"/>
        <filter val="56,48"/>
        <filter val="57,92"/>
        <filter val="580,00"/>
        <filter val="6,60"/>
        <filter val="60,00"/>
        <filter val="600,00"/>
        <filter val="61,11"/>
        <filter val="610,00"/>
        <filter val="630,00"/>
        <filter val="675,00"/>
        <filter val="676,00"/>
        <filter val="7,00"/>
        <filter val="7,45"/>
        <filter val="70,00"/>
        <filter val="75,00"/>
        <filter val="76,47"/>
        <filter val="8,33"/>
        <filter val="8,89"/>
        <filter val="80,00"/>
        <filter val="800,00"/>
        <filter val="875,00"/>
        <filter val="9,00"/>
        <filter val="900,00"/>
        <filter val="93,33"/>
        <filter val="93,89"/>
        <filter val="998,00"/>
      </filters>
    </filterColumn>
    <filterColumn colId="29" showButton="0"/>
    <filterColumn colId="30" showButton="0"/>
  </autoFilter>
  <mergeCells count="932"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A83:Z83"/>
    <mergeCell ref="P157:T157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32:V32"/>
    <mergeCell ref="P103:V103"/>
    <mergeCell ref="D468:E468"/>
    <mergeCell ref="A463:O464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D407:E407"/>
    <mergeCell ref="A158:O159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5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1" xr:uid="{00000000-0002-0000-0000-000012000000}">
      <formula1>IF(AK301&gt;0,OR(X301=0,AND(IF(X301-AK301&gt;=0,TRUE,FALSE),X301&gt;0,IF(X301/(H301*K301)=ROUND(X301/(H301*K301),0),TRUE,FALSE))),FALSE)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Wko0bPK3EZpyMgN6GlNFL8bRdXdj0Mp1fs/yAtyFdzY7isOOW5wqP7gl0heo3WwNZocGnxQQXmzhHIDoikSLog==" saltValue="RtlB/kYkCjPZEK08OIw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