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5,25 ПОКОМ КИ филиалы\2 машина на 02,06 Мелитополь_Поляков\"/>
    </mc:Choice>
  </mc:AlternateContent>
  <xr:revisionPtr revIDLastSave="0" documentId="13_ncr:1_{098A1AE2-8431-4159-BA11-9BDA8D9041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4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0" i="1"/>
  <c r="X439" i="1"/>
  <c r="BO438" i="1"/>
  <c r="BM438" i="1"/>
  <c r="Y438" i="1"/>
  <c r="P438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Y421" i="1"/>
  <c r="P421" i="1"/>
  <c r="BO420" i="1"/>
  <c r="BM420" i="1"/>
  <c r="Y420" i="1"/>
  <c r="P420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X183" i="1"/>
  <c r="X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59" i="1"/>
  <c r="X158" i="1"/>
  <c r="BO157" i="1"/>
  <c r="BM157" i="1"/>
  <c r="Y157" i="1"/>
  <c r="P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X148" i="1"/>
  <c r="X147" i="1"/>
  <c r="BO146" i="1"/>
  <c r="BM146" i="1"/>
  <c r="Y146" i="1"/>
  <c r="P146" i="1"/>
  <c r="BP145" i="1"/>
  <c r="BO145" i="1"/>
  <c r="BN145" i="1"/>
  <c r="BM145" i="1"/>
  <c r="Z145" i="1"/>
  <c r="Y145" i="1"/>
  <c r="Y147" i="1" s="1"/>
  <c r="P145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2" i="1"/>
  <c r="Y131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Y126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BP90" i="1"/>
  <c r="BO90" i="1"/>
  <c r="BN90" i="1"/>
  <c r="BM90" i="1"/>
  <c r="Z90" i="1"/>
  <c r="Y90" i="1"/>
  <c r="P90" i="1"/>
  <c r="X87" i="1"/>
  <c r="Y86" i="1"/>
  <c r="X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H9" i="1"/>
  <c r="A9" i="1"/>
  <c r="D7" i="1"/>
  <c r="Q6" i="1"/>
  <c r="P2" i="1"/>
  <c r="BP27" i="1" l="1"/>
  <c r="Y524" i="1" s="1"/>
  <c r="BN27" i="1"/>
  <c r="Z27" i="1"/>
  <c r="Z32" i="1" s="1"/>
  <c r="Y36" i="1"/>
  <c r="BP35" i="1"/>
  <c r="BN35" i="1"/>
  <c r="Z35" i="1"/>
  <c r="Z36" i="1" s="1"/>
  <c r="C532" i="1"/>
  <c r="Y46" i="1"/>
  <c r="BP41" i="1"/>
  <c r="BN41" i="1"/>
  <c r="Z41" i="1"/>
  <c r="Y45" i="1"/>
  <c r="BP54" i="1"/>
  <c r="BN54" i="1"/>
  <c r="Z54" i="1"/>
  <c r="Z59" i="1" s="1"/>
  <c r="BP58" i="1"/>
  <c r="BN58" i="1"/>
  <c r="Z58" i="1"/>
  <c r="Y67" i="1"/>
  <c r="BP62" i="1"/>
  <c r="BN62" i="1"/>
  <c r="Z62" i="1"/>
  <c r="BP70" i="1"/>
  <c r="BN70" i="1"/>
  <c r="Z70" i="1"/>
  <c r="BP78" i="1"/>
  <c r="BN78" i="1"/>
  <c r="Z78" i="1"/>
  <c r="BP91" i="1"/>
  <c r="BN91" i="1"/>
  <c r="Z91" i="1"/>
  <c r="Z93" i="1" s="1"/>
  <c r="E532" i="1"/>
  <c r="BP98" i="1"/>
  <c r="BN98" i="1"/>
  <c r="Z98" i="1"/>
  <c r="BP102" i="1"/>
  <c r="BN102" i="1"/>
  <c r="Z102" i="1"/>
  <c r="Y104" i="1"/>
  <c r="BP115" i="1"/>
  <c r="BN115" i="1"/>
  <c r="Z115" i="1"/>
  <c r="Y143" i="1"/>
  <c r="BP140" i="1"/>
  <c r="BN140" i="1"/>
  <c r="Z140" i="1"/>
  <c r="Z142" i="1" s="1"/>
  <c r="BP157" i="1"/>
  <c r="BN157" i="1"/>
  <c r="Z157" i="1"/>
  <c r="I532" i="1"/>
  <c r="Y164" i="1"/>
  <c r="BP163" i="1"/>
  <c r="BN163" i="1"/>
  <c r="Z163" i="1"/>
  <c r="Z164" i="1" s="1"/>
  <c r="Y176" i="1"/>
  <c r="BP167" i="1"/>
  <c r="BN167" i="1"/>
  <c r="Z167" i="1"/>
  <c r="BP171" i="1"/>
  <c r="BN171" i="1"/>
  <c r="Z171" i="1"/>
  <c r="BP175" i="1"/>
  <c r="BN175" i="1"/>
  <c r="Z175" i="1"/>
  <c r="Y177" i="1"/>
  <c r="BP196" i="1"/>
  <c r="BN196" i="1"/>
  <c r="Z196" i="1"/>
  <c r="Z197" i="1" s="1"/>
  <c r="BP212" i="1"/>
  <c r="BN212" i="1"/>
  <c r="Z212" i="1"/>
  <c r="BP31" i="1"/>
  <c r="BN31" i="1"/>
  <c r="Z31" i="1"/>
  <c r="Y33" i="1"/>
  <c r="Y37" i="1"/>
  <c r="Y60" i="1"/>
  <c r="Y66" i="1"/>
  <c r="Z72" i="1"/>
  <c r="F532" i="1"/>
  <c r="Y112" i="1"/>
  <c r="BP107" i="1"/>
  <c r="BN107" i="1"/>
  <c r="Z107" i="1"/>
  <c r="Y111" i="1"/>
  <c r="Z117" i="1"/>
  <c r="BP123" i="1"/>
  <c r="BN123" i="1"/>
  <c r="Z123" i="1"/>
  <c r="BP136" i="1"/>
  <c r="BN136" i="1"/>
  <c r="Z136" i="1"/>
  <c r="Z137" i="1" s="1"/>
  <c r="Y138" i="1"/>
  <c r="Y159" i="1"/>
  <c r="Y165" i="1"/>
  <c r="Y182" i="1"/>
  <c r="BP179" i="1"/>
  <c r="BN179" i="1"/>
  <c r="Z179" i="1"/>
  <c r="Y198" i="1"/>
  <c r="Y209" i="1"/>
  <c r="BP200" i="1"/>
  <c r="BN200" i="1"/>
  <c r="Z200" i="1"/>
  <c r="BP204" i="1"/>
  <c r="BN204" i="1"/>
  <c r="Z204" i="1"/>
  <c r="Y208" i="1"/>
  <c r="BP216" i="1"/>
  <c r="BN216" i="1"/>
  <c r="Z216" i="1"/>
  <c r="Y220" i="1"/>
  <c r="BP224" i="1"/>
  <c r="BN224" i="1"/>
  <c r="Z224" i="1"/>
  <c r="Z225" i="1" s="1"/>
  <c r="Y226" i="1"/>
  <c r="K532" i="1"/>
  <c r="Y236" i="1"/>
  <c r="BP229" i="1"/>
  <c r="BN229" i="1"/>
  <c r="Z229" i="1"/>
  <c r="BP233" i="1"/>
  <c r="BN233" i="1"/>
  <c r="Z23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32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BP321" i="1"/>
  <c r="BN321" i="1"/>
  <c r="Z321" i="1"/>
  <c r="BP426" i="1"/>
  <c r="BN426" i="1"/>
  <c r="Z426" i="1"/>
  <c r="Z429" i="1" s="1"/>
  <c r="Y430" i="1"/>
  <c r="BP446" i="1"/>
  <c r="BN446" i="1"/>
  <c r="Z446" i="1"/>
  <c r="BP450" i="1"/>
  <c r="BN450" i="1"/>
  <c r="Z450" i="1"/>
  <c r="Y457" i="1"/>
  <c r="F10" i="1"/>
  <c r="J9" i="1"/>
  <c r="F9" i="1"/>
  <c r="A10" i="1"/>
  <c r="X523" i="1"/>
  <c r="X522" i="1"/>
  <c r="Y32" i="1"/>
  <c r="Y526" i="1" s="1"/>
  <c r="BP29" i="1"/>
  <c r="BN29" i="1"/>
  <c r="Y523" i="1" s="1"/>
  <c r="Y525" i="1" s="1"/>
  <c r="Z29" i="1"/>
  <c r="BP43" i="1"/>
  <c r="BN43" i="1"/>
  <c r="Z43" i="1"/>
  <c r="BP56" i="1"/>
  <c r="BN56" i="1"/>
  <c r="Z56" i="1"/>
  <c r="BP64" i="1"/>
  <c r="BN64" i="1"/>
  <c r="Z64" i="1"/>
  <c r="Y73" i="1"/>
  <c r="Y72" i="1"/>
  <c r="BP76" i="1"/>
  <c r="BN76" i="1"/>
  <c r="Z76" i="1"/>
  <c r="Z81" i="1" s="1"/>
  <c r="BP80" i="1"/>
  <c r="BN80" i="1"/>
  <c r="Z80" i="1"/>
  <c r="Y82" i="1"/>
  <c r="Y87" i="1"/>
  <c r="BP84" i="1"/>
  <c r="BN84" i="1"/>
  <c r="Z84" i="1"/>
  <c r="Z86" i="1" s="1"/>
  <c r="Y94" i="1"/>
  <c r="Y93" i="1"/>
  <c r="Y103" i="1"/>
  <c r="BP96" i="1"/>
  <c r="BN96" i="1"/>
  <c r="Z96" i="1"/>
  <c r="Z103" i="1" s="1"/>
  <c r="BP100" i="1"/>
  <c r="BN100" i="1"/>
  <c r="Z100" i="1"/>
  <c r="BP109" i="1"/>
  <c r="BN109" i="1"/>
  <c r="Z109" i="1"/>
  <c r="Y118" i="1"/>
  <c r="Y117" i="1"/>
  <c r="BP121" i="1"/>
  <c r="BN121" i="1"/>
  <c r="Z121" i="1"/>
  <c r="Z126" i="1" s="1"/>
  <c r="BP125" i="1"/>
  <c r="BN125" i="1"/>
  <c r="Z125" i="1"/>
  <c r="Y127" i="1"/>
  <c r="Y132" i="1"/>
  <c r="BP129" i="1"/>
  <c r="BN129" i="1"/>
  <c r="Z129" i="1"/>
  <c r="Z131" i="1" s="1"/>
  <c r="Y142" i="1"/>
  <c r="BP146" i="1"/>
  <c r="BN146" i="1"/>
  <c r="Z146" i="1"/>
  <c r="Z147" i="1" s="1"/>
  <c r="Y148" i="1"/>
  <c r="H532" i="1"/>
  <c r="Y152" i="1"/>
  <c r="BP151" i="1"/>
  <c r="BN151" i="1"/>
  <c r="Z151" i="1"/>
  <c r="Z152" i="1" s="1"/>
  <c r="Y153" i="1"/>
  <c r="Y158" i="1"/>
  <c r="BP155" i="1"/>
  <c r="BN155" i="1"/>
  <c r="Z155" i="1"/>
  <c r="Z158" i="1" s="1"/>
  <c r="BP169" i="1"/>
  <c r="BN169" i="1"/>
  <c r="Z169" i="1"/>
  <c r="BP173" i="1"/>
  <c r="BN173" i="1"/>
  <c r="Z173" i="1"/>
  <c r="BP181" i="1"/>
  <c r="BN181" i="1"/>
  <c r="Z181" i="1"/>
  <c r="Y183" i="1"/>
  <c r="Y186" i="1"/>
  <c r="BP185" i="1"/>
  <c r="BN185" i="1"/>
  <c r="Z185" i="1"/>
  <c r="Z186" i="1" s="1"/>
  <c r="Y187" i="1"/>
  <c r="J532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Z220" i="1" s="1"/>
  <c r="BP218" i="1"/>
  <c r="BN218" i="1"/>
  <c r="Z218" i="1"/>
  <c r="Y225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Y252" i="1"/>
  <c r="BP247" i="1"/>
  <c r="BN247" i="1"/>
  <c r="Z247" i="1"/>
  <c r="Z252" i="1" s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Y269" i="1"/>
  <c r="BP265" i="1"/>
  <c r="BN265" i="1"/>
  <c r="Z265" i="1"/>
  <c r="M532" i="1"/>
  <c r="BP268" i="1"/>
  <c r="BN268" i="1"/>
  <c r="Z268" i="1"/>
  <c r="Y270" i="1"/>
  <c r="O532" i="1"/>
  <c r="Y276" i="1"/>
  <c r="BP273" i="1"/>
  <c r="BN273" i="1"/>
  <c r="Z273" i="1"/>
  <c r="Z276" i="1" s="1"/>
  <c r="BP301" i="1"/>
  <c r="BN301" i="1"/>
  <c r="Z301" i="1"/>
  <c r="Y305" i="1"/>
  <c r="BP309" i="1"/>
  <c r="BN309" i="1"/>
  <c r="Z309" i="1"/>
  <c r="Z315" i="1" s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Y384" i="1"/>
  <c r="BP379" i="1"/>
  <c r="BN379" i="1"/>
  <c r="Z379" i="1"/>
  <c r="V532" i="1"/>
  <c r="Y383" i="1"/>
  <c r="BP391" i="1"/>
  <c r="BN391" i="1"/>
  <c r="Z391" i="1"/>
  <c r="Z392" i="1" s="1"/>
  <c r="Y393" i="1"/>
  <c r="Y396" i="1"/>
  <c r="BP395" i="1"/>
  <c r="BN395" i="1"/>
  <c r="Z395" i="1"/>
  <c r="Z396" i="1" s="1"/>
  <c r="Y397" i="1"/>
  <c r="W532" i="1"/>
  <c r="Y412" i="1"/>
  <c r="BP401" i="1"/>
  <c r="BN401" i="1"/>
  <c r="Z401" i="1"/>
  <c r="Y411" i="1"/>
  <c r="BP405" i="1"/>
  <c r="BN405" i="1"/>
  <c r="Z405" i="1"/>
  <c r="BP409" i="1"/>
  <c r="BN409" i="1"/>
  <c r="Z409" i="1"/>
  <c r="BP461" i="1"/>
  <c r="BN461" i="1"/>
  <c r="Z461" i="1"/>
  <c r="Z463" i="1" s="1"/>
  <c r="Y463" i="1"/>
  <c r="BP489" i="1"/>
  <c r="BN489" i="1"/>
  <c r="Z489" i="1"/>
  <c r="BP502" i="1"/>
  <c r="BN502" i="1"/>
  <c r="Z502" i="1"/>
  <c r="Y504" i="1"/>
  <c r="Y515" i="1"/>
  <c r="BP511" i="1"/>
  <c r="BN511" i="1"/>
  <c r="Z511" i="1"/>
  <c r="Y516" i="1"/>
  <c r="BP513" i="1"/>
  <c r="BN513" i="1"/>
  <c r="Z513" i="1"/>
  <c r="B532" i="1"/>
  <c r="X524" i="1"/>
  <c r="X526" i="1"/>
  <c r="Y24" i="1"/>
  <c r="D532" i="1"/>
  <c r="Y59" i="1"/>
  <c r="G532" i="1"/>
  <c r="Y137" i="1"/>
  <c r="Y316" i="1"/>
  <c r="BP311" i="1"/>
  <c r="BN311" i="1"/>
  <c r="Z311" i="1"/>
  <c r="Y315" i="1"/>
  <c r="Z323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Y392" i="1"/>
  <c r="BP403" i="1"/>
  <c r="BN403" i="1"/>
  <c r="Z403" i="1"/>
  <c r="BP407" i="1"/>
  <c r="BN407" i="1"/>
  <c r="Z407" i="1"/>
  <c r="BP415" i="1"/>
  <c r="BN415" i="1"/>
  <c r="Z415" i="1"/>
  <c r="Z416" i="1" s="1"/>
  <c r="Y417" i="1"/>
  <c r="X532" i="1"/>
  <c r="Y423" i="1"/>
  <c r="BP420" i="1"/>
  <c r="BN420" i="1"/>
  <c r="Z420" i="1"/>
  <c r="Z422" i="1" s="1"/>
  <c r="Y429" i="1"/>
  <c r="BP428" i="1"/>
  <c r="BN428" i="1"/>
  <c r="Z428" i="1"/>
  <c r="Y532" i="1"/>
  <c r="Y434" i="1"/>
  <c r="BP433" i="1"/>
  <c r="BN433" i="1"/>
  <c r="Z433" i="1"/>
  <c r="Z434" i="1" s="1"/>
  <c r="Y435" i="1"/>
  <c r="Y439" i="1"/>
  <c r="BP438" i="1"/>
  <c r="BN438" i="1"/>
  <c r="Z438" i="1"/>
  <c r="Z439" i="1" s="1"/>
  <c r="Y440" i="1"/>
  <c r="AA532" i="1"/>
  <c r="Y458" i="1"/>
  <c r="BP444" i="1"/>
  <c r="BN444" i="1"/>
  <c r="Z444" i="1"/>
  <c r="BP448" i="1"/>
  <c r="BN448" i="1"/>
  <c r="Z448" i="1"/>
  <c r="BP452" i="1"/>
  <c r="BN452" i="1"/>
  <c r="Z452" i="1"/>
  <c r="BP469" i="1"/>
  <c r="BN469" i="1"/>
  <c r="Z469" i="1"/>
  <c r="Y473" i="1"/>
  <c r="BP477" i="1"/>
  <c r="BN477" i="1"/>
  <c r="Z477" i="1"/>
  <c r="Z479" i="1" s="1"/>
  <c r="Y479" i="1"/>
  <c r="Z532" i="1"/>
  <c r="BP453" i="1"/>
  <c r="BN453" i="1"/>
  <c r="BP455" i="1"/>
  <c r="BN455" i="1"/>
  <c r="Z455" i="1"/>
  <c r="Y464" i="1"/>
  <c r="BP467" i="1"/>
  <c r="BN467" i="1"/>
  <c r="Z467" i="1"/>
  <c r="Z473" i="1" s="1"/>
  <c r="BP471" i="1"/>
  <c r="BN471" i="1"/>
  <c r="Z471" i="1"/>
  <c r="Y480" i="1"/>
  <c r="Y491" i="1"/>
  <c r="BP488" i="1"/>
  <c r="BN488" i="1"/>
  <c r="Z488" i="1"/>
  <c r="BP490" i="1"/>
  <c r="BN490" i="1"/>
  <c r="Z490" i="1"/>
  <c r="Y492" i="1"/>
  <c r="Y503" i="1"/>
  <c r="BP501" i="1"/>
  <c r="BN501" i="1"/>
  <c r="Z501" i="1"/>
  <c r="Z503" i="1" s="1"/>
  <c r="BP512" i="1"/>
  <c r="BN512" i="1"/>
  <c r="Z512" i="1"/>
  <c r="BP514" i="1"/>
  <c r="BN514" i="1"/>
  <c r="Z514" i="1"/>
  <c r="AB532" i="1"/>
  <c r="Y521" i="1"/>
  <c r="Y522" i="1" l="1"/>
  <c r="Z515" i="1"/>
  <c r="Z411" i="1"/>
  <c r="Z383" i="1"/>
  <c r="Z269" i="1"/>
  <c r="Z261" i="1"/>
  <c r="X525" i="1"/>
  <c r="Z182" i="1"/>
  <c r="Z66" i="1"/>
  <c r="Z491" i="1"/>
  <c r="Z457" i="1"/>
  <c r="Z361" i="1"/>
  <c r="Z342" i="1"/>
  <c r="Z336" i="1"/>
  <c r="Z305" i="1"/>
  <c r="Z235" i="1"/>
  <c r="Z208" i="1"/>
  <c r="Z111" i="1"/>
  <c r="Z176" i="1"/>
  <c r="Z45" i="1"/>
  <c r="Z527" i="1" s="1"/>
</calcChain>
</file>

<file path=xl/sharedStrings.xml><?xml version="1.0" encoding="utf-8"?>
<sst xmlns="http://schemas.openxmlformats.org/spreadsheetml/2006/main" count="2326" uniqueCount="838">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</sst>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6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45810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4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19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20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21</v>
      </c>
      <c r="Q10" s="754"/>
      <c r="R10" s="755"/>
      <c r="U10" s="24" t="s">
        <v>22</v>
      </c>
      <c r="V10" s="625" t="s">
        <v>23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0"/>
      <c r="R11" s="701"/>
      <c r="U11" s="24" t="s">
        <v>26</v>
      </c>
      <c r="V11" s="848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28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29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30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31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32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35</v>
      </c>
      <c r="B17" s="620" t="s">
        <v>36</v>
      </c>
      <c r="C17" s="716" t="s">
        <v>37</v>
      </c>
      <c r="D17" s="620" t="s">
        <v>38</v>
      </c>
      <c r="E17" s="682"/>
      <c r="F17" s="620" t="s">
        <v>39</v>
      </c>
      <c r="G17" s="620" t="s">
        <v>40</v>
      </c>
      <c r="H17" s="620" t="s">
        <v>41</v>
      </c>
      <c r="I17" s="620" t="s">
        <v>42</v>
      </c>
      <c r="J17" s="620" t="s">
        <v>43</v>
      </c>
      <c r="K17" s="620" t="s">
        <v>44</v>
      </c>
      <c r="L17" s="620" t="s">
        <v>45</v>
      </c>
      <c r="M17" s="620" t="s">
        <v>46</v>
      </c>
      <c r="N17" s="620" t="s">
        <v>47</v>
      </c>
      <c r="O17" s="620" t="s">
        <v>48</v>
      </c>
      <c r="P17" s="620" t="s">
        <v>49</v>
      </c>
      <c r="Q17" s="681"/>
      <c r="R17" s="681"/>
      <c r="S17" s="681"/>
      <c r="T17" s="682"/>
      <c r="U17" s="911" t="s">
        <v>50</v>
      </c>
      <c r="V17" s="668"/>
      <c r="W17" s="620" t="s">
        <v>51</v>
      </c>
      <c r="X17" s="620" t="s">
        <v>52</v>
      </c>
      <c r="Y17" s="908" t="s">
        <v>53</v>
      </c>
      <c r="Z17" s="824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75"/>
      <c r="AF17" s="876"/>
      <c r="AG17" s="66"/>
      <c r="BD17" s="65" t="s">
        <v>59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60</v>
      </c>
      <c r="V18" s="67" t="s">
        <v>61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62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63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9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71</v>
      </c>
      <c r="Q23" s="596"/>
      <c r="R23" s="596"/>
      <c r="S23" s="596"/>
      <c r="T23" s="596"/>
      <c r="U23" s="596"/>
      <c r="V23" s="597"/>
      <c r="W23" s="37" t="s">
        <v>72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71</v>
      </c>
      <c r="Q24" s="596"/>
      <c r="R24" s="596"/>
      <c r="S24" s="596"/>
      <c r="T24" s="596"/>
      <c r="U24" s="596"/>
      <c r="V24" s="597"/>
      <c r="W24" s="37" t="s">
        <v>69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73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71</v>
      </c>
      <c r="Q32" s="596"/>
      <c r="R32" s="596"/>
      <c r="S32" s="596"/>
      <c r="T32" s="596"/>
      <c r="U32" s="596"/>
      <c r="V32" s="597"/>
      <c r="W32" s="37" t="s">
        <v>72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71</v>
      </c>
      <c r="Q33" s="596"/>
      <c r="R33" s="596"/>
      <c r="S33" s="596"/>
      <c r="T33" s="596"/>
      <c r="U33" s="596"/>
      <c r="V33" s="597"/>
      <c r="W33" s="37" t="s">
        <v>69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94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7">
        <v>1</v>
      </c>
      <c r="Y35" s="57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71</v>
      </c>
      <c r="Q36" s="596"/>
      <c r="R36" s="596"/>
      <c r="S36" s="596"/>
      <c r="T36" s="596"/>
      <c r="U36" s="596"/>
      <c r="V36" s="597"/>
      <c r="W36" s="37" t="s">
        <v>72</v>
      </c>
      <c r="X36" s="579">
        <f>IFERROR(X35/H35,"0")</f>
        <v>1.6666666666666667</v>
      </c>
      <c r="Y36" s="579">
        <f>IFERROR(Y35/H35,"0")</f>
        <v>2</v>
      </c>
      <c r="Z36" s="579">
        <f>IFERROR(IF(Z35="",0,Z35),"0")</f>
        <v>1.302E-2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71</v>
      </c>
      <c r="Q37" s="596"/>
      <c r="R37" s="596"/>
      <c r="S37" s="596"/>
      <c r="T37" s="596"/>
      <c r="U37" s="596"/>
      <c r="V37" s="597"/>
      <c r="W37" s="37" t="s">
        <v>69</v>
      </c>
      <c r="X37" s="579">
        <f>IFERROR(SUM(X35:X35),"0")</f>
        <v>1</v>
      </c>
      <c r="Y37" s="579">
        <f>IFERROR(SUM(Y35:Y35),"0")</f>
        <v>1.2</v>
      </c>
      <c r="Z37" s="37"/>
      <c r="AA37" s="580"/>
      <c r="AB37" s="580"/>
      <c r="AC37" s="580"/>
    </row>
    <row r="38" spans="1:68" ht="27.75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101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102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2">
        <v>4680115882539</v>
      </c>
      <c r="E42" s="593"/>
      <c r="F42" s="576">
        <v>0.37</v>
      </c>
      <c r="G42" s="32">
        <v>10</v>
      </c>
      <c r="H42" s="576">
        <v>3.7</v>
      </c>
      <c r="I42" s="57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69</v>
      </c>
      <c r="X42" s="577">
        <v>56</v>
      </c>
      <c r="Y42" s="578">
        <f>IFERROR(IF(X42="",0,CEILING((X42/$H42),1)*$H42),"")</f>
        <v>59.2</v>
      </c>
      <c r="Z42" s="36">
        <f>IFERROR(IF(Y42=0,"",ROUNDUP(Y42/H42,0)*0.00902),"")</f>
        <v>0.14432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59.178378378378376</v>
      </c>
      <c r="BN42" s="64">
        <f>IFERROR(Y42*I42/H42,"0")</f>
        <v>62.56</v>
      </c>
      <c r="BO42" s="64">
        <f>IFERROR(1/J42*(X42/H42),"0")</f>
        <v>0.11466011466011466</v>
      </c>
      <c r="BP42" s="64">
        <f>IFERROR(1/J42*(Y42/H42),"0")</f>
        <v>0.12121212121212122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2">
        <v>4607091385687</v>
      </c>
      <c r="E43" s="593"/>
      <c r="F43" s="576">
        <v>0.4</v>
      </c>
      <c r="G43" s="32">
        <v>10</v>
      </c>
      <c r="H43" s="576">
        <v>4</v>
      </c>
      <c r="I43" s="576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69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71</v>
      </c>
      <c r="Q45" s="596"/>
      <c r="R45" s="596"/>
      <c r="S45" s="596"/>
      <c r="T45" s="596"/>
      <c r="U45" s="596"/>
      <c r="V45" s="597"/>
      <c r="W45" s="37" t="s">
        <v>72</v>
      </c>
      <c r="X45" s="579">
        <f>IFERROR(X41/H41,"0")+IFERROR(X42/H42,"0")+IFERROR(X43/H43,"0")+IFERROR(X44/H44,"0")</f>
        <v>15.135135135135135</v>
      </c>
      <c r="Y45" s="579">
        <f>IFERROR(Y41/H41,"0")+IFERROR(Y42/H42,"0")+IFERROR(Y43/H43,"0")+IFERROR(Y44/H44,"0")</f>
        <v>16</v>
      </c>
      <c r="Z45" s="579">
        <f>IFERROR(IF(Z41="",0,Z41),"0")+IFERROR(IF(Z42="",0,Z42),"0")+IFERROR(IF(Z43="",0,Z43),"0")+IFERROR(IF(Z44="",0,Z44),"0")</f>
        <v>0.14432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71</v>
      </c>
      <c r="Q46" s="596"/>
      <c r="R46" s="596"/>
      <c r="S46" s="596"/>
      <c r="T46" s="596"/>
      <c r="U46" s="596"/>
      <c r="V46" s="597"/>
      <c r="W46" s="37" t="s">
        <v>69</v>
      </c>
      <c r="X46" s="579">
        <f>IFERROR(SUM(X41:X44),"0")</f>
        <v>56</v>
      </c>
      <c r="Y46" s="579">
        <f>IFERROR(SUM(Y41:Y44),"0")</f>
        <v>59.2</v>
      </c>
      <c r="Z46" s="37"/>
      <c r="AA46" s="580"/>
      <c r="AB46" s="580"/>
      <c r="AC46" s="580"/>
    </row>
    <row r="47" spans="1:68" ht="14.25" customHeight="1" x14ac:dyDescent="0.25">
      <c r="A47" s="584" t="s">
        <v>73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71</v>
      </c>
      <c r="Q49" s="596"/>
      <c r="R49" s="596"/>
      <c r="S49" s="596"/>
      <c r="T49" s="596"/>
      <c r="U49" s="596"/>
      <c r="V49" s="597"/>
      <c r="W49" s="37" t="s">
        <v>72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71</v>
      </c>
      <c r="Q50" s="596"/>
      <c r="R50" s="596"/>
      <c r="S50" s="596"/>
      <c r="T50" s="596"/>
      <c r="U50" s="596"/>
      <c r="V50" s="597"/>
      <c r="W50" s="37" t="s">
        <v>69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119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102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7">
        <v>0</v>
      </c>
      <c r="Y54" s="578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71</v>
      </c>
      <c r="Q59" s="596"/>
      <c r="R59" s="596"/>
      <c r="S59" s="596"/>
      <c r="T59" s="596"/>
      <c r="U59" s="596"/>
      <c r="V59" s="597"/>
      <c r="W59" s="37" t="s">
        <v>72</v>
      </c>
      <c r="X59" s="579">
        <f>IFERROR(X53/H53,"0")+IFERROR(X54/H54,"0")+IFERROR(X55/H55,"0")+IFERROR(X56/H56,"0")+IFERROR(X57/H57,"0")+IFERROR(X58/H58,"0")</f>
        <v>0</v>
      </c>
      <c r="Y59" s="579">
        <f>IFERROR(Y53/H53,"0")+IFERROR(Y54/H54,"0")+IFERROR(Y55/H55,"0")+IFERROR(Y56/H56,"0")+IFERROR(Y57/H57,"0")+IFERROR(Y58/H58,"0")</f>
        <v>0</v>
      </c>
      <c r="Z59" s="579">
        <f>IFERROR(IF(Z53="",0,Z53),"0")+IFERROR(IF(Z54="",0,Z54),"0")+IFERROR(IF(Z55="",0,Z55),"0")+IFERROR(IF(Z56="",0,Z56),"0")+IFERROR(IF(Z57="",0,Z57),"0")+IFERROR(IF(Z58="",0,Z58),"0")</f>
        <v>0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71</v>
      </c>
      <c r="Q60" s="596"/>
      <c r="R60" s="596"/>
      <c r="S60" s="596"/>
      <c r="T60" s="596"/>
      <c r="U60" s="596"/>
      <c r="V60" s="597"/>
      <c r="W60" s="37" t="s">
        <v>69</v>
      </c>
      <c r="X60" s="579">
        <f>IFERROR(SUM(X53:X58),"0")</f>
        <v>0</v>
      </c>
      <c r="Y60" s="579">
        <f>IFERROR(SUM(Y53:Y58),"0")</f>
        <v>0</v>
      </c>
      <c r="Z60" s="37"/>
      <c r="AA60" s="580"/>
      <c r="AB60" s="580"/>
      <c r="AC60" s="580"/>
    </row>
    <row r="61" spans="1:68" ht="14.25" customHeight="1" x14ac:dyDescent="0.25">
      <c r="A61" s="584" t="s">
        <v>137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71</v>
      </c>
      <c r="Q66" s="596"/>
      <c r="R66" s="596"/>
      <c r="S66" s="596"/>
      <c r="T66" s="596"/>
      <c r="U66" s="596"/>
      <c r="V66" s="597"/>
      <c r="W66" s="37" t="s">
        <v>72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71</v>
      </c>
      <c r="Q67" s="596"/>
      <c r="R67" s="596"/>
      <c r="S67" s="596"/>
      <c r="T67" s="596"/>
      <c r="U67" s="596"/>
      <c r="V67" s="597"/>
      <c r="W67" s="37" t="s">
        <v>69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customHeight="1" x14ac:dyDescent="0.25">
      <c r="A68" s="584" t="s">
        <v>63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7">
        <v>8</v>
      </c>
      <c r="Y70" s="57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71</v>
      </c>
      <c r="Q72" s="596"/>
      <c r="R72" s="596"/>
      <c r="S72" s="596"/>
      <c r="T72" s="596"/>
      <c r="U72" s="596"/>
      <c r="V72" s="597"/>
      <c r="W72" s="37" t="s">
        <v>72</v>
      </c>
      <c r="X72" s="579">
        <f>IFERROR(X69/H69,"0")+IFERROR(X70/H70,"0")+IFERROR(X71/H71,"0")</f>
        <v>4.4444444444444446</v>
      </c>
      <c r="Y72" s="579">
        <f>IFERROR(Y69/H69,"0")+IFERROR(Y70/H70,"0")+IFERROR(Y71/H71,"0")</f>
        <v>5</v>
      </c>
      <c r="Z72" s="579">
        <f>IFERROR(IF(Z69="",0,Z69),"0")+IFERROR(IF(Z70="",0,Z70),"0")+IFERROR(IF(Z71="",0,Z71),"0")</f>
        <v>2.5100000000000001E-2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71</v>
      </c>
      <c r="Q73" s="596"/>
      <c r="R73" s="596"/>
      <c r="S73" s="596"/>
      <c r="T73" s="596"/>
      <c r="U73" s="596"/>
      <c r="V73" s="597"/>
      <c r="W73" s="37" t="s">
        <v>69</v>
      </c>
      <c r="X73" s="579">
        <f>IFERROR(SUM(X69:X71),"0")</f>
        <v>8</v>
      </c>
      <c r="Y73" s="579">
        <f>IFERROR(SUM(Y69:Y71),"0")</f>
        <v>9</v>
      </c>
      <c r="Z73" s="37"/>
      <c r="AA73" s="580"/>
      <c r="AB73" s="580"/>
      <c r="AC73" s="580"/>
    </row>
    <row r="74" spans="1:68" ht="14.25" customHeight="1" x14ac:dyDescent="0.25">
      <c r="A74" s="584" t="s">
        <v>73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71</v>
      </c>
      <c r="Q81" s="596"/>
      <c r="R81" s="596"/>
      <c r="S81" s="596"/>
      <c r="T81" s="596"/>
      <c r="U81" s="596"/>
      <c r="V81" s="597"/>
      <c r="W81" s="37" t="s">
        <v>72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71</v>
      </c>
      <c r="Q82" s="596"/>
      <c r="R82" s="596"/>
      <c r="S82" s="596"/>
      <c r="T82" s="596"/>
      <c r="U82" s="596"/>
      <c r="V82" s="597"/>
      <c r="W82" s="37" t="s">
        <v>69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172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7">
        <v>28</v>
      </c>
      <c r="Y84" s="578">
        <f>IFERROR(IF(X84="",0,CEILING((X84/$H84),1)*$H84),"")</f>
        <v>31.2</v>
      </c>
      <c r="Z84" s="36">
        <f>IFERROR(IF(Y84=0,"",ROUNDUP(Y84/H84,0)*0.01898),"")</f>
        <v>7.5920000000000001E-2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29.561538461538461</v>
      </c>
      <c r="BN84" s="64">
        <f>IFERROR(Y84*I84/H84,"0")</f>
        <v>32.94</v>
      </c>
      <c r="BO84" s="64">
        <f>IFERROR(1/J84*(X84/H84),"0")</f>
        <v>5.6089743589743592E-2</v>
      </c>
      <c r="BP84" s="64">
        <f>IFERROR(1/J84*(Y84/H84),"0")</f>
        <v>6.25E-2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71</v>
      </c>
      <c r="Q86" s="596"/>
      <c r="R86" s="596"/>
      <c r="S86" s="596"/>
      <c r="T86" s="596"/>
      <c r="U86" s="596"/>
      <c r="V86" s="597"/>
      <c r="W86" s="37" t="s">
        <v>72</v>
      </c>
      <c r="X86" s="579">
        <f>IFERROR(X84/H84,"0")+IFERROR(X85/H85,"0")</f>
        <v>3.5897435897435899</v>
      </c>
      <c r="Y86" s="579">
        <f>IFERROR(Y84/H84,"0")+IFERROR(Y85/H85,"0")</f>
        <v>4</v>
      </c>
      <c r="Z86" s="579">
        <f>IFERROR(IF(Z84="",0,Z84),"0")+IFERROR(IF(Z85="",0,Z85),"0")</f>
        <v>7.5920000000000001E-2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71</v>
      </c>
      <c r="Q87" s="596"/>
      <c r="R87" s="596"/>
      <c r="S87" s="596"/>
      <c r="T87" s="596"/>
      <c r="U87" s="596"/>
      <c r="V87" s="597"/>
      <c r="W87" s="37" t="s">
        <v>69</v>
      </c>
      <c r="X87" s="579">
        <f>IFERROR(SUM(X84:X85),"0")</f>
        <v>28</v>
      </c>
      <c r="Y87" s="579">
        <f>IFERROR(SUM(Y84:Y85),"0")</f>
        <v>31.2</v>
      </c>
      <c r="Z87" s="37"/>
      <c r="AA87" s="580"/>
      <c r="AB87" s="580"/>
      <c r="AC87" s="580"/>
    </row>
    <row r="88" spans="1:68" ht="16.5" customHeight="1" x14ac:dyDescent="0.25">
      <c r="A88" s="594" t="s">
        <v>179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102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7">
        <v>200</v>
      </c>
      <c r="Y90" s="578">
        <f>IFERROR(IF(X90="",0,CEILING((X90/$H90),1)*$H90),"")</f>
        <v>205.20000000000002</v>
      </c>
      <c r="Z90" s="36">
        <f>IFERROR(IF(Y90=0,"",ROUNDUP(Y90/H90,0)*0.01898),"")</f>
        <v>0.36062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208.05555555555554</v>
      </c>
      <c r="BN90" s="64">
        <f>IFERROR(Y90*I90/H90,"0")</f>
        <v>213.46499999999997</v>
      </c>
      <c r="BO90" s="64">
        <f>IFERROR(1/J90*(X90/H90),"0")</f>
        <v>0.28935185185185186</v>
      </c>
      <c r="BP90" s="64">
        <f>IFERROR(1/J90*(Y90/H90),"0")</f>
        <v>0.296875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71</v>
      </c>
      <c r="Q93" s="596"/>
      <c r="R93" s="596"/>
      <c r="S93" s="596"/>
      <c r="T93" s="596"/>
      <c r="U93" s="596"/>
      <c r="V93" s="597"/>
      <c r="W93" s="37" t="s">
        <v>72</v>
      </c>
      <c r="X93" s="579">
        <f>IFERROR(X90/H90,"0")+IFERROR(X91/H91,"0")+IFERROR(X92/H92,"0")</f>
        <v>18.518518518518519</v>
      </c>
      <c r="Y93" s="579">
        <f>IFERROR(Y90/H90,"0")+IFERROR(Y91/H91,"0")+IFERROR(Y92/H92,"0")</f>
        <v>19</v>
      </c>
      <c r="Z93" s="579">
        <f>IFERROR(IF(Z90="",0,Z90),"0")+IFERROR(IF(Z91="",0,Z91),"0")+IFERROR(IF(Z92="",0,Z92),"0")</f>
        <v>0.36062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71</v>
      </c>
      <c r="Q94" s="596"/>
      <c r="R94" s="596"/>
      <c r="S94" s="596"/>
      <c r="T94" s="596"/>
      <c r="U94" s="596"/>
      <c r="V94" s="597"/>
      <c r="W94" s="37" t="s">
        <v>69</v>
      </c>
      <c r="X94" s="579">
        <f>IFERROR(SUM(X90:X92),"0")</f>
        <v>200</v>
      </c>
      <c r="Y94" s="579">
        <f>IFERROR(SUM(Y90:Y92),"0")</f>
        <v>205.20000000000002</v>
      </c>
      <c r="Z94" s="37"/>
      <c r="AA94" s="580"/>
      <c r="AB94" s="580"/>
      <c r="AC94" s="580"/>
    </row>
    <row r="95" spans="1:68" ht="14.25" customHeight="1" x14ac:dyDescent="0.25">
      <c r="A95" s="584" t="s">
        <v>73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91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7">
        <v>100</v>
      </c>
      <c r="Y96" s="578">
        <f t="shared" ref="Y96:Y102" si="16">IFERROR(IF(X96="",0,CEILING((X96/$H96),1)*$H96),"")</f>
        <v>105.3</v>
      </c>
      <c r="Z96" s="36">
        <f>IFERROR(IF(Y96=0,"",ROUNDUP(Y96/H96,0)*0.01898),"")</f>
        <v>0.24674000000000001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106.4074074074074</v>
      </c>
      <c r="BN96" s="64">
        <f t="shared" ref="BN96:BN102" si="18">IFERROR(Y96*I96/H96,"0")</f>
        <v>112.047</v>
      </c>
      <c r="BO96" s="64">
        <f t="shared" ref="BO96:BO102" si="19">IFERROR(1/J96*(X96/H96),"0")</f>
        <v>0.19290123456790123</v>
      </c>
      <c r="BP96" s="64">
        <f t="shared" ref="BP96:BP102" si="20">IFERROR(1/J96*(Y96/H96),"0")</f>
        <v>0.203125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4301052039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7">
        <v>113</v>
      </c>
      <c r="Y99" s="578">
        <f t="shared" si="16"/>
        <v>113.4</v>
      </c>
      <c r="Z99" s="36">
        <f>IFERROR(IF(Y99=0,"",ROUNDUP(Y99/H99,0)*0.00651),"")</f>
        <v>0.27342</v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123.54666666666667</v>
      </c>
      <c r="BN99" s="64">
        <f t="shared" si="18"/>
        <v>123.98399999999999</v>
      </c>
      <c r="BO99" s="64">
        <f t="shared" si="19"/>
        <v>0.22995522995522996</v>
      </c>
      <c r="BP99" s="64">
        <f t="shared" si="20"/>
        <v>0.23076923076923078</v>
      </c>
    </row>
    <row r="100" spans="1:68" ht="27" customHeight="1" x14ac:dyDescent="0.25">
      <c r="A100" s="54" t="s">
        <v>195</v>
      </c>
      <c r="B100" s="54" t="s">
        <v>198</v>
      </c>
      <c r="C100" s="31">
        <v>4301051718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76</v>
      </c>
      <c r="L100" s="32"/>
      <c r="M100" s="33" t="s">
        <v>92</v>
      </c>
      <c r="N100" s="33"/>
      <c r="O100" s="32">
        <v>45</v>
      </c>
      <c r="P100" s="6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190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76</v>
      </c>
      <c r="L102" s="32"/>
      <c r="M102" s="33" t="s">
        <v>77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69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201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71</v>
      </c>
      <c r="Q103" s="596"/>
      <c r="R103" s="596"/>
      <c r="S103" s="596"/>
      <c r="T103" s="596"/>
      <c r="U103" s="596"/>
      <c r="V103" s="597"/>
      <c r="W103" s="37" t="s">
        <v>72</v>
      </c>
      <c r="X103" s="579">
        <f>IFERROR(X96/H96,"0")+IFERROR(X97/H97,"0")+IFERROR(X98/H98,"0")+IFERROR(X99/H99,"0")+IFERROR(X100/H100,"0")+IFERROR(X101/H101,"0")+IFERROR(X102/H102,"0")</f>
        <v>54.197530864197525</v>
      </c>
      <c r="Y103" s="579">
        <f>IFERROR(Y96/H96,"0")+IFERROR(Y97/H97,"0")+IFERROR(Y98/H98,"0")+IFERROR(Y99/H99,"0")+IFERROR(Y100/H100,"0")+IFERROR(Y101/H101,"0")+IFERROR(Y102/H102,"0")</f>
        <v>55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0.52015999999999996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71</v>
      </c>
      <c r="Q104" s="596"/>
      <c r="R104" s="596"/>
      <c r="S104" s="596"/>
      <c r="T104" s="596"/>
      <c r="U104" s="596"/>
      <c r="V104" s="597"/>
      <c r="W104" s="37" t="s">
        <v>69</v>
      </c>
      <c r="X104" s="579">
        <f>IFERROR(SUM(X96:X102),"0")</f>
        <v>213</v>
      </c>
      <c r="Y104" s="579">
        <f>IFERROR(SUM(Y96:Y102),"0")</f>
        <v>218.7</v>
      </c>
      <c r="Z104" s="37"/>
      <c r="AA104" s="580"/>
      <c r="AB104" s="580"/>
      <c r="AC104" s="580"/>
    </row>
    <row r="105" spans="1:68" ht="16.5" customHeight="1" x14ac:dyDescent="0.25">
      <c r="A105" s="594" t="s">
        <v>204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102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205</v>
      </c>
      <c r="B107" s="54" t="s">
        <v>206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105</v>
      </c>
      <c r="L107" s="32"/>
      <c r="M107" s="33" t="s">
        <v>106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69</v>
      </c>
      <c r="X107" s="577">
        <v>200</v>
      </c>
      <c r="Y107" s="578">
        <f>IFERROR(IF(X107="",0,CEILING((X107/$H107),1)*$H107),"")</f>
        <v>205.20000000000002</v>
      </c>
      <c r="Z107" s="36">
        <f>IFERROR(IF(Y107=0,"",ROUNDUP(Y107/H107,0)*0.01898),"")</f>
        <v>0.36062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208.05555555555554</v>
      </c>
      <c r="BN107" s="64">
        <f>IFERROR(Y107*I107/H107,"0")</f>
        <v>213.46499999999997</v>
      </c>
      <c r="BO107" s="64">
        <f>IFERROR(1/J107*(X107/H107),"0")</f>
        <v>0.28935185185185186</v>
      </c>
      <c r="BP107" s="64">
        <f>IFERROR(1/J107*(Y107/H107),"0")</f>
        <v>0.296875</v>
      </c>
    </row>
    <row r="108" spans="1:68" ht="16.5" customHeight="1" x14ac:dyDescent="0.25">
      <c r="A108" s="54" t="s">
        <v>208</v>
      </c>
      <c r="B108" s="54" t="s">
        <v>209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7">
        <v>180</v>
      </c>
      <c r="Y109" s="578">
        <f>IFERROR(IF(X109="",0,CEILING((X109/$H109),1)*$H109),"")</f>
        <v>180</v>
      </c>
      <c r="Z109" s="36">
        <f>IFERROR(IF(Y109=0,"",ROUNDUP(Y109/H109,0)*0.00902),"")</f>
        <v>0.36080000000000001</v>
      </c>
      <c r="AA109" s="56"/>
      <c r="AB109" s="57"/>
      <c r="AC109" s="161" t="s">
        <v>207</v>
      </c>
      <c r="AG109" s="64"/>
      <c r="AJ109" s="68"/>
      <c r="AK109" s="68">
        <v>0</v>
      </c>
      <c r="BB109" s="162" t="s">
        <v>1</v>
      </c>
      <c r="BM109" s="64">
        <f>IFERROR(X109*I109/H109,"0")</f>
        <v>188.39999999999998</v>
      </c>
      <c r="BN109" s="64">
        <f>IFERROR(Y109*I109/H109,"0")</f>
        <v>188.39999999999998</v>
      </c>
      <c r="BO109" s="64">
        <f>IFERROR(1/J109*(X109/H109),"0")</f>
        <v>0.30303030303030304</v>
      </c>
      <c r="BP109" s="64">
        <f>IFERROR(1/J109*(Y109/H109),"0")</f>
        <v>0.30303030303030304</v>
      </c>
    </row>
    <row r="110" spans="1:68" ht="16.5" customHeight="1" x14ac:dyDescent="0.25">
      <c r="A110" s="54" t="s">
        <v>212</v>
      </c>
      <c r="B110" s="54" t="s">
        <v>213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110</v>
      </c>
      <c r="L110" s="32"/>
      <c r="M110" s="33" t="s">
        <v>77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69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207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71</v>
      </c>
      <c r="Q111" s="596"/>
      <c r="R111" s="596"/>
      <c r="S111" s="596"/>
      <c r="T111" s="596"/>
      <c r="U111" s="596"/>
      <c r="V111" s="597"/>
      <c r="W111" s="37" t="s">
        <v>72</v>
      </c>
      <c r="X111" s="579">
        <f>IFERROR(X107/H107,"0")+IFERROR(X108/H108,"0")+IFERROR(X109/H109,"0")+IFERROR(X110/H110,"0")</f>
        <v>58.518518518518519</v>
      </c>
      <c r="Y111" s="579">
        <f>IFERROR(Y107/H107,"0")+IFERROR(Y108/H108,"0")+IFERROR(Y109/H109,"0")+IFERROR(Y110/H110,"0")</f>
        <v>59</v>
      </c>
      <c r="Z111" s="579">
        <f>IFERROR(IF(Z107="",0,Z107),"0")+IFERROR(IF(Z108="",0,Z108),"0")+IFERROR(IF(Z109="",0,Z109),"0")+IFERROR(IF(Z110="",0,Z110),"0")</f>
        <v>0.72141999999999995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71</v>
      </c>
      <c r="Q112" s="596"/>
      <c r="R112" s="596"/>
      <c r="S112" s="596"/>
      <c r="T112" s="596"/>
      <c r="U112" s="596"/>
      <c r="V112" s="597"/>
      <c r="W112" s="37" t="s">
        <v>69</v>
      </c>
      <c r="X112" s="579">
        <f>IFERROR(SUM(X107:X110),"0")</f>
        <v>380</v>
      </c>
      <c r="Y112" s="579">
        <f>IFERROR(SUM(Y107:Y110),"0")</f>
        <v>385.20000000000005</v>
      </c>
      <c r="Z112" s="37"/>
      <c r="AA112" s="580"/>
      <c r="AB112" s="580"/>
      <c r="AC112" s="580"/>
    </row>
    <row r="113" spans="1:68" ht="14.25" customHeight="1" x14ac:dyDescent="0.25">
      <c r="A113" s="584" t="s">
        <v>137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214</v>
      </c>
      <c r="B114" s="54" t="s">
        <v>215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105</v>
      </c>
      <c r="L114" s="32"/>
      <c r="M114" s="33" t="s">
        <v>106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7">
        <v>5</v>
      </c>
      <c r="Y114" s="578">
        <f>IFERROR(IF(X114="",0,CEILING((X114/$H114),1)*$H114),"")</f>
        <v>10.8</v>
      </c>
      <c r="Z114" s="36">
        <f>IFERROR(IF(Y114=0,"",ROUNDUP(Y114/H114,0)*0.01898),"")</f>
        <v>1.898E-2</v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5.2013888888888884</v>
      </c>
      <c r="BN114" s="64">
        <f>IFERROR(Y114*I114/H114,"0")</f>
        <v>11.234999999999999</v>
      </c>
      <c r="BO114" s="64">
        <f>IFERROR(1/J114*(X114/H114),"0")</f>
        <v>7.2337962962962955E-3</v>
      </c>
      <c r="BP114" s="64">
        <f>IFERROR(1/J114*(Y114/H114),"0")</f>
        <v>1.5625E-2</v>
      </c>
    </row>
    <row r="115" spans="1:68" ht="16.5" customHeight="1" x14ac:dyDescent="0.25">
      <c r="A115" s="54" t="s">
        <v>217</v>
      </c>
      <c r="B115" s="54" t="s">
        <v>218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66</v>
      </c>
      <c r="L115" s="32"/>
      <c r="M115" s="33" t="s">
        <v>106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216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219</v>
      </c>
      <c r="B116" s="54" t="s">
        <v>220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76</v>
      </c>
      <c r="L116" s="32"/>
      <c r="M116" s="33" t="s">
        <v>106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69</v>
      </c>
      <c r="X116" s="577">
        <v>8</v>
      </c>
      <c r="Y116" s="578">
        <f>IFERROR(IF(X116="",0,CEILING((X116/$H116),1)*$H116),"")</f>
        <v>9.6</v>
      </c>
      <c r="Z116" s="36">
        <f>IFERROR(IF(Y116=0,"",ROUNDUP(Y116/H116,0)*0.00651),"")</f>
        <v>2.6040000000000001E-2</v>
      </c>
      <c r="AA116" s="56"/>
      <c r="AB116" s="57"/>
      <c r="AC116" s="169" t="s">
        <v>216</v>
      </c>
      <c r="AG116" s="64"/>
      <c r="AJ116" s="68"/>
      <c r="AK116" s="68">
        <v>0</v>
      </c>
      <c r="BB116" s="170" t="s">
        <v>1</v>
      </c>
      <c r="BM116" s="64">
        <f>IFERROR(X116*I116/H116,"0")</f>
        <v>8.6000000000000014</v>
      </c>
      <c r="BN116" s="64">
        <f>IFERROR(Y116*I116/H116,"0")</f>
        <v>10.32</v>
      </c>
      <c r="BO116" s="64">
        <f>IFERROR(1/J116*(X116/H116),"0")</f>
        <v>1.8315018315018316E-2</v>
      </c>
      <c r="BP116" s="64">
        <f>IFERROR(1/J116*(Y116/H116),"0")</f>
        <v>2.197802197802198E-2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71</v>
      </c>
      <c r="Q117" s="596"/>
      <c r="R117" s="596"/>
      <c r="S117" s="596"/>
      <c r="T117" s="596"/>
      <c r="U117" s="596"/>
      <c r="V117" s="597"/>
      <c r="W117" s="37" t="s">
        <v>72</v>
      </c>
      <c r="X117" s="579">
        <f>IFERROR(X114/H114,"0")+IFERROR(X115/H115,"0")+IFERROR(X116/H116,"0")</f>
        <v>3.7962962962962963</v>
      </c>
      <c r="Y117" s="579">
        <f>IFERROR(Y114/H114,"0")+IFERROR(Y115/H115,"0")+IFERROR(Y116/H116,"0")</f>
        <v>5</v>
      </c>
      <c r="Z117" s="579">
        <f>IFERROR(IF(Z114="",0,Z114),"0")+IFERROR(IF(Z115="",0,Z115),"0")+IFERROR(IF(Z116="",0,Z116),"0")</f>
        <v>4.5020000000000004E-2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71</v>
      </c>
      <c r="Q118" s="596"/>
      <c r="R118" s="596"/>
      <c r="S118" s="596"/>
      <c r="T118" s="596"/>
      <c r="U118" s="596"/>
      <c r="V118" s="597"/>
      <c r="W118" s="37" t="s">
        <v>69</v>
      </c>
      <c r="X118" s="579">
        <f>IFERROR(SUM(X114:X116),"0")</f>
        <v>13</v>
      </c>
      <c r="Y118" s="579">
        <f>IFERROR(SUM(Y114:Y116),"0")</f>
        <v>20.399999999999999</v>
      </c>
      <c r="Z118" s="37"/>
      <c r="AA118" s="580"/>
      <c r="AB118" s="580"/>
      <c r="AC118" s="580"/>
    </row>
    <row r="119" spans="1:68" ht="14.25" customHeight="1" x14ac:dyDescent="0.25">
      <c r="A119" s="584" t="s">
        <v>73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16.5" customHeight="1" x14ac:dyDescent="0.25">
      <c r="A120" s="54" t="s">
        <v>221</v>
      </c>
      <c r="B120" s="54" t="s">
        <v>222</v>
      </c>
      <c r="C120" s="31">
        <v>4301051724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7">
        <v>47</v>
      </c>
      <c r="Y120" s="578">
        <f t="shared" ref="Y120:Y125" si="21">IFERROR(IF(X120="",0,CEILING((X120/$H120),1)*$H120),"")</f>
        <v>48.599999999999994</v>
      </c>
      <c r="Z120" s="36">
        <f>IFERROR(IF(Y120=0,"",ROUNDUP(Y120/H120,0)*0.01898),"")</f>
        <v>0.11388000000000001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49.976666666666667</v>
      </c>
      <c r="BN120" s="64">
        <f t="shared" ref="BN120:BN125" si="23">IFERROR(Y120*I120/H120,"0")</f>
        <v>51.67799999999999</v>
      </c>
      <c r="BO120" s="64">
        <f t="shared" ref="BO120:BO125" si="24">IFERROR(1/J120*(X120/H120),"0")</f>
        <v>9.066358024691358E-2</v>
      </c>
      <c r="BP120" s="64">
        <f t="shared" ref="BP120:BP125" si="25">IFERROR(1/J120*(Y120/H120),"0")</f>
        <v>9.375E-2</v>
      </c>
    </row>
    <row r="121" spans="1:68" ht="27" customHeight="1" x14ac:dyDescent="0.25">
      <c r="A121" s="54" t="s">
        <v>221</v>
      </c>
      <c r="B121" s="54" t="s">
        <v>224</v>
      </c>
      <c r="C121" s="31">
        <v>4301051360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105</v>
      </c>
      <c r="L121" s="32"/>
      <c r="M121" s="33" t="s">
        <v>77</v>
      </c>
      <c r="N121" s="33"/>
      <c r="O121" s="32">
        <v>45</v>
      </c>
      <c r="P121" s="8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82"/>
      <c r="R121" s="582"/>
      <c r="S121" s="582"/>
      <c r="T121" s="583"/>
      <c r="U121" s="34"/>
      <c r="V121" s="34"/>
      <c r="W121" s="35" t="s">
        <v>69</v>
      </c>
      <c r="X121" s="577">
        <v>0</v>
      </c>
      <c r="Y121" s="578">
        <f t="shared" si="21"/>
        <v>0</v>
      </c>
      <c r="Z121" s="36" t="str">
        <f>IFERROR(IF(Y121=0,"",ROUNDUP(Y121/H121,0)*0.01898),"")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228</v>
      </c>
      <c r="B123" s="54" t="s">
        <v>229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76</v>
      </c>
      <c r="L123" s="32"/>
      <c r="M123" s="33" t="s">
        <v>92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223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230</v>
      </c>
      <c r="B124" s="54" t="s">
        <v>231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69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232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69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235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71</v>
      </c>
      <c r="Q126" s="596"/>
      <c r="R126" s="596"/>
      <c r="S126" s="596"/>
      <c r="T126" s="596"/>
      <c r="U126" s="596"/>
      <c r="V126" s="597"/>
      <c r="W126" s="37" t="s">
        <v>72</v>
      </c>
      <c r="X126" s="579">
        <f>IFERROR(X120/H120,"0")+IFERROR(X121/H121,"0")+IFERROR(X122/H122,"0")+IFERROR(X123/H123,"0")+IFERROR(X124/H124,"0")+IFERROR(X125/H125,"0")</f>
        <v>5.8024691358024691</v>
      </c>
      <c r="Y126" s="579">
        <f>IFERROR(Y120/H120,"0")+IFERROR(Y121/H121,"0")+IFERROR(Y122/H122,"0")+IFERROR(Y123/H123,"0")+IFERROR(Y124/H124,"0")+IFERROR(Y125/H125,"0")</f>
        <v>6</v>
      </c>
      <c r="Z126" s="579">
        <f>IFERROR(IF(Z120="",0,Z120),"0")+IFERROR(IF(Z121="",0,Z121),"0")+IFERROR(IF(Z122="",0,Z122),"0")+IFERROR(IF(Z123="",0,Z123),"0")+IFERROR(IF(Z124="",0,Z124),"0")+IFERROR(IF(Z125="",0,Z125),"0")</f>
        <v>0.11388000000000001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71</v>
      </c>
      <c r="Q127" s="596"/>
      <c r="R127" s="596"/>
      <c r="S127" s="596"/>
      <c r="T127" s="596"/>
      <c r="U127" s="596"/>
      <c r="V127" s="597"/>
      <c r="W127" s="37" t="s">
        <v>69</v>
      </c>
      <c r="X127" s="579">
        <f>IFERROR(SUM(X120:X125),"0")</f>
        <v>47</v>
      </c>
      <c r="Y127" s="579">
        <f>IFERROR(SUM(Y120:Y125),"0")</f>
        <v>48.599999999999994</v>
      </c>
      <c r="Z127" s="37"/>
      <c r="AA127" s="580"/>
      <c r="AB127" s="580"/>
      <c r="AC127" s="580"/>
    </row>
    <row r="128" spans="1:68" ht="14.25" customHeight="1" x14ac:dyDescent="0.25">
      <c r="A128" s="584" t="s">
        <v>172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236</v>
      </c>
      <c r="B129" s="54" t="s">
        <v>237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76</v>
      </c>
      <c r="L129" s="32"/>
      <c r="M129" s="33" t="s">
        <v>77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69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238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239</v>
      </c>
      <c r="B130" s="54" t="s">
        <v>240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76</v>
      </c>
      <c r="L130" s="32"/>
      <c r="M130" s="33" t="s">
        <v>77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69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241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71</v>
      </c>
      <c r="Q131" s="596"/>
      <c r="R131" s="596"/>
      <c r="S131" s="596"/>
      <c r="T131" s="596"/>
      <c r="U131" s="596"/>
      <c r="V131" s="597"/>
      <c r="W131" s="37" t="s">
        <v>72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71</v>
      </c>
      <c r="Q132" s="596"/>
      <c r="R132" s="596"/>
      <c r="S132" s="596"/>
      <c r="T132" s="596"/>
      <c r="U132" s="596"/>
      <c r="V132" s="597"/>
      <c r="W132" s="37" t="s">
        <v>69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242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102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243</v>
      </c>
      <c r="B135" s="54" t="s">
        <v>244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69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245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243</v>
      </c>
      <c r="B136" s="54" t="s">
        <v>246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69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245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71</v>
      </c>
      <c r="Q137" s="596"/>
      <c r="R137" s="596"/>
      <c r="S137" s="596"/>
      <c r="T137" s="596"/>
      <c r="U137" s="596"/>
      <c r="V137" s="597"/>
      <c r="W137" s="37" t="s">
        <v>72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71</v>
      </c>
      <c r="Q138" s="596"/>
      <c r="R138" s="596"/>
      <c r="S138" s="596"/>
      <c r="T138" s="596"/>
      <c r="U138" s="596"/>
      <c r="V138" s="597"/>
      <c r="W138" s="37" t="s">
        <v>69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63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247</v>
      </c>
      <c r="B140" s="54" t="s">
        <v>248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69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249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247</v>
      </c>
      <c r="B141" s="54" t="s">
        <v>250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69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249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71</v>
      </c>
      <c r="Q142" s="596"/>
      <c r="R142" s="596"/>
      <c r="S142" s="596"/>
      <c r="T142" s="596"/>
      <c r="U142" s="596"/>
      <c r="V142" s="597"/>
      <c r="W142" s="37" t="s">
        <v>72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71</v>
      </c>
      <c r="Q143" s="596"/>
      <c r="R143" s="596"/>
      <c r="S143" s="596"/>
      <c r="T143" s="596"/>
      <c r="U143" s="596"/>
      <c r="V143" s="597"/>
      <c r="W143" s="37" t="s">
        <v>69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73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251</v>
      </c>
      <c r="B145" s="54" t="s">
        <v>252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76</v>
      </c>
      <c r="L145" s="32"/>
      <c r="M145" s="33" t="s">
        <v>97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69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245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251</v>
      </c>
      <c r="B146" s="54" t="s">
        <v>253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76</v>
      </c>
      <c r="L146" s="32"/>
      <c r="M146" s="33" t="s">
        <v>97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69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245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71</v>
      </c>
      <c r="Q147" s="596"/>
      <c r="R147" s="596"/>
      <c r="S147" s="596"/>
      <c r="T147" s="596"/>
      <c r="U147" s="596"/>
      <c r="V147" s="597"/>
      <c r="W147" s="37" t="s">
        <v>72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71</v>
      </c>
      <c r="Q148" s="596"/>
      <c r="R148" s="596"/>
      <c r="S148" s="596"/>
      <c r="T148" s="596"/>
      <c r="U148" s="596"/>
      <c r="V148" s="597"/>
      <c r="W148" s="37" t="s">
        <v>69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100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102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254</v>
      </c>
      <c r="B151" s="54" t="s">
        <v>255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110</v>
      </c>
      <c r="L151" s="32"/>
      <c r="M151" s="33" t="s">
        <v>106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69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256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71</v>
      </c>
      <c r="Q152" s="596"/>
      <c r="R152" s="596"/>
      <c r="S152" s="596"/>
      <c r="T152" s="596"/>
      <c r="U152" s="596"/>
      <c r="V152" s="597"/>
      <c r="W152" s="37" t="s">
        <v>72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71</v>
      </c>
      <c r="Q153" s="596"/>
      <c r="R153" s="596"/>
      <c r="S153" s="596"/>
      <c r="T153" s="596"/>
      <c r="U153" s="596"/>
      <c r="V153" s="597"/>
      <c r="W153" s="37" t="s">
        <v>69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63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257</v>
      </c>
      <c r="B155" s="54" t="s">
        <v>258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105</v>
      </c>
      <c r="L155" s="32"/>
      <c r="M155" s="33" t="s">
        <v>106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259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260</v>
      </c>
      <c r="B156" s="54" t="s">
        <v>261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76</v>
      </c>
      <c r="L156" s="32"/>
      <c r="M156" s="33" t="s">
        <v>67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69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262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263</v>
      </c>
      <c r="B157" s="54" t="s">
        <v>264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105</v>
      </c>
      <c r="L157" s="32"/>
      <c r="M157" s="33" t="s">
        <v>67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69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265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71</v>
      </c>
      <c r="Q158" s="596"/>
      <c r="R158" s="596"/>
      <c r="S158" s="596"/>
      <c r="T158" s="596"/>
      <c r="U158" s="596"/>
      <c r="V158" s="597"/>
      <c r="W158" s="37" t="s">
        <v>72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71</v>
      </c>
      <c r="Q159" s="596"/>
      <c r="R159" s="596"/>
      <c r="S159" s="596"/>
      <c r="T159" s="596"/>
      <c r="U159" s="596"/>
      <c r="V159" s="597"/>
      <c r="W159" s="37" t="s">
        <v>69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266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267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137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268</v>
      </c>
      <c r="B163" s="54" t="s">
        <v>269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69</v>
      </c>
      <c r="X163" s="577">
        <v>3</v>
      </c>
      <c r="Y163" s="578">
        <f>IFERROR(IF(X163="",0,CEILING((X163/$H163),1)*$H163),"")</f>
        <v>3.96</v>
      </c>
      <c r="Z163" s="36">
        <f>IFERROR(IF(Y163=0,"",ROUNDUP(Y163/H163,0)*0.00502),"")</f>
        <v>1.004E-2</v>
      </c>
      <c r="AA163" s="56"/>
      <c r="AB163" s="57"/>
      <c r="AC163" s="207" t="s">
        <v>270</v>
      </c>
      <c r="AG163" s="64"/>
      <c r="AJ163" s="68"/>
      <c r="AK163" s="68">
        <v>0</v>
      </c>
      <c r="BB163" s="208" t="s">
        <v>1</v>
      </c>
      <c r="BM163" s="64">
        <f>IFERROR(X163*I163/H163,"0")</f>
        <v>3.1515151515151518</v>
      </c>
      <c r="BN163" s="64">
        <f>IFERROR(Y163*I163/H163,"0")</f>
        <v>4.16</v>
      </c>
      <c r="BO163" s="64">
        <f>IFERROR(1/J163*(X163/H163),"0")</f>
        <v>6.4750064750064753E-3</v>
      </c>
      <c r="BP163" s="64">
        <f>IFERROR(1/J163*(Y163/H163),"0")</f>
        <v>8.5470085470085479E-3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71</v>
      </c>
      <c r="Q164" s="596"/>
      <c r="R164" s="596"/>
      <c r="S164" s="596"/>
      <c r="T164" s="596"/>
      <c r="U164" s="596"/>
      <c r="V164" s="597"/>
      <c r="W164" s="37" t="s">
        <v>72</v>
      </c>
      <c r="X164" s="579">
        <f>IFERROR(X163/H163,"0")</f>
        <v>1.5151515151515151</v>
      </c>
      <c r="Y164" s="579">
        <f>IFERROR(Y163/H163,"0")</f>
        <v>2</v>
      </c>
      <c r="Z164" s="579">
        <f>IFERROR(IF(Z163="",0,Z163),"0")</f>
        <v>1.004E-2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71</v>
      </c>
      <c r="Q165" s="596"/>
      <c r="R165" s="596"/>
      <c r="S165" s="596"/>
      <c r="T165" s="596"/>
      <c r="U165" s="596"/>
      <c r="V165" s="597"/>
      <c r="W165" s="37" t="s">
        <v>69</v>
      </c>
      <c r="X165" s="579">
        <f>IFERROR(SUM(X163:X163),"0")</f>
        <v>3</v>
      </c>
      <c r="Y165" s="579">
        <f>IFERROR(SUM(Y163:Y163),"0")</f>
        <v>3.96</v>
      </c>
      <c r="Z165" s="37"/>
      <c r="AA165" s="580"/>
      <c r="AB165" s="580"/>
      <c r="AC165" s="580"/>
    </row>
    <row r="166" spans="1:68" ht="14.25" customHeight="1" x14ac:dyDescent="0.25">
      <c r="A166" s="584" t="s">
        <v>63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271</v>
      </c>
      <c r="B167" s="54" t="s">
        <v>272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69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273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110</v>
      </c>
      <c r="L168" s="32"/>
      <c r="M168" s="33" t="s">
        <v>67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69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110</v>
      </c>
      <c r="L169" s="32"/>
      <c r="M169" s="33" t="s">
        <v>67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69</v>
      </c>
      <c r="X170" s="577">
        <v>6</v>
      </c>
      <c r="Y170" s="578">
        <f t="shared" si="26"/>
        <v>6.3000000000000007</v>
      </c>
      <c r="Z170" s="36">
        <f>IFERROR(IF(Y170=0,"",ROUNDUP(Y170/H170,0)*0.00502),"")</f>
        <v>1.506E-2</v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7"/>
        <v>6.371428571428571</v>
      </c>
      <c r="BN170" s="64">
        <f t="shared" si="28"/>
        <v>6.69</v>
      </c>
      <c r="BO170" s="64">
        <f t="shared" si="29"/>
        <v>1.2210012210012212E-2</v>
      </c>
      <c r="BP170" s="64">
        <f t="shared" si="30"/>
        <v>1.2820512820512822E-2</v>
      </c>
    </row>
    <row r="171" spans="1:68" ht="27" customHeight="1" x14ac:dyDescent="0.25">
      <c r="A171" s="54" t="s">
        <v>282</v>
      </c>
      <c r="B171" s="54" t="s">
        <v>283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69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287</v>
      </c>
      <c r="B173" s="54" t="s">
        <v>288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69</v>
      </c>
      <c r="X173" s="577">
        <v>15</v>
      </c>
      <c r="Y173" s="578">
        <f t="shared" si="26"/>
        <v>16.8</v>
      </c>
      <c r="Z173" s="36">
        <f>IFERROR(IF(Y173=0,"",ROUNDUP(Y173/H173,0)*0.00502),"")</f>
        <v>4.0160000000000001E-2</v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15.714285714285714</v>
      </c>
      <c r="BN173" s="64">
        <f t="shared" si="28"/>
        <v>17.600000000000001</v>
      </c>
      <c r="BO173" s="64">
        <f t="shared" si="29"/>
        <v>3.0525030525030528E-2</v>
      </c>
      <c r="BP173" s="64">
        <f t="shared" si="30"/>
        <v>3.4188034188034191E-2</v>
      </c>
    </row>
    <row r="174" spans="1:68" ht="27" customHeight="1" x14ac:dyDescent="0.25">
      <c r="A174" s="54" t="s">
        <v>289</v>
      </c>
      <c r="B174" s="54" t="s">
        <v>290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76</v>
      </c>
      <c r="L174" s="32"/>
      <c r="M174" s="33" t="s">
        <v>67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69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279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69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71</v>
      </c>
      <c r="Q176" s="596"/>
      <c r="R176" s="596"/>
      <c r="S176" s="596"/>
      <c r="T176" s="596"/>
      <c r="U176" s="596"/>
      <c r="V176" s="597"/>
      <c r="W176" s="37" t="s">
        <v>72</v>
      </c>
      <c r="X176" s="579">
        <f>IFERROR(X167/H167,"0")+IFERROR(X168/H168,"0")+IFERROR(X169/H169,"0")+IFERROR(X170/H170,"0")+IFERROR(X171/H171,"0")+IFERROR(X172/H172,"0")+IFERROR(X173/H173,"0")+IFERROR(X174/H174,"0")+IFERROR(X175/H175,"0")</f>
        <v>10</v>
      </c>
      <c r="Y176" s="579">
        <f>IFERROR(Y167/H167,"0")+IFERROR(Y168/H168,"0")+IFERROR(Y169/H169,"0")+IFERROR(Y170/H170,"0")+IFERROR(Y171/H171,"0")+IFERROR(Y172/H172,"0")+IFERROR(Y173/H173,"0")+IFERROR(Y174/H174,"0")+IFERROR(Y175/H175,"0")</f>
        <v>11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5.5220000000000005E-2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71</v>
      </c>
      <c r="Q177" s="596"/>
      <c r="R177" s="596"/>
      <c r="S177" s="596"/>
      <c r="T177" s="596"/>
      <c r="U177" s="596"/>
      <c r="V177" s="597"/>
      <c r="W177" s="37" t="s">
        <v>69</v>
      </c>
      <c r="X177" s="579">
        <f>IFERROR(SUM(X167:X175),"0")</f>
        <v>21</v>
      </c>
      <c r="Y177" s="579">
        <f>IFERROR(SUM(Y167:Y175),"0")</f>
        <v>23.1</v>
      </c>
      <c r="Z177" s="37"/>
      <c r="AA177" s="580"/>
      <c r="AB177" s="580"/>
      <c r="AC177" s="580"/>
    </row>
    <row r="178" spans="1:68" ht="14.25" customHeight="1" x14ac:dyDescent="0.25">
      <c r="A178" s="584" t="s">
        <v>94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294</v>
      </c>
      <c r="B179" s="54" t="s">
        <v>295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298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299</v>
      </c>
      <c r="B180" s="54" t="s">
        <v>300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296</v>
      </c>
      <c r="L180" s="32"/>
      <c r="M180" s="33" t="s">
        <v>297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69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301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296</v>
      </c>
      <c r="L181" s="32"/>
      <c r="M181" s="33" t="s">
        <v>297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69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301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71</v>
      </c>
      <c r="Q182" s="596"/>
      <c r="R182" s="596"/>
      <c r="S182" s="596"/>
      <c r="T182" s="596"/>
      <c r="U182" s="596"/>
      <c r="V182" s="597"/>
      <c r="W182" s="37" t="s">
        <v>72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71</v>
      </c>
      <c r="Q183" s="596"/>
      <c r="R183" s="596"/>
      <c r="S183" s="596"/>
      <c r="T183" s="596"/>
      <c r="U183" s="596"/>
      <c r="V183" s="597"/>
      <c r="W183" s="37" t="s">
        <v>69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304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305</v>
      </c>
      <c r="B185" s="54" t="s">
        <v>306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296</v>
      </c>
      <c r="L185" s="32"/>
      <c r="M185" s="33" t="s">
        <v>297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69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301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71</v>
      </c>
      <c r="Q186" s="596"/>
      <c r="R186" s="596"/>
      <c r="S186" s="596"/>
      <c r="T186" s="596"/>
      <c r="U186" s="596"/>
      <c r="V186" s="597"/>
      <c r="W186" s="37" t="s">
        <v>72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71</v>
      </c>
      <c r="Q187" s="596"/>
      <c r="R187" s="596"/>
      <c r="S187" s="596"/>
      <c r="T187" s="596"/>
      <c r="U187" s="596"/>
      <c r="V187" s="597"/>
      <c r="W187" s="37" t="s">
        <v>69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307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102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308</v>
      </c>
      <c r="B190" s="54" t="s">
        <v>309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105</v>
      </c>
      <c r="L190" s="32"/>
      <c r="M190" s="33" t="s">
        <v>106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69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310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311</v>
      </c>
      <c r="B191" s="54" t="s">
        <v>312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69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310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71</v>
      </c>
      <c r="Q192" s="596"/>
      <c r="R192" s="596"/>
      <c r="S192" s="596"/>
      <c r="T192" s="596"/>
      <c r="U192" s="596"/>
      <c r="V192" s="597"/>
      <c r="W192" s="37" t="s">
        <v>72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71</v>
      </c>
      <c r="Q193" s="596"/>
      <c r="R193" s="596"/>
      <c r="S193" s="596"/>
      <c r="T193" s="596"/>
      <c r="U193" s="596"/>
      <c r="V193" s="597"/>
      <c r="W193" s="37" t="s">
        <v>69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137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313</v>
      </c>
      <c r="B195" s="54" t="s">
        <v>314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105</v>
      </c>
      <c r="L195" s="32"/>
      <c r="M195" s="33" t="s">
        <v>77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69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315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316</v>
      </c>
      <c r="B196" s="54" t="s">
        <v>317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76</v>
      </c>
      <c r="L196" s="32"/>
      <c r="M196" s="33" t="s">
        <v>106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69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71</v>
      </c>
      <c r="Q197" s="596"/>
      <c r="R197" s="596"/>
      <c r="S197" s="596"/>
      <c r="T197" s="596"/>
      <c r="U197" s="596"/>
      <c r="V197" s="597"/>
      <c r="W197" s="37" t="s">
        <v>72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71</v>
      </c>
      <c r="Q198" s="596"/>
      <c r="R198" s="596"/>
      <c r="S198" s="596"/>
      <c r="T198" s="596"/>
      <c r="U198" s="596"/>
      <c r="V198" s="597"/>
      <c r="W198" s="37" t="s">
        <v>69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63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318</v>
      </c>
      <c r="B200" s="54" t="s">
        <v>319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320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321</v>
      </c>
      <c r="B201" s="54" t="s">
        <v>322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7">
        <v>13</v>
      </c>
      <c r="Y201" s="578">
        <f t="shared" si="31"/>
        <v>16.200000000000003</v>
      </c>
      <c r="Z201" s="36">
        <f>IFERROR(IF(Y201=0,"",ROUNDUP(Y201/H201,0)*0.00902),"")</f>
        <v>2.7060000000000001E-2</v>
      </c>
      <c r="AA201" s="56"/>
      <c r="AB201" s="57"/>
      <c r="AC201" s="245" t="s">
        <v>323</v>
      </c>
      <c r="AG201" s="64"/>
      <c r="AJ201" s="68"/>
      <c r="AK201" s="68">
        <v>0</v>
      </c>
      <c r="BB201" s="246" t="s">
        <v>1</v>
      </c>
      <c r="BM201" s="64">
        <f t="shared" si="32"/>
        <v>13.505555555555556</v>
      </c>
      <c r="BN201" s="64">
        <f t="shared" si="33"/>
        <v>16.830000000000002</v>
      </c>
      <c r="BO201" s="64">
        <f t="shared" si="34"/>
        <v>1.8237934904601572E-2</v>
      </c>
      <c r="BP201" s="64">
        <f t="shared" si="35"/>
        <v>2.2727272727272731E-2</v>
      </c>
    </row>
    <row r="202" spans="1:68" ht="27" customHeight="1" x14ac:dyDescent="0.25">
      <c r="A202" s="54" t="s">
        <v>324</v>
      </c>
      <c r="B202" s="54" t="s">
        <v>325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110</v>
      </c>
      <c r="L202" s="32"/>
      <c r="M202" s="33" t="s">
        <v>67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326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110</v>
      </c>
      <c r="L203" s="32"/>
      <c r="M203" s="33" t="s">
        <v>67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329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330</v>
      </c>
      <c r="B204" s="54" t="s">
        <v>331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7">
        <v>5</v>
      </c>
      <c r="Y204" s="578">
        <f t="shared" si="31"/>
        <v>5.4</v>
      </c>
      <c r="Z204" s="36">
        <f>IFERROR(IF(Y204=0,"",ROUNDUP(Y204/H204,0)*0.00502),"")</f>
        <v>1.506E-2</v>
      </c>
      <c r="AA204" s="56"/>
      <c r="AB204" s="57"/>
      <c r="AC204" s="251" t="s">
        <v>320</v>
      </c>
      <c r="AG204" s="64"/>
      <c r="AJ204" s="68"/>
      <c r="AK204" s="68">
        <v>0</v>
      </c>
      <c r="BB204" s="252" t="s">
        <v>1</v>
      </c>
      <c r="BM204" s="64">
        <f t="shared" si="32"/>
        <v>5.3611111111111116</v>
      </c>
      <c r="BN204" s="64">
        <f t="shared" si="33"/>
        <v>5.79</v>
      </c>
      <c r="BO204" s="64">
        <f t="shared" si="34"/>
        <v>1.1870845204178538E-2</v>
      </c>
      <c r="BP204" s="64">
        <f t="shared" si="35"/>
        <v>1.2820512820512822E-2</v>
      </c>
    </row>
    <row r="205" spans="1:68" ht="27" customHeight="1" x14ac:dyDescent="0.25">
      <c r="A205" s="54" t="s">
        <v>332</v>
      </c>
      <c r="B205" s="54" t="s">
        <v>333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7">
        <v>5</v>
      </c>
      <c r="Y205" s="578">
        <f t="shared" si="31"/>
        <v>5.4</v>
      </c>
      <c r="Z205" s="36">
        <f>IFERROR(IF(Y205=0,"",ROUNDUP(Y205/H205,0)*0.00502),"")</f>
        <v>1.506E-2</v>
      </c>
      <c r="AA205" s="56"/>
      <c r="AB205" s="57"/>
      <c r="AC205" s="253" t="s">
        <v>323</v>
      </c>
      <c r="AG205" s="64"/>
      <c r="AJ205" s="68"/>
      <c r="AK205" s="68">
        <v>0</v>
      </c>
      <c r="BB205" s="254" t="s">
        <v>1</v>
      </c>
      <c r="BM205" s="64">
        <f t="shared" si="32"/>
        <v>5.2777777777777777</v>
      </c>
      <c r="BN205" s="64">
        <f t="shared" si="33"/>
        <v>5.7</v>
      </c>
      <c r="BO205" s="64">
        <f t="shared" si="34"/>
        <v>1.1870845204178538E-2</v>
      </c>
      <c r="BP205" s="64">
        <f t="shared" si="35"/>
        <v>1.2820512820512822E-2</v>
      </c>
    </row>
    <row r="206" spans="1:68" ht="27" customHeight="1" x14ac:dyDescent="0.25">
      <c r="A206" s="54" t="s">
        <v>334</v>
      </c>
      <c r="B206" s="54" t="s">
        <v>335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69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326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69</v>
      </c>
      <c r="X207" s="577">
        <v>3</v>
      </c>
      <c r="Y207" s="578">
        <f t="shared" si="31"/>
        <v>3.6</v>
      </c>
      <c r="Z207" s="36">
        <f>IFERROR(IF(Y207=0,"",ROUNDUP(Y207/H207,0)*0.00502),"")</f>
        <v>1.004E-2</v>
      </c>
      <c r="AA207" s="56"/>
      <c r="AB207" s="57"/>
      <c r="AC207" s="257" t="s">
        <v>329</v>
      </c>
      <c r="AG207" s="64"/>
      <c r="AJ207" s="68"/>
      <c r="AK207" s="68">
        <v>0</v>
      </c>
      <c r="BB207" s="258" t="s">
        <v>1</v>
      </c>
      <c r="BM207" s="64">
        <f t="shared" si="32"/>
        <v>3.1666666666666661</v>
      </c>
      <c r="BN207" s="64">
        <f t="shared" si="33"/>
        <v>3.8</v>
      </c>
      <c r="BO207" s="64">
        <f t="shared" si="34"/>
        <v>7.1225071225071226E-3</v>
      </c>
      <c r="BP207" s="64">
        <f t="shared" si="35"/>
        <v>8.5470085470085479E-3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71</v>
      </c>
      <c r="Q208" s="596"/>
      <c r="R208" s="596"/>
      <c r="S208" s="596"/>
      <c r="T208" s="596"/>
      <c r="U208" s="596"/>
      <c r="V208" s="597"/>
      <c r="W208" s="37" t="s">
        <v>72</v>
      </c>
      <c r="X208" s="579">
        <f>IFERROR(X200/H200,"0")+IFERROR(X201/H201,"0")+IFERROR(X202/H202,"0")+IFERROR(X203/H203,"0")+IFERROR(X204/H204,"0")+IFERROR(X205/H205,"0")+IFERROR(X206/H206,"0")+IFERROR(X207/H207,"0")</f>
        <v>9.6296296296296298</v>
      </c>
      <c r="Y208" s="579">
        <f>IFERROR(Y200/H200,"0")+IFERROR(Y201/H201,"0")+IFERROR(Y202/H202,"0")+IFERROR(Y203/H203,"0")+IFERROR(Y204/H204,"0")+IFERROR(Y205/H205,"0")+IFERROR(Y206/H206,"0")+IFERROR(Y207/H207,"0")</f>
        <v>11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6.7220000000000002E-2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71</v>
      </c>
      <c r="Q209" s="596"/>
      <c r="R209" s="596"/>
      <c r="S209" s="596"/>
      <c r="T209" s="596"/>
      <c r="U209" s="596"/>
      <c r="V209" s="597"/>
      <c r="W209" s="37" t="s">
        <v>69</v>
      </c>
      <c r="X209" s="579">
        <f>IFERROR(SUM(X200:X207),"0")</f>
        <v>26</v>
      </c>
      <c r="Y209" s="579">
        <f>IFERROR(SUM(Y200:Y207),"0")</f>
        <v>30.6</v>
      </c>
      <c r="Z209" s="37"/>
      <c r="AA209" s="580"/>
      <c r="AB209" s="580"/>
      <c r="AC209" s="580"/>
    </row>
    <row r="210" spans="1:68" ht="14.25" customHeight="1" x14ac:dyDescent="0.25">
      <c r="A210" s="584" t="s">
        <v>73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338</v>
      </c>
      <c r="B211" s="54" t="s">
        <v>339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105</v>
      </c>
      <c r="L212" s="32"/>
      <c r="M212" s="33" t="s">
        <v>77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69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344</v>
      </c>
      <c r="B213" s="54" t="s">
        <v>345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105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7">
        <v>16</v>
      </c>
      <c r="Y214" s="578">
        <f t="shared" si="36"/>
        <v>16.8</v>
      </c>
      <c r="Z214" s="36">
        <f t="shared" ref="Z214:Z219" si="41">IFERROR(IF(Y214=0,"",ROUNDUP(Y214/H214,0)*0.00651),"")</f>
        <v>4.5569999999999999E-2</v>
      </c>
      <c r="AA214" s="56"/>
      <c r="AB214" s="57"/>
      <c r="AC214" s="265" t="s">
        <v>340</v>
      </c>
      <c r="AG214" s="64"/>
      <c r="AJ214" s="68"/>
      <c r="AK214" s="68">
        <v>0</v>
      </c>
      <c r="BB214" s="266" t="s">
        <v>1</v>
      </c>
      <c r="BM214" s="64">
        <f t="shared" si="37"/>
        <v>17.8</v>
      </c>
      <c r="BN214" s="64">
        <f t="shared" si="38"/>
        <v>18.690000000000001</v>
      </c>
      <c r="BO214" s="64">
        <f t="shared" si="39"/>
        <v>3.6630036630036632E-2</v>
      </c>
      <c r="BP214" s="64">
        <f t="shared" si="40"/>
        <v>3.8461538461538471E-2</v>
      </c>
    </row>
    <row r="215" spans="1:68" ht="27" customHeight="1" x14ac:dyDescent="0.25">
      <c r="A215" s="54" t="s">
        <v>349</v>
      </c>
      <c r="B215" s="54" t="s">
        <v>350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352</v>
      </c>
      <c r="B216" s="54" t="s">
        <v>353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69</v>
      </c>
      <c r="X216" s="577">
        <v>60</v>
      </c>
      <c r="Y216" s="578">
        <f t="shared" si="36"/>
        <v>60</v>
      </c>
      <c r="Z216" s="36">
        <f t="shared" si="41"/>
        <v>0.16275000000000001</v>
      </c>
      <c r="AA216" s="56"/>
      <c r="AB216" s="57"/>
      <c r="AC216" s="269" t="s">
        <v>346</v>
      </c>
      <c r="AG216" s="64"/>
      <c r="AJ216" s="68"/>
      <c r="AK216" s="68">
        <v>0</v>
      </c>
      <c r="BB216" s="270" t="s">
        <v>1</v>
      </c>
      <c r="BM216" s="64">
        <f t="shared" si="37"/>
        <v>66.300000000000011</v>
      </c>
      <c r="BN216" s="64">
        <f t="shared" si="38"/>
        <v>66.300000000000011</v>
      </c>
      <c r="BO216" s="64">
        <f t="shared" si="39"/>
        <v>0.13736263736263737</v>
      </c>
      <c r="BP216" s="64">
        <f t="shared" si="40"/>
        <v>0.13736263736263737</v>
      </c>
    </row>
    <row r="217" spans="1:68" ht="27" customHeight="1" x14ac:dyDescent="0.25">
      <c r="A217" s="54" t="s">
        <v>354</v>
      </c>
      <c r="B217" s="54" t="s">
        <v>355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7">
        <v>8</v>
      </c>
      <c r="Y217" s="578">
        <f t="shared" si="36"/>
        <v>9.6</v>
      </c>
      <c r="Z217" s="36">
        <f t="shared" si="41"/>
        <v>2.6040000000000001E-2</v>
      </c>
      <c r="AA217" s="56"/>
      <c r="AB217" s="57"/>
      <c r="AC217" s="271" t="s">
        <v>346</v>
      </c>
      <c r="AG217" s="64"/>
      <c r="AJ217" s="68"/>
      <c r="AK217" s="68">
        <v>0</v>
      </c>
      <c r="BB217" s="272" t="s">
        <v>1</v>
      </c>
      <c r="BM217" s="64">
        <f t="shared" si="37"/>
        <v>8.8400000000000016</v>
      </c>
      <c r="BN217" s="64">
        <f t="shared" si="38"/>
        <v>10.608000000000001</v>
      </c>
      <c r="BO217" s="64">
        <f t="shared" si="39"/>
        <v>1.8315018315018316E-2</v>
      </c>
      <c r="BP217" s="64">
        <f t="shared" si="40"/>
        <v>2.197802197802198E-2</v>
      </c>
    </row>
    <row r="218" spans="1:68" ht="27" customHeight="1" x14ac:dyDescent="0.25">
      <c r="A218" s="54" t="s">
        <v>356</v>
      </c>
      <c r="B218" s="54" t="s">
        <v>357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69</v>
      </c>
      <c r="X218" s="577">
        <v>100</v>
      </c>
      <c r="Y218" s="578">
        <f t="shared" si="36"/>
        <v>100.8</v>
      </c>
      <c r="Z218" s="36">
        <f t="shared" si="41"/>
        <v>0.27342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110.5</v>
      </c>
      <c r="BN218" s="64">
        <f t="shared" si="38"/>
        <v>111.384</v>
      </c>
      <c r="BO218" s="64">
        <f t="shared" si="39"/>
        <v>0.22893772893772898</v>
      </c>
      <c r="BP218" s="64">
        <f t="shared" si="40"/>
        <v>0.23076923076923078</v>
      </c>
    </row>
    <row r="219" spans="1:68" ht="27" customHeight="1" x14ac:dyDescent="0.25">
      <c r="A219" s="54" t="s">
        <v>359</v>
      </c>
      <c r="B219" s="54" t="s">
        <v>360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69</v>
      </c>
      <c r="X219" s="577">
        <v>200</v>
      </c>
      <c r="Y219" s="578">
        <f t="shared" si="36"/>
        <v>201.6</v>
      </c>
      <c r="Z219" s="36">
        <f t="shared" si="41"/>
        <v>0.54683999999999999</v>
      </c>
      <c r="AA219" s="56"/>
      <c r="AB219" s="57"/>
      <c r="AC219" s="275" t="s">
        <v>361</v>
      </c>
      <c r="AG219" s="64"/>
      <c r="AJ219" s="68"/>
      <c r="AK219" s="68">
        <v>0</v>
      </c>
      <c r="BB219" s="276" t="s">
        <v>1</v>
      </c>
      <c r="BM219" s="64">
        <f t="shared" si="37"/>
        <v>221.50000000000003</v>
      </c>
      <c r="BN219" s="64">
        <f t="shared" si="38"/>
        <v>223.27200000000002</v>
      </c>
      <c r="BO219" s="64">
        <f t="shared" si="39"/>
        <v>0.45787545787545797</v>
      </c>
      <c r="BP219" s="64">
        <f t="shared" si="40"/>
        <v>0.46153846153846156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71</v>
      </c>
      <c r="Q220" s="596"/>
      <c r="R220" s="596"/>
      <c r="S220" s="596"/>
      <c r="T220" s="596"/>
      <c r="U220" s="596"/>
      <c r="V220" s="597"/>
      <c r="W220" s="37" t="s">
        <v>72</v>
      </c>
      <c r="X220" s="579">
        <f>IFERROR(X211/H211,"0")+IFERROR(X212/H212,"0")+IFERROR(X213/H213,"0")+IFERROR(X214/H214,"0")+IFERROR(X215/H215,"0")+IFERROR(X216/H216,"0")+IFERROR(X217/H217,"0")+IFERROR(X218/H218,"0")+IFERROR(X219/H219,"0")</f>
        <v>160</v>
      </c>
      <c r="Y220" s="579">
        <f>IFERROR(Y211/H211,"0")+IFERROR(Y212/H212,"0")+IFERROR(Y213/H213,"0")+IFERROR(Y214/H214,"0")+IFERROR(Y215/H215,"0")+IFERROR(Y216/H216,"0")+IFERROR(Y217/H217,"0")+IFERROR(Y218/H218,"0")+IFERROR(Y219/H219,"0")</f>
        <v>162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1.0546199999999999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71</v>
      </c>
      <c r="Q221" s="596"/>
      <c r="R221" s="596"/>
      <c r="S221" s="596"/>
      <c r="T221" s="596"/>
      <c r="U221" s="596"/>
      <c r="V221" s="597"/>
      <c r="W221" s="37" t="s">
        <v>69</v>
      </c>
      <c r="X221" s="579">
        <f>IFERROR(SUM(X211:X219),"0")</f>
        <v>384</v>
      </c>
      <c r="Y221" s="579">
        <f>IFERROR(SUM(Y211:Y219),"0")</f>
        <v>388.79999999999995</v>
      </c>
      <c r="Z221" s="37"/>
      <c r="AA221" s="580"/>
      <c r="AB221" s="580"/>
      <c r="AC221" s="580"/>
    </row>
    <row r="222" spans="1:68" ht="14.25" customHeight="1" x14ac:dyDescent="0.25">
      <c r="A222" s="584" t="s">
        <v>172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362</v>
      </c>
      <c r="B223" s="54" t="s">
        <v>363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76</v>
      </c>
      <c r="L223" s="32"/>
      <c r="M223" s="33" t="s">
        <v>92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69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364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76</v>
      </c>
      <c r="L224" s="32"/>
      <c r="M224" s="33" t="s">
        <v>77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69</v>
      </c>
      <c r="X224" s="577">
        <v>11</v>
      </c>
      <c r="Y224" s="578">
        <f>IFERROR(IF(X224="",0,CEILING((X224/$H224),1)*$H224),"")</f>
        <v>12</v>
      </c>
      <c r="Z224" s="36">
        <f>IFERROR(IF(Y224=0,"",ROUNDUP(Y224/H224,0)*0.00651),"")</f>
        <v>3.2550000000000003E-2</v>
      </c>
      <c r="AA224" s="56"/>
      <c r="AB224" s="57"/>
      <c r="AC224" s="279" t="s">
        <v>367</v>
      </c>
      <c r="AG224" s="64"/>
      <c r="AJ224" s="68"/>
      <c r="AK224" s="68">
        <v>0</v>
      </c>
      <c r="BB224" s="280" t="s">
        <v>1</v>
      </c>
      <c r="BM224" s="64">
        <f>IFERROR(X224*I224/H224,"0")</f>
        <v>12.155000000000001</v>
      </c>
      <c r="BN224" s="64">
        <f>IFERROR(Y224*I224/H224,"0")</f>
        <v>13.260000000000002</v>
      </c>
      <c r="BO224" s="64">
        <f>IFERROR(1/J224*(X224/H224),"0")</f>
        <v>2.5183150183150187E-2</v>
      </c>
      <c r="BP224" s="64">
        <f>IFERROR(1/J224*(Y224/H224),"0")</f>
        <v>2.7472527472527476E-2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71</v>
      </c>
      <c r="Q225" s="596"/>
      <c r="R225" s="596"/>
      <c r="S225" s="596"/>
      <c r="T225" s="596"/>
      <c r="U225" s="596"/>
      <c r="V225" s="597"/>
      <c r="W225" s="37" t="s">
        <v>72</v>
      </c>
      <c r="X225" s="579">
        <f>IFERROR(X223/H223,"0")+IFERROR(X224/H224,"0")</f>
        <v>4.5833333333333339</v>
      </c>
      <c r="Y225" s="579">
        <f>IFERROR(Y223/H223,"0")+IFERROR(Y224/H224,"0")</f>
        <v>5</v>
      </c>
      <c r="Z225" s="579">
        <f>IFERROR(IF(Z223="",0,Z223),"0")+IFERROR(IF(Z224="",0,Z224),"0")</f>
        <v>3.2550000000000003E-2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71</v>
      </c>
      <c r="Q226" s="596"/>
      <c r="R226" s="596"/>
      <c r="S226" s="596"/>
      <c r="T226" s="596"/>
      <c r="U226" s="596"/>
      <c r="V226" s="597"/>
      <c r="W226" s="37" t="s">
        <v>69</v>
      </c>
      <c r="X226" s="579">
        <f>IFERROR(SUM(X223:X224),"0")</f>
        <v>11</v>
      </c>
      <c r="Y226" s="579">
        <f>IFERROR(SUM(Y223:Y224),"0")</f>
        <v>12</v>
      </c>
      <c r="Z226" s="37"/>
      <c r="AA226" s="580"/>
      <c r="AB226" s="580"/>
      <c r="AC226" s="580"/>
    </row>
    <row r="227" spans="1:68" ht="16.5" customHeight="1" x14ac:dyDescent="0.25">
      <c r="A227" s="594" t="s">
        <v>368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102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369</v>
      </c>
      <c r="B229" s="54" t="s">
        <v>370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371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105</v>
      </c>
      <c r="L230" s="32"/>
      <c r="M230" s="33" t="s">
        <v>106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69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377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71</v>
      </c>
      <c r="Q235" s="596"/>
      <c r="R235" s="596"/>
      <c r="S235" s="596"/>
      <c r="T235" s="596"/>
      <c r="U235" s="596"/>
      <c r="V235" s="597"/>
      <c r="W235" s="37" t="s">
        <v>72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71</v>
      </c>
      <c r="Q236" s="596"/>
      <c r="R236" s="596"/>
      <c r="S236" s="596"/>
      <c r="T236" s="596"/>
      <c r="U236" s="596"/>
      <c r="V236" s="597"/>
      <c r="W236" s="37" t="s">
        <v>69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137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384</v>
      </c>
      <c r="B238" s="54" t="s">
        <v>385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386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384</v>
      </c>
      <c r="B239" s="54" t="s">
        <v>387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66</v>
      </c>
      <c r="L239" s="32"/>
      <c r="M239" s="33" t="s">
        <v>77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69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386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71</v>
      </c>
      <c r="Q240" s="596"/>
      <c r="R240" s="596"/>
      <c r="S240" s="596"/>
      <c r="T240" s="596"/>
      <c r="U240" s="596"/>
      <c r="V240" s="597"/>
      <c r="W240" s="37" t="s">
        <v>72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71</v>
      </c>
      <c r="Q241" s="596"/>
      <c r="R241" s="596"/>
      <c r="S241" s="596"/>
      <c r="T241" s="596"/>
      <c r="U241" s="596"/>
      <c r="V241" s="597"/>
      <c r="W241" s="37" t="s">
        <v>69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388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389</v>
      </c>
      <c r="B243" s="54" t="s">
        <v>390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296</v>
      </c>
      <c r="L243" s="32"/>
      <c r="M243" s="33" t="s">
        <v>297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69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71</v>
      </c>
      <c r="Q244" s="596"/>
      <c r="R244" s="596"/>
      <c r="S244" s="596"/>
      <c r="T244" s="596"/>
      <c r="U244" s="596"/>
      <c r="V244" s="597"/>
      <c r="W244" s="37" t="s">
        <v>72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71</v>
      </c>
      <c r="Q245" s="596"/>
      <c r="R245" s="596"/>
      <c r="S245" s="596"/>
      <c r="T245" s="596"/>
      <c r="U245" s="596"/>
      <c r="V245" s="597"/>
      <c r="W245" s="37" t="s">
        <v>69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392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393</v>
      </c>
      <c r="B247" s="54" t="s">
        <v>394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402</v>
      </c>
      <c r="B251" s="54" t="s">
        <v>403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296</v>
      </c>
      <c r="L251" s="32"/>
      <c r="M251" s="33" t="s">
        <v>297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69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71</v>
      </c>
      <c r="Q252" s="596"/>
      <c r="R252" s="596"/>
      <c r="S252" s="596"/>
      <c r="T252" s="596"/>
      <c r="U252" s="596"/>
      <c r="V252" s="597"/>
      <c r="W252" s="37" t="s">
        <v>72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71</v>
      </c>
      <c r="Q253" s="596"/>
      <c r="R253" s="596"/>
      <c r="S253" s="596"/>
      <c r="T253" s="596"/>
      <c r="U253" s="596"/>
      <c r="V253" s="597"/>
      <c r="W253" s="37" t="s">
        <v>69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404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102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405</v>
      </c>
      <c r="B256" s="54" t="s">
        <v>406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407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410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411</v>
      </c>
      <c r="B258" s="54" t="s">
        <v>412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413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414</v>
      </c>
      <c r="B259" s="54" t="s">
        <v>415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416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417</v>
      </c>
      <c r="B260" s="54" t="s">
        <v>418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69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419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71</v>
      </c>
      <c r="Q261" s="596"/>
      <c r="R261" s="596"/>
      <c r="S261" s="596"/>
      <c r="T261" s="596"/>
      <c r="U261" s="596"/>
      <c r="V261" s="597"/>
      <c r="W261" s="37" t="s">
        <v>72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71</v>
      </c>
      <c r="Q262" s="596"/>
      <c r="R262" s="596"/>
      <c r="S262" s="596"/>
      <c r="T262" s="596"/>
      <c r="U262" s="596"/>
      <c r="V262" s="597"/>
      <c r="W262" s="37" t="s">
        <v>69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420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102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421</v>
      </c>
      <c r="B265" s="54" t="s">
        <v>422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69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423</v>
      </c>
      <c r="B266" s="54" t="s">
        <v>424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425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426</v>
      </c>
      <c r="B267" s="54" t="s">
        <v>427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69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428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429</v>
      </c>
      <c r="B268" s="54" t="s">
        <v>430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72" t="s">
        <v>431</v>
      </c>
      <c r="Q268" s="582"/>
      <c r="R268" s="582"/>
      <c r="S268" s="582"/>
      <c r="T268" s="583"/>
      <c r="U268" s="34"/>
      <c r="V268" s="34"/>
      <c r="W268" s="35" t="s">
        <v>69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432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71</v>
      </c>
      <c r="Q269" s="596"/>
      <c r="R269" s="596"/>
      <c r="S269" s="596"/>
      <c r="T269" s="596"/>
      <c r="U269" s="596"/>
      <c r="V269" s="597"/>
      <c r="W269" s="37" t="s">
        <v>72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71</v>
      </c>
      <c r="Q270" s="596"/>
      <c r="R270" s="596"/>
      <c r="S270" s="596"/>
      <c r="T270" s="596"/>
      <c r="U270" s="596"/>
      <c r="V270" s="597"/>
      <c r="W270" s="37" t="s">
        <v>69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433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73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434</v>
      </c>
      <c r="B273" s="54" t="s">
        <v>435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436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437</v>
      </c>
      <c r="B274" s="54" t="s">
        <v>438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69</v>
      </c>
      <c r="X274" s="577">
        <v>30</v>
      </c>
      <c r="Y274" s="578">
        <f>IFERROR(IF(X274="",0,CEILING((X274/$H274),1)*$H274),"")</f>
        <v>31.2</v>
      </c>
      <c r="Z274" s="36">
        <f>IFERROR(IF(Y274=0,"",ROUNDUP(Y274/H274,0)*0.00651),"")</f>
        <v>8.4629999999999997E-2</v>
      </c>
      <c r="AA274" s="56"/>
      <c r="AB274" s="57"/>
      <c r="AC274" s="329" t="s">
        <v>439</v>
      </c>
      <c r="AG274" s="64"/>
      <c r="AJ274" s="68"/>
      <c r="AK274" s="68">
        <v>0</v>
      </c>
      <c r="BB274" s="330" t="s">
        <v>1</v>
      </c>
      <c r="BM274" s="64">
        <f>IFERROR(X274*I274/H274,"0")</f>
        <v>33.150000000000006</v>
      </c>
      <c r="BN274" s="64">
        <f>IFERROR(Y274*I274/H274,"0")</f>
        <v>34.476000000000006</v>
      </c>
      <c r="BO274" s="64">
        <f>IFERROR(1/J274*(X274/H274),"0")</f>
        <v>6.8681318681318687E-2</v>
      </c>
      <c r="BP274" s="64">
        <f>IFERROR(1/J274*(Y274/H274),"0")</f>
        <v>7.1428571428571438E-2</v>
      </c>
    </row>
    <row r="275" spans="1:68" ht="37.5" customHeight="1" x14ac:dyDescent="0.25">
      <c r="A275" s="54" t="s">
        <v>440</v>
      </c>
      <c r="B275" s="54" t="s">
        <v>441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69</v>
      </c>
      <c r="X275" s="577">
        <v>20</v>
      </c>
      <c r="Y275" s="578">
        <f>IFERROR(IF(X275="",0,CEILING((X275/$H275),1)*$H275),"")</f>
        <v>21.599999999999998</v>
      </c>
      <c r="Z275" s="36">
        <f>IFERROR(IF(Y275=0,"",ROUNDUP(Y275/H275,0)*0.00651),"")</f>
        <v>5.8590000000000003E-2</v>
      </c>
      <c r="AA275" s="56"/>
      <c r="AB275" s="57"/>
      <c r="AC275" s="331" t="s">
        <v>442</v>
      </c>
      <c r="AG275" s="64"/>
      <c r="AJ275" s="68"/>
      <c r="AK275" s="68">
        <v>0</v>
      </c>
      <c r="BB275" s="332" t="s">
        <v>1</v>
      </c>
      <c r="BM275" s="64">
        <f>IFERROR(X275*I275/H275,"0")</f>
        <v>21.5</v>
      </c>
      <c r="BN275" s="64">
        <f>IFERROR(Y275*I275/H275,"0")</f>
        <v>23.22</v>
      </c>
      <c r="BO275" s="64">
        <f>IFERROR(1/J275*(X275/H275),"0")</f>
        <v>4.5787545787545791E-2</v>
      </c>
      <c r="BP275" s="64">
        <f>IFERROR(1/J275*(Y275/H275),"0")</f>
        <v>4.9450549450549455E-2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71</v>
      </c>
      <c r="Q276" s="596"/>
      <c r="R276" s="596"/>
      <c r="S276" s="596"/>
      <c r="T276" s="596"/>
      <c r="U276" s="596"/>
      <c r="V276" s="597"/>
      <c r="W276" s="37" t="s">
        <v>72</v>
      </c>
      <c r="X276" s="579">
        <f>IFERROR(X273/H273,"0")+IFERROR(X274/H274,"0")+IFERROR(X275/H275,"0")</f>
        <v>20.833333333333336</v>
      </c>
      <c r="Y276" s="579">
        <f>IFERROR(Y273/H273,"0")+IFERROR(Y274/H274,"0")+IFERROR(Y275/H275,"0")</f>
        <v>22</v>
      </c>
      <c r="Z276" s="579">
        <f>IFERROR(IF(Z273="",0,Z273),"0")+IFERROR(IF(Z274="",0,Z274),"0")+IFERROR(IF(Z275="",0,Z275),"0")</f>
        <v>0.14322000000000001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71</v>
      </c>
      <c r="Q277" s="596"/>
      <c r="R277" s="596"/>
      <c r="S277" s="596"/>
      <c r="T277" s="596"/>
      <c r="U277" s="596"/>
      <c r="V277" s="597"/>
      <c r="W277" s="37" t="s">
        <v>69</v>
      </c>
      <c r="X277" s="579">
        <f>IFERROR(SUM(X273:X275),"0")</f>
        <v>50</v>
      </c>
      <c r="Y277" s="579">
        <f>IFERROR(SUM(Y273:Y275),"0")</f>
        <v>52.8</v>
      </c>
      <c r="Z277" s="37"/>
      <c r="AA277" s="580"/>
      <c r="AB277" s="580"/>
      <c r="AC277" s="580"/>
    </row>
    <row r="278" spans="1:68" ht="16.5" customHeight="1" x14ac:dyDescent="0.25">
      <c r="A278" s="594" t="s">
        <v>443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63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444</v>
      </c>
      <c r="B280" s="54" t="s">
        <v>445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69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446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71</v>
      </c>
      <c r="Q281" s="596"/>
      <c r="R281" s="596"/>
      <c r="S281" s="596"/>
      <c r="T281" s="596"/>
      <c r="U281" s="596"/>
      <c r="V281" s="597"/>
      <c r="W281" s="37" t="s">
        <v>72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71</v>
      </c>
      <c r="Q282" s="596"/>
      <c r="R282" s="596"/>
      <c r="S282" s="596"/>
      <c r="T282" s="596"/>
      <c r="U282" s="596"/>
      <c r="V282" s="597"/>
      <c r="W282" s="37" t="s">
        <v>69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73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447</v>
      </c>
      <c r="B284" s="54" t="s">
        <v>448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69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449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71</v>
      </c>
      <c r="Q285" s="596"/>
      <c r="R285" s="596"/>
      <c r="S285" s="596"/>
      <c r="T285" s="596"/>
      <c r="U285" s="596"/>
      <c r="V285" s="597"/>
      <c r="W285" s="37" t="s">
        <v>72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71</v>
      </c>
      <c r="Q286" s="596"/>
      <c r="R286" s="596"/>
      <c r="S286" s="596"/>
      <c r="T286" s="596"/>
      <c r="U286" s="596"/>
      <c r="V286" s="597"/>
      <c r="W286" s="37" t="s">
        <v>69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450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73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451</v>
      </c>
      <c r="B289" s="54" t="s">
        <v>452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76</v>
      </c>
      <c r="L289" s="32"/>
      <c r="M289" s="33" t="s">
        <v>77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69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71</v>
      </c>
      <c r="Q290" s="596"/>
      <c r="R290" s="596"/>
      <c r="S290" s="596"/>
      <c r="T290" s="596"/>
      <c r="U290" s="596"/>
      <c r="V290" s="597"/>
      <c r="W290" s="37" t="s">
        <v>72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71</v>
      </c>
      <c r="Q291" s="596"/>
      <c r="R291" s="596"/>
      <c r="S291" s="596"/>
      <c r="T291" s="596"/>
      <c r="U291" s="596"/>
      <c r="V291" s="597"/>
      <c r="W291" s="37" t="s">
        <v>69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454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102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455</v>
      </c>
      <c r="B294" s="54" t="s">
        <v>456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457</v>
      </c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71</v>
      </c>
      <c r="Q295" s="596"/>
      <c r="R295" s="596"/>
      <c r="S295" s="596"/>
      <c r="T295" s="596"/>
      <c r="U295" s="596"/>
      <c r="V295" s="597"/>
      <c r="W295" s="37" t="s">
        <v>72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71</v>
      </c>
      <c r="Q296" s="596"/>
      <c r="R296" s="596"/>
      <c r="S296" s="596"/>
      <c r="T296" s="596"/>
      <c r="U296" s="596"/>
      <c r="V296" s="597"/>
      <c r="W296" s="37" t="s">
        <v>69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459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102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460</v>
      </c>
      <c r="B299" s="54" t="s">
        <v>461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105</v>
      </c>
      <c r="L299" s="32"/>
      <c r="M299" s="33" t="s">
        <v>77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69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462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463</v>
      </c>
      <c r="B300" s="54" t="s">
        <v>464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105</v>
      </c>
      <c r="L300" s="32"/>
      <c r="M300" s="33" t="s">
        <v>465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69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466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463</v>
      </c>
      <c r="B301" s="54" t="s">
        <v>467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105</v>
      </c>
      <c r="L301" s="32"/>
      <c r="M301" s="33" t="s">
        <v>77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69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468</v>
      </c>
      <c r="AG301" s="64"/>
      <c r="AJ301" s="68"/>
      <c r="AK301" s="68">
        <v>0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469</v>
      </c>
      <c r="B302" s="54" t="s">
        <v>470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105</v>
      </c>
      <c r="L302" s="32"/>
      <c r="M302" s="33" t="s">
        <v>106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69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471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472</v>
      </c>
      <c r="B303" s="54" t="s">
        <v>473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110</v>
      </c>
      <c r="L303" s="32"/>
      <c r="M303" s="33" t="s">
        <v>106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69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462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474</v>
      </c>
      <c r="B304" s="54" t="s">
        <v>475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110</v>
      </c>
      <c r="L304" s="32"/>
      <c r="M304" s="33" t="s">
        <v>106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69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476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71</v>
      </c>
      <c r="Q305" s="596"/>
      <c r="R305" s="596"/>
      <c r="S305" s="596"/>
      <c r="T305" s="596"/>
      <c r="U305" s="596"/>
      <c r="V305" s="597"/>
      <c r="W305" s="37" t="s">
        <v>72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71</v>
      </c>
      <c r="Q306" s="596"/>
      <c r="R306" s="596"/>
      <c r="S306" s="596"/>
      <c r="T306" s="596"/>
      <c r="U306" s="596"/>
      <c r="V306" s="597"/>
      <c r="W306" s="37" t="s">
        <v>69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63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477</v>
      </c>
      <c r="B308" s="54" t="s">
        <v>478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110</v>
      </c>
      <c r="L308" s="32"/>
      <c r="M308" s="33" t="s">
        <v>67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479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480</v>
      </c>
      <c r="B309" s="54" t="s">
        <v>481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110</v>
      </c>
      <c r="L309" s="32"/>
      <c r="M309" s="33" t="s">
        <v>67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69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482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483</v>
      </c>
      <c r="B310" s="54" t="s">
        <v>484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110</v>
      </c>
      <c r="L310" s="32"/>
      <c r="M310" s="33" t="s">
        <v>67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69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485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486</v>
      </c>
      <c r="B311" s="54" t="s">
        <v>487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69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482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488</v>
      </c>
      <c r="B312" s="54" t="s">
        <v>489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69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490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492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69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490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493</v>
      </c>
      <c r="B314" s="54" t="s">
        <v>494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76</v>
      </c>
      <c r="L314" s="32"/>
      <c r="M314" s="33" t="s">
        <v>67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495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71</v>
      </c>
      <c r="Q315" s="596"/>
      <c r="R315" s="596"/>
      <c r="S315" s="596"/>
      <c r="T315" s="596"/>
      <c r="U315" s="596"/>
      <c r="V315" s="597"/>
      <c r="W315" s="37" t="s">
        <v>72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71</v>
      </c>
      <c r="Q316" s="596"/>
      <c r="R316" s="596"/>
      <c r="S316" s="596"/>
      <c r="T316" s="596"/>
      <c r="U316" s="596"/>
      <c r="V316" s="597"/>
      <c r="W316" s="37" t="s">
        <v>69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84" t="s">
        <v>73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496</v>
      </c>
      <c r="B318" s="54" t="s">
        <v>497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69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498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499</v>
      </c>
      <c r="B319" s="54" t="s">
        <v>500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69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501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502</v>
      </c>
      <c r="B320" s="54" t="s">
        <v>503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69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504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505</v>
      </c>
      <c r="B321" s="54" t="s">
        <v>506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76</v>
      </c>
      <c r="L321" s="32"/>
      <c r="M321" s="33" t="s">
        <v>77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507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76</v>
      </c>
      <c r="L322" s="32"/>
      <c r="M322" s="33" t="s">
        <v>92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69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510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71</v>
      </c>
      <c r="Q323" s="596"/>
      <c r="R323" s="596"/>
      <c r="S323" s="596"/>
      <c r="T323" s="596"/>
      <c r="U323" s="596"/>
      <c r="V323" s="597"/>
      <c r="W323" s="37" t="s">
        <v>72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71</v>
      </c>
      <c r="Q324" s="596"/>
      <c r="R324" s="596"/>
      <c r="S324" s="596"/>
      <c r="T324" s="596"/>
      <c r="U324" s="596"/>
      <c r="V324" s="597"/>
      <c r="W324" s="37" t="s">
        <v>69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172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511</v>
      </c>
      <c r="B326" s="54" t="s">
        <v>512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105</v>
      </c>
      <c r="L326" s="32"/>
      <c r="M326" s="33" t="s">
        <v>77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69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513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514</v>
      </c>
      <c r="B327" s="54" t="s">
        <v>515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105</v>
      </c>
      <c r="L327" s="32"/>
      <c r="M327" s="33" t="s">
        <v>77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69</v>
      </c>
      <c r="X327" s="577">
        <v>5</v>
      </c>
      <c r="Y327" s="578">
        <f>IFERROR(IF(X327="",0,CEILING((X327/$H327),1)*$H327),"")</f>
        <v>7.8</v>
      </c>
      <c r="Z327" s="36">
        <f>IFERROR(IF(Y327=0,"",ROUNDUP(Y327/H327,0)*0.01898),"")</f>
        <v>1.898E-2</v>
      </c>
      <c r="AA327" s="56"/>
      <c r="AB327" s="57"/>
      <c r="AC327" s="379" t="s">
        <v>516</v>
      </c>
      <c r="AG327" s="64"/>
      <c r="AJ327" s="68"/>
      <c r="AK327" s="68">
        <v>0</v>
      </c>
      <c r="BB327" s="380" t="s">
        <v>1</v>
      </c>
      <c r="BM327" s="64">
        <f>IFERROR(X327*I327/H327,"0")</f>
        <v>5.3326923076923087</v>
      </c>
      <c r="BN327" s="64">
        <f>IFERROR(Y327*I327/H327,"0")</f>
        <v>8.3190000000000008</v>
      </c>
      <c r="BO327" s="64">
        <f>IFERROR(1/J327*(X327/H327),"0")</f>
        <v>1.0016025641025642E-2</v>
      </c>
      <c r="BP327" s="64">
        <f>IFERROR(1/J327*(Y327/H327),"0")</f>
        <v>1.5625E-2</v>
      </c>
    </row>
    <row r="328" spans="1:68" ht="16.5" customHeight="1" x14ac:dyDescent="0.25">
      <c r="A328" s="54" t="s">
        <v>517</v>
      </c>
      <c r="B328" s="54" t="s">
        <v>518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105</v>
      </c>
      <c r="L328" s="32"/>
      <c r="M328" s="33" t="s">
        <v>92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69</v>
      </c>
      <c r="X328" s="577">
        <v>20</v>
      </c>
      <c r="Y328" s="578">
        <f>IFERROR(IF(X328="",0,CEILING((X328/$H328),1)*$H328),"")</f>
        <v>25.200000000000003</v>
      </c>
      <c r="Z328" s="36">
        <f>IFERROR(IF(Y328=0,"",ROUNDUP(Y328/H328,0)*0.01898),"")</f>
        <v>5.6940000000000004E-2</v>
      </c>
      <c r="AA328" s="56"/>
      <c r="AB328" s="57"/>
      <c r="AC328" s="381" t="s">
        <v>519</v>
      </c>
      <c r="AG328" s="64"/>
      <c r="AJ328" s="68"/>
      <c r="AK328" s="68">
        <v>0</v>
      </c>
      <c r="BB328" s="382" t="s">
        <v>1</v>
      </c>
      <c r="BM328" s="64">
        <f>IFERROR(X328*I328/H328,"0")</f>
        <v>21.235714285714284</v>
      </c>
      <c r="BN328" s="64">
        <f>IFERROR(Y328*I328/H328,"0")</f>
        <v>26.757000000000001</v>
      </c>
      <c r="BO328" s="64">
        <f>IFERROR(1/J328*(X328/H328),"0")</f>
        <v>3.7202380952380952E-2</v>
      </c>
      <c r="BP328" s="64">
        <f>IFERROR(1/J328*(Y328/H328),"0")</f>
        <v>4.6875E-2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71</v>
      </c>
      <c r="Q329" s="596"/>
      <c r="R329" s="596"/>
      <c r="S329" s="596"/>
      <c r="T329" s="596"/>
      <c r="U329" s="596"/>
      <c r="V329" s="597"/>
      <c r="W329" s="37" t="s">
        <v>72</v>
      </c>
      <c r="X329" s="579">
        <f>IFERROR(X326/H326,"0")+IFERROR(X327/H327,"0")+IFERROR(X328/H328,"0")</f>
        <v>3.0219780219780219</v>
      </c>
      <c r="Y329" s="579">
        <f>IFERROR(Y326/H326,"0")+IFERROR(Y327/H327,"0")+IFERROR(Y328/H328,"0")</f>
        <v>4</v>
      </c>
      <c r="Z329" s="579">
        <f>IFERROR(IF(Z326="",0,Z326),"0")+IFERROR(IF(Z327="",0,Z327),"0")+IFERROR(IF(Z328="",0,Z328),"0")</f>
        <v>7.5920000000000001E-2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71</v>
      </c>
      <c r="Q330" s="596"/>
      <c r="R330" s="596"/>
      <c r="S330" s="596"/>
      <c r="T330" s="596"/>
      <c r="U330" s="596"/>
      <c r="V330" s="597"/>
      <c r="W330" s="37" t="s">
        <v>69</v>
      </c>
      <c r="X330" s="579">
        <f>IFERROR(SUM(X326:X328),"0")</f>
        <v>25</v>
      </c>
      <c r="Y330" s="579">
        <f>IFERROR(SUM(Y326:Y328),"0")</f>
        <v>33</v>
      </c>
      <c r="Z330" s="37"/>
      <c r="AA330" s="580"/>
      <c r="AB330" s="580"/>
      <c r="AC330" s="580"/>
    </row>
    <row r="331" spans="1:68" ht="14.25" customHeight="1" x14ac:dyDescent="0.25">
      <c r="A331" s="584" t="s">
        <v>94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520</v>
      </c>
      <c r="B332" s="54" t="s">
        <v>521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110</v>
      </c>
      <c r="L332" s="32"/>
      <c r="M332" s="33" t="s">
        <v>97</v>
      </c>
      <c r="N332" s="33"/>
      <c r="O332" s="32">
        <v>180</v>
      </c>
      <c r="P332" s="793" t="s">
        <v>522</v>
      </c>
      <c r="Q332" s="582"/>
      <c r="R332" s="582"/>
      <c r="S332" s="582"/>
      <c r="T332" s="583"/>
      <c r="U332" s="34"/>
      <c r="V332" s="34"/>
      <c r="W332" s="35" t="s">
        <v>69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523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110</v>
      </c>
      <c r="L333" s="32"/>
      <c r="M333" s="33" t="s">
        <v>97</v>
      </c>
      <c r="N333" s="33"/>
      <c r="O333" s="32">
        <v>180</v>
      </c>
      <c r="P333" s="836" t="s">
        <v>526</v>
      </c>
      <c r="Q333" s="582"/>
      <c r="R333" s="582"/>
      <c r="S333" s="582"/>
      <c r="T333" s="583"/>
      <c r="U333" s="34"/>
      <c r="V333" s="34"/>
      <c r="W333" s="35" t="s">
        <v>69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527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528</v>
      </c>
      <c r="B334" s="54" t="s">
        <v>529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76</v>
      </c>
      <c r="L334" s="32"/>
      <c r="M334" s="33" t="s">
        <v>97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69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531</v>
      </c>
      <c r="B335" s="54" t="s">
        <v>532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76</v>
      </c>
      <c r="L335" s="32"/>
      <c r="M335" s="33" t="s">
        <v>97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69</v>
      </c>
      <c r="X335" s="577">
        <v>2</v>
      </c>
      <c r="Y335" s="578">
        <f>IFERROR(IF(X335="",0,CEILING((X335/$H335),1)*$H335),"")</f>
        <v>2.5499999999999998</v>
      </c>
      <c r="Z335" s="36">
        <f>IFERROR(IF(Y335=0,"",ROUNDUP(Y335/H335,0)*0.00651),"")</f>
        <v>6.5100000000000002E-3</v>
      </c>
      <c r="AA335" s="56"/>
      <c r="AB335" s="57"/>
      <c r="AC335" s="389" t="s">
        <v>527</v>
      </c>
      <c r="AG335" s="64"/>
      <c r="AJ335" s="68"/>
      <c r="AK335" s="68">
        <v>0</v>
      </c>
      <c r="BB335" s="390" t="s">
        <v>1</v>
      </c>
      <c r="BM335" s="64">
        <f>IFERROR(X335*I335/H335,"0")</f>
        <v>2.2588235294117647</v>
      </c>
      <c r="BN335" s="64">
        <f>IFERROR(Y335*I335/H335,"0")</f>
        <v>2.88</v>
      </c>
      <c r="BO335" s="64">
        <f>IFERROR(1/J335*(X335/H335),"0")</f>
        <v>4.3094160741219576E-3</v>
      </c>
      <c r="BP335" s="64">
        <f>IFERROR(1/J335*(Y335/H335),"0")</f>
        <v>5.4945054945054949E-3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71</v>
      </c>
      <c r="Q336" s="596"/>
      <c r="R336" s="596"/>
      <c r="S336" s="596"/>
      <c r="T336" s="596"/>
      <c r="U336" s="596"/>
      <c r="V336" s="597"/>
      <c r="W336" s="37" t="s">
        <v>72</v>
      </c>
      <c r="X336" s="579">
        <f>IFERROR(X332/H332,"0")+IFERROR(X333/H333,"0")+IFERROR(X334/H334,"0")+IFERROR(X335/H335,"0")</f>
        <v>0.78431372549019618</v>
      </c>
      <c r="Y336" s="579">
        <f>IFERROR(Y332/H332,"0")+IFERROR(Y333/H333,"0")+IFERROR(Y334/H334,"0")+IFERROR(Y335/H335,"0")</f>
        <v>1</v>
      </c>
      <c r="Z336" s="579">
        <f>IFERROR(IF(Z332="",0,Z332),"0")+IFERROR(IF(Z333="",0,Z333),"0")+IFERROR(IF(Z334="",0,Z334),"0")+IFERROR(IF(Z335="",0,Z335),"0")</f>
        <v>6.5100000000000002E-3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71</v>
      </c>
      <c r="Q337" s="596"/>
      <c r="R337" s="596"/>
      <c r="S337" s="596"/>
      <c r="T337" s="596"/>
      <c r="U337" s="596"/>
      <c r="V337" s="597"/>
      <c r="W337" s="37" t="s">
        <v>69</v>
      </c>
      <c r="X337" s="579">
        <f>IFERROR(SUM(X332:X335),"0")</f>
        <v>2</v>
      </c>
      <c r="Y337" s="579">
        <f>IFERROR(SUM(Y332:Y335),"0")</f>
        <v>2.5499999999999998</v>
      </c>
      <c r="Z337" s="37"/>
      <c r="AA337" s="580"/>
      <c r="AB337" s="580"/>
      <c r="AC337" s="580"/>
    </row>
    <row r="338" spans="1:68" ht="14.25" customHeight="1" x14ac:dyDescent="0.25">
      <c r="A338" s="584" t="s">
        <v>533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534</v>
      </c>
      <c r="B339" s="54" t="s">
        <v>535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76</v>
      </c>
      <c r="L339" s="32"/>
      <c r="M339" s="33" t="s">
        <v>536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69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537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538</v>
      </c>
      <c r="B340" s="54" t="s">
        <v>539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76</v>
      </c>
      <c r="L340" s="32"/>
      <c r="M340" s="33" t="s">
        <v>536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69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537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540</v>
      </c>
      <c r="B341" s="54" t="s">
        <v>541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76</v>
      </c>
      <c r="L341" s="32"/>
      <c r="M341" s="33" t="s">
        <v>536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537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71</v>
      </c>
      <c r="Q342" s="596"/>
      <c r="R342" s="596"/>
      <c r="S342" s="596"/>
      <c r="T342" s="596"/>
      <c r="U342" s="596"/>
      <c r="V342" s="597"/>
      <c r="W342" s="37" t="s">
        <v>72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71</v>
      </c>
      <c r="Q343" s="596"/>
      <c r="R343" s="596"/>
      <c r="S343" s="596"/>
      <c r="T343" s="596"/>
      <c r="U343" s="596"/>
      <c r="V343" s="597"/>
      <c r="W343" s="37" t="s">
        <v>69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542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73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543</v>
      </c>
      <c r="B346" s="54" t="s">
        <v>544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105</v>
      </c>
      <c r="L346" s="32"/>
      <c r="M346" s="33" t="s">
        <v>92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69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545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546</v>
      </c>
      <c r="B347" s="54" t="s">
        <v>547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76</v>
      </c>
      <c r="L347" s="32"/>
      <c r="M347" s="33" t="s">
        <v>77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69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548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549</v>
      </c>
      <c r="B348" s="54" t="s">
        <v>550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76</v>
      </c>
      <c r="L348" s="32"/>
      <c r="M348" s="33" t="s">
        <v>92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69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71</v>
      </c>
      <c r="Q349" s="596"/>
      <c r="R349" s="596"/>
      <c r="S349" s="596"/>
      <c r="T349" s="596"/>
      <c r="U349" s="596"/>
      <c r="V349" s="597"/>
      <c r="W349" s="37" t="s">
        <v>72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71</v>
      </c>
      <c r="Q350" s="596"/>
      <c r="R350" s="596"/>
      <c r="S350" s="596"/>
      <c r="T350" s="596"/>
      <c r="U350" s="596"/>
      <c r="V350" s="597"/>
      <c r="W350" s="37" t="s">
        <v>69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552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553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102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554</v>
      </c>
      <c r="B354" s="54" t="s">
        <v>555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105</v>
      </c>
      <c r="L354" s="32"/>
      <c r="M354" s="33" t="s">
        <v>67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7">
        <v>97</v>
      </c>
      <c r="Y354" s="578">
        <f t="shared" ref="Y354:Y360" si="57">IFERROR(IF(X354="",0,CEILING((X354/$H354),1)*$H354),"")</f>
        <v>105</v>
      </c>
      <c r="Z354" s="36">
        <f>IFERROR(IF(Y354=0,"",ROUNDUP(Y354/H354,0)*0.02175),"")</f>
        <v>0.15225</v>
      </c>
      <c r="AA354" s="56"/>
      <c r="AB354" s="57"/>
      <c r="AC354" s="403" t="s">
        <v>556</v>
      </c>
      <c r="AG354" s="64"/>
      <c r="AJ354" s="68"/>
      <c r="AK354" s="68">
        <v>0</v>
      </c>
      <c r="BB354" s="404" t="s">
        <v>1</v>
      </c>
      <c r="BM354" s="64">
        <f t="shared" ref="BM354:BM360" si="58">IFERROR(X354*I354/H354,"0")</f>
        <v>100.104</v>
      </c>
      <c r="BN354" s="64">
        <f t="shared" ref="BN354:BN360" si="59">IFERROR(Y354*I354/H354,"0")</f>
        <v>108.36</v>
      </c>
      <c r="BO354" s="64">
        <f t="shared" ref="BO354:BO360" si="60">IFERROR(1/J354*(X354/H354),"0")</f>
        <v>0.13472222222222222</v>
      </c>
      <c r="BP354" s="64">
        <f t="shared" ref="BP354:BP360" si="61">IFERROR(1/J354*(Y354/H354),"0")</f>
        <v>0.14583333333333331</v>
      </c>
    </row>
    <row r="355" spans="1:68" ht="27" customHeight="1" x14ac:dyDescent="0.25">
      <c r="A355" s="54" t="s">
        <v>557</v>
      </c>
      <c r="B355" s="54" t="s">
        <v>558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105</v>
      </c>
      <c r="L355" s="32"/>
      <c r="M355" s="33" t="s">
        <v>67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69</v>
      </c>
      <c r="X355" s="577">
        <v>600</v>
      </c>
      <c r="Y355" s="578">
        <f t="shared" si="57"/>
        <v>600</v>
      </c>
      <c r="Z355" s="36">
        <f>IFERROR(IF(Y355=0,"",ROUNDUP(Y355/H355,0)*0.02175),"")</f>
        <v>0.86999999999999988</v>
      </c>
      <c r="AA355" s="56"/>
      <c r="AB355" s="57"/>
      <c r="AC355" s="405" t="s">
        <v>559</v>
      </c>
      <c r="AG355" s="64"/>
      <c r="AJ355" s="68"/>
      <c r="AK355" s="68">
        <v>0</v>
      </c>
      <c r="BB355" s="406" t="s">
        <v>1</v>
      </c>
      <c r="BM355" s="64">
        <f t="shared" si="58"/>
        <v>619.20000000000005</v>
      </c>
      <c r="BN355" s="64">
        <f t="shared" si="59"/>
        <v>619.20000000000005</v>
      </c>
      <c r="BO355" s="64">
        <f t="shared" si="60"/>
        <v>0.83333333333333326</v>
      </c>
      <c r="BP355" s="64">
        <f t="shared" si="61"/>
        <v>0.83333333333333326</v>
      </c>
    </row>
    <row r="356" spans="1:68" ht="27" customHeight="1" x14ac:dyDescent="0.25">
      <c r="A356" s="54" t="s">
        <v>560</v>
      </c>
      <c r="B356" s="54" t="s">
        <v>561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105</v>
      </c>
      <c r="L356" s="32"/>
      <c r="M356" s="33" t="s">
        <v>92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69</v>
      </c>
      <c r="X356" s="577">
        <v>71</v>
      </c>
      <c r="Y356" s="578">
        <f t="shared" si="57"/>
        <v>75</v>
      </c>
      <c r="Z356" s="36">
        <f>IFERROR(IF(Y356=0,"",ROUNDUP(Y356/H356,0)*0.02175),"")</f>
        <v>0.10874999999999999</v>
      </c>
      <c r="AA356" s="56"/>
      <c r="AB356" s="57"/>
      <c r="AC356" s="407" t="s">
        <v>562</v>
      </c>
      <c r="AG356" s="64"/>
      <c r="AJ356" s="68"/>
      <c r="AK356" s="68">
        <v>0</v>
      </c>
      <c r="BB356" s="408" t="s">
        <v>1</v>
      </c>
      <c r="BM356" s="64">
        <f t="shared" si="58"/>
        <v>73.271999999999991</v>
      </c>
      <c r="BN356" s="64">
        <f t="shared" si="59"/>
        <v>77.400000000000006</v>
      </c>
      <c r="BO356" s="64">
        <f t="shared" si="60"/>
        <v>9.8611111111111108E-2</v>
      </c>
      <c r="BP356" s="64">
        <f t="shared" si="61"/>
        <v>0.10416666666666666</v>
      </c>
    </row>
    <row r="357" spans="1:68" ht="37.5" customHeight="1" x14ac:dyDescent="0.25">
      <c r="A357" s="54" t="s">
        <v>563</v>
      </c>
      <c r="B357" s="54" t="s">
        <v>564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105</v>
      </c>
      <c r="L357" s="32"/>
      <c r="M357" s="33" t="s">
        <v>67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69</v>
      </c>
      <c r="X357" s="577">
        <v>600</v>
      </c>
      <c r="Y357" s="578">
        <f t="shared" si="57"/>
        <v>600</v>
      </c>
      <c r="Z357" s="36">
        <f>IFERROR(IF(Y357=0,"",ROUNDUP(Y357/H357,0)*0.02175),"")</f>
        <v>0.86999999999999988</v>
      </c>
      <c r="AA357" s="56"/>
      <c r="AB357" s="57"/>
      <c r="AC357" s="409" t="s">
        <v>565</v>
      </c>
      <c r="AG357" s="64"/>
      <c r="AJ357" s="68"/>
      <c r="AK357" s="68">
        <v>0</v>
      </c>
      <c r="BB357" s="410" t="s">
        <v>1</v>
      </c>
      <c r="BM357" s="64">
        <f t="shared" si="58"/>
        <v>619.20000000000005</v>
      </c>
      <c r="BN357" s="64">
        <f t="shared" si="59"/>
        <v>619.20000000000005</v>
      </c>
      <c r="BO357" s="64">
        <f t="shared" si="60"/>
        <v>0.83333333333333326</v>
      </c>
      <c r="BP357" s="64">
        <f t="shared" si="61"/>
        <v>0.83333333333333326</v>
      </c>
    </row>
    <row r="358" spans="1:68" ht="27" customHeight="1" x14ac:dyDescent="0.25">
      <c r="A358" s="54" t="s">
        <v>566</v>
      </c>
      <c r="B358" s="54" t="s">
        <v>567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110</v>
      </c>
      <c r="L358" s="32"/>
      <c r="M358" s="33" t="s">
        <v>106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69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568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569</v>
      </c>
      <c r="B359" s="54" t="s">
        <v>570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110</v>
      </c>
      <c r="L359" s="32"/>
      <c r="M359" s="33" t="s">
        <v>67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69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559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571</v>
      </c>
      <c r="B360" s="54" t="s">
        <v>572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110</v>
      </c>
      <c r="L360" s="32"/>
      <c r="M360" s="33" t="s">
        <v>67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69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565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71</v>
      </c>
      <c r="Q361" s="596"/>
      <c r="R361" s="596"/>
      <c r="S361" s="596"/>
      <c r="T361" s="596"/>
      <c r="U361" s="596"/>
      <c r="V361" s="597"/>
      <c r="W361" s="37" t="s">
        <v>72</v>
      </c>
      <c r="X361" s="579">
        <f>IFERROR(X354/H354,"0")+IFERROR(X355/H355,"0")+IFERROR(X356/H356,"0")+IFERROR(X357/H357,"0")+IFERROR(X358/H358,"0")+IFERROR(X359/H359,"0")+IFERROR(X360/H360,"0")</f>
        <v>91.2</v>
      </c>
      <c r="Y361" s="579">
        <f>IFERROR(Y354/H354,"0")+IFERROR(Y355/H355,"0")+IFERROR(Y356/H356,"0")+IFERROR(Y357/H357,"0")+IFERROR(Y358/H358,"0")+IFERROR(Y359/H359,"0")+IFERROR(Y360/H360,"0")</f>
        <v>92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2.0009999999999994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71</v>
      </c>
      <c r="Q362" s="596"/>
      <c r="R362" s="596"/>
      <c r="S362" s="596"/>
      <c r="T362" s="596"/>
      <c r="U362" s="596"/>
      <c r="V362" s="597"/>
      <c r="W362" s="37" t="s">
        <v>69</v>
      </c>
      <c r="X362" s="579">
        <f>IFERROR(SUM(X354:X360),"0")</f>
        <v>1368</v>
      </c>
      <c r="Y362" s="579">
        <f>IFERROR(SUM(Y354:Y360),"0")</f>
        <v>1380</v>
      </c>
      <c r="Z362" s="37"/>
      <c r="AA362" s="580"/>
      <c r="AB362" s="580"/>
      <c r="AC362" s="580"/>
    </row>
    <row r="363" spans="1:68" ht="14.25" customHeight="1" x14ac:dyDescent="0.25">
      <c r="A363" s="584" t="s">
        <v>137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573</v>
      </c>
      <c r="B364" s="54" t="s">
        <v>574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105</v>
      </c>
      <c r="L364" s="32"/>
      <c r="M364" s="33" t="s">
        <v>106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69</v>
      </c>
      <c r="X364" s="577">
        <v>600</v>
      </c>
      <c r="Y364" s="578">
        <f>IFERROR(IF(X364="",0,CEILING((X364/$H364),1)*$H364),"")</f>
        <v>600</v>
      </c>
      <c r="Z364" s="36">
        <f>IFERROR(IF(Y364=0,"",ROUNDUP(Y364/H364,0)*0.02175),"")</f>
        <v>0.86999999999999988</v>
      </c>
      <c r="AA364" s="56"/>
      <c r="AB364" s="57"/>
      <c r="AC364" s="417" t="s">
        <v>575</v>
      </c>
      <c r="AG364" s="64"/>
      <c r="AJ364" s="68"/>
      <c r="AK364" s="68">
        <v>0</v>
      </c>
      <c r="BB364" s="418" t="s">
        <v>1</v>
      </c>
      <c r="BM364" s="64">
        <f>IFERROR(X364*I364/H364,"0")</f>
        <v>619.20000000000005</v>
      </c>
      <c r="BN364" s="64">
        <f>IFERROR(Y364*I364/H364,"0")</f>
        <v>619.20000000000005</v>
      </c>
      <c r="BO364" s="64">
        <f>IFERROR(1/J364*(X364/H364),"0")</f>
        <v>0.83333333333333326</v>
      </c>
      <c r="BP364" s="64">
        <f>IFERROR(1/J364*(Y364/H364),"0")</f>
        <v>0.83333333333333326</v>
      </c>
    </row>
    <row r="365" spans="1:68" ht="16.5" customHeight="1" x14ac:dyDescent="0.25">
      <c r="A365" s="54" t="s">
        <v>576</v>
      </c>
      <c r="B365" s="54" t="s">
        <v>577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110</v>
      </c>
      <c r="L365" s="32"/>
      <c r="M365" s="33" t="s">
        <v>106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69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575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71</v>
      </c>
      <c r="Q366" s="596"/>
      <c r="R366" s="596"/>
      <c r="S366" s="596"/>
      <c r="T366" s="596"/>
      <c r="U366" s="596"/>
      <c r="V366" s="597"/>
      <c r="W366" s="37" t="s">
        <v>72</v>
      </c>
      <c r="X366" s="579">
        <f>IFERROR(X364/H364,"0")+IFERROR(X365/H365,"0")</f>
        <v>40</v>
      </c>
      <c r="Y366" s="579">
        <f>IFERROR(Y364/H364,"0")+IFERROR(Y365/H365,"0")</f>
        <v>40</v>
      </c>
      <c r="Z366" s="579">
        <f>IFERROR(IF(Z364="",0,Z364),"0")+IFERROR(IF(Z365="",0,Z365),"0")</f>
        <v>0.86999999999999988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71</v>
      </c>
      <c r="Q367" s="596"/>
      <c r="R367" s="596"/>
      <c r="S367" s="596"/>
      <c r="T367" s="596"/>
      <c r="U367" s="596"/>
      <c r="V367" s="597"/>
      <c r="W367" s="37" t="s">
        <v>69</v>
      </c>
      <c r="X367" s="579">
        <f>IFERROR(SUM(X364:X365),"0")</f>
        <v>600</v>
      </c>
      <c r="Y367" s="579">
        <f>IFERROR(SUM(Y364:Y365),"0")</f>
        <v>600</v>
      </c>
      <c r="Z367" s="37"/>
      <c r="AA367" s="580"/>
      <c r="AB367" s="580"/>
      <c r="AC367" s="580"/>
    </row>
    <row r="368" spans="1:68" ht="14.25" customHeight="1" x14ac:dyDescent="0.25">
      <c r="A368" s="584" t="s">
        <v>73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578</v>
      </c>
      <c r="B369" s="54" t="s">
        <v>579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69</v>
      </c>
      <c r="X370" s="577">
        <v>48</v>
      </c>
      <c r="Y370" s="578">
        <f>IFERROR(IF(X370="",0,CEILING((X370/$H370),1)*$H370),"")</f>
        <v>54</v>
      </c>
      <c r="Z370" s="36">
        <f>IFERROR(IF(Y370=0,"",ROUNDUP(Y370/H370,0)*0.01898),"")</f>
        <v>0.11388000000000001</v>
      </c>
      <c r="AA370" s="56"/>
      <c r="AB370" s="57"/>
      <c r="AC370" s="423" t="s">
        <v>583</v>
      </c>
      <c r="AG370" s="64"/>
      <c r="AJ370" s="68"/>
      <c r="AK370" s="68">
        <v>0</v>
      </c>
      <c r="BB370" s="424" t="s">
        <v>1</v>
      </c>
      <c r="BM370" s="64">
        <f>IFERROR(X370*I370/H370,"0")</f>
        <v>50.768000000000001</v>
      </c>
      <c r="BN370" s="64">
        <f>IFERROR(Y370*I370/H370,"0")</f>
        <v>57.113999999999997</v>
      </c>
      <c r="BO370" s="64">
        <f>IFERROR(1/J370*(X370/H370),"0")</f>
        <v>8.3333333333333329E-2</v>
      </c>
      <c r="BP370" s="64">
        <f>IFERROR(1/J370*(Y370/H370),"0")</f>
        <v>9.375E-2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71</v>
      </c>
      <c r="Q371" s="596"/>
      <c r="R371" s="596"/>
      <c r="S371" s="596"/>
      <c r="T371" s="596"/>
      <c r="U371" s="596"/>
      <c r="V371" s="597"/>
      <c r="W371" s="37" t="s">
        <v>72</v>
      </c>
      <c r="X371" s="579">
        <f>IFERROR(X369/H369,"0")+IFERROR(X370/H370,"0")</f>
        <v>5.333333333333333</v>
      </c>
      <c r="Y371" s="579">
        <f>IFERROR(Y369/H369,"0")+IFERROR(Y370/H370,"0")</f>
        <v>6</v>
      </c>
      <c r="Z371" s="579">
        <f>IFERROR(IF(Z369="",0,Z369),"0")+IFERROR(IF(Z370="",0,Z370),"0")</f>
        <v>0.11388000000000001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71</v>
      </c>
      <c r="Q372" s="596"/>
      <c r="R372" s="596"/>
      <c r="S372" s="596"/>
      <c r="T372" s="596"/>
      <c r="U372" s="596"/>
      <c r="V372" s="597"/>
      <c r="W372" s="37" t="s">
        <v>69</v>
      </c>
      <c r="X372" s="579">
        <f>IFERROR(SUM(X369:X370),"0")</f>
        <v>48</v>
      </c>
      <c r="Y372" s="579">
        <f>IFERROR(SUM(Y369:Y370),"0")</f>
        <v>54</v>
      </c>
      <c r="Z372" s="37"/>
      <c r="AA372" s="580"/>
      <c r="AB372" s="580"/>
      <c r="AC372" s="580"/>
    </row>
    <row r="373" spans="1:68" ht="14.25" customHeight="1" x14ac:dyDescent="0.25">
      <c r="A373" s="584" t="s">
        <v>172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584</v>
      </c>
      <c r="B374" s="54" t="s">
        <v>585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105</v>
      </c>
      <c r="L374" s="32"/>
      <c r="M374" s="33" t="s">
        <v>77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69</v>
      </c>
      <c r="X374" s="577">
        <v>65</v>
      </c>
      <c r="Y374" s="578">
        <f>IFERROR(IF(X374="",0,CEILING((X374/$H374),1)*$H374),"")</f>
        <v>72</v>
      </c>
      <c r="Z374" s="36">
        <f>IFERROR(IF(Y374=0,"",ROUNDUP(Y374/H374,0)*0.01898),"")</f>
        <v>0.15184</v>
      </c>
      <c r="AA374" s="56"/>
      <c r="AB374" s="57"/>
      <c r="AC374" s="425" t="s">
        <v>586</v>
      </c>
      <c r="AG374" s="64"/>
      <c r="AJ374" s="68"/>
      <c r="AK374" s="68">
        <v>0</v>
      </c>
      <c r="BB374" s="426" t="s">
        <v>1</v>
      </c>
      <c r="BM374" s="64">
        <f>IFERROR(X374*I374/H374,"0")</f>
        <v>68.748333333333335</v>
      </c>
      <c r="BN374" s="64">
        <f>IFERROR(Y374*I374/H374,"0")</f>
        <v>76.152000000000001</v>
      </c>
      <c r="BO374" s="64">
        <f>IFERROR(1/J374*(X374/H374),"0")</f>
        <v>0.11284722222222222</v>
      </c>
      <c r="BP374" s="64">
        <f>IFERROR(1/J374*(Y374/H374),"0")</f>
        <v>0.125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71</v>
      </c>
      <c r="Q375" s="596"/>
      <c r="R375" s="596"/>
      <c r="S375" s="596"/>
      <c r="T375" s="596"/>
      <c r="U375" s="596"/>
      <c r="V375" s="597"/>
      <c r="W375" s="37" t="s">
        <v>72</v>
      </c>
      <c r="X375" s="579">
        <f>IFERROR(X374/H374,"0")</f>
        <v>7.2222222222222223</v>
      </c>
      <c r="Y375" s="579">
        <f>IFERROR(Y374/H374,"0")</f>
        <v>8</v>
      </c>
      <c r="Z375" s="579">
        <f>IFERROR(IF(Z374="",0,Z374),"0")</f>
        <v>0.15184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71</v>
      </c>
      <c r="Q376" s="596"/>
      <c r="R376" s="596"/>
      <c r="S376" s="596"/>
      <c r="T376" s="596"/>
      <c r="U376" s="596"/>
      <c r="V376" s="597"/>
      <c r="W376" s="37" t="s">
        <v>69</v>
      </c>
      <c r="X376" s="579">
        <f>IFERROR(SUM(X374:X374),"0")</f>
        <v>65</v>
      </c>
      <c r="Y376" s="579">
        <f>IFERROR(SUM(Y374:Y374),"0")</f>
        <v>72</v>
      </c>
      <c r="Z376" s="37"/>
      <c r="AA376" s="580"/>
      <c r="AB376" s="580"/>
      <c r="AC376" s="580"/>
    </row>
    <row r="377" spans="1:68" ht="16.5" customHeight="1" x14ac:dyDescent="0.25">
      <c r="A377" s="594" t="s">
        <v>587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102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588</v>
      </c>
      <c r="B379" s="54" t="s">
        <v>589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105</v>
      </c>
      <c r="L379" s="32"/>
      <c r="M379" s="33" t="s">
        <v>67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69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590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591</v>
      </c>
      <c r="B380" s="54" t="s">
        <v>592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105</v>
      </c>
      <c r="L380" s="32"/>
      <c r="M380" s="33" t="s">
        <v>67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69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593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594</v>
      </c>
      <c r="B381" s="54" t="s">
        <v>595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105</v>
      </c>
      <c r="L381" s="32"/>
      <c r="M381" s="33" t="s">
        <v>67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69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593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596</v>
      </c>
      <c r="B382" s="54" t="s">
        <v>597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69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71</v>
      </c>
      <c r="Q383" s="596"/>
      <c r="R383" s="596"/>
      <c r="S383" s="596"/>
      <c r="T383" s="596"/>
      <c r="U383" s="596"/>
      <c r="V383" s="597"/>
      <c r="W383" s="37" t="s">
        <v>72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71</v>
      </c>
      <c r="Q384" s="596"/>
      <c r="R384" s="596"/>
      <c r="S384" s="596"/>
      <c r="T384" s="596"/>
      <c r="U384" s="596"/>
      <c r="V384" s="597"/>
      <c r="W384" s="37" t="s">
        <v>69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63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598</v>
      </c>
      <c r="B386" s="54" t="s">
        <v>599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110</v>
      </c>
      <c r="L386" s="32"/>
      <c r="M386" s="33" t="s">
        <v>67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69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600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71</v>
      </c>
      <c r="Q387" s="596"/>
      <c r="R387" s="596"/>
      <c r="S387" s="596"/>
      <c r="T387" s="596"/>
      <c r="U387" s="596"/>
      <c r="V387" s="597"/>
      <c r="W387" s="37" t="s">
        <v>72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71</v>
      </c>
      <c r="Q388" s="596"/>
      <c r="R388" s="596"/>
      <c r="S388" s="596"/>
      <c r="T388" s="596"/>
      <c r="U388" s="596"/>
      <c r="V388" s="597"/>
      <c r="W388" s="37" t="s">
        <v>69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73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601</v>
      </c>
      <c r="B390" s="54" t="s">
        <v>602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76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69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603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71</v>
      </c>
      <c r="Q392" s="596"/>
      <c r="R392" s="596"/>
      <c r="S392" s="596"/>
      <c r="T392" s="596"/>
      <c r="U392" s="596"/>
      <c r="V392" s="597"/>
      <c r="W392" s="37" t="s">
        <v>72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71</v>
      </c>
      <c r="Q393" s="596"/>
      <c r="R393" s="596"/>
      <c r="S393" s="596"/>
      <c r="T393" s="596"/>
      <c r="U393" s="596"/>
      <c r="V393" s="597"/>
      <c r="W393" s="37" t="s">
        <v>69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172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606</v>
      </c>
      <c r="B395" s="54" t="s">
        <v>607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105</v>
      </c>
      <c r="L395" s="32"/>
      <c r="M395" s="33" t="s">
        <v>77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69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608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71</v>
      </c>
      <c r="Q396" s="596"/>
      <c r="R396" s="596"/>
      <c r="S396" s="596"/>
      <c r="T396" s="596"/>
      <c r="U396" s="596"/>
      <c r="V396" s="597"/>
      <c r="W396" s="37" t="s">
        <v>72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71</v>
      </c>
      <c r="Q397" s="596"/>
      <c r="R397" s="596"/>
      <c r="S397" s="596"/>
      <c r="T397" s="596"/>
      <c r="U397" s="596"/>
      <c r="V397" s="597"/>
      <c r="W397" s="37" t="s">
        <v>69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609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610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63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611</v>
      </c>
      <c r="B401" s="54" t="s">
        <v>612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110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69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613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614</v>
      </c>
      <c r="B402" s="54" t="s">
        <v>615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110</v>
      </c>
      <c r="L402" s="32"/>
      <c r="M402" s="33" t="s">
        <v>67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69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616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614</v>
      </c>
      <c r="B403" s="54" t="s">
        <v>617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110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616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618</v>
      </c>
      <c r="B404" s="54" t="s">
        <v>619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110</v>
      </c>
      <c r="L404" s="32"/>
      <c r="M404" s="33" t="s">
        <v>67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69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620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621</v>
      </c>
      <c r="B405" s="54" t="s">
        <v>622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69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613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623</v>
      </c>
      <c r="B406" s="54" t="s">
        <v>624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69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613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625</v>
      </c>
      <c r="B407" s="54" t="s">
        <v>626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69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627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628</v>
      </c>
      <c r="B408" s="54" t="s">
        <v>629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66</v>
      </c>
      <c r="L408" s="32"/>
      <c r="M408" s="33" t="s">
        <v>67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69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631</v>
      </c>
      <c r="B409" s="54" t="s">
        <v>632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66</v>
      </c>
      <c r="L409" s="32"/>
      <c r="M409" s="33" t="s">
        <v>67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633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634</v>
      </c>
      <c r="B410" s="54" t="s">
        <v>635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630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71</v>
      </c>
      <c r="Q411" s="596"/>
      <c r="R411" s="596"/>
      <c r="S411" s="596"/>
      <c r="T411" s="596"/>
      <c r="U411" s="596"/>
      <c r="V411" s="597"/>
      <c r="W411" s="37" t="s">
        <v>72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71</v>
      </c>
      <c r="Q412" s="596"/>
      <c r="R412" s="596"/>
      <c r="S412" s="596"/>
      <c r="T412" s="596"/>
      <c r="U412" s="596"/>
      <c r="V412" s="597"/>
      <c r="W412" s="37" t="s">
        <v>69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73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636</v>
      </c>
      <c r="B414" s="54" t="s">
        <v>637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110</v>
      </c>
      <c r="L414" s="32"/>
      <c r="M414" s="33" t="s">
        <v>77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69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638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76</v>
      </c>
      <c r="L415" s="32"/>
      <c r="M415" s="33" t="s">
        <v>77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69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641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71</v>
      </c>
      <c r="Q416" s="596"/>
      <c r="R416" s="596"/>
      <c r="S416" s="596"/>
      <c r="T416" s="596"/>
      <c r="U416" s="596"/>
      <c r="V416" s="597"/>
      <c r="W416" s="37" t="s">
        <v>72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71</v>
      </c>
      <c r="Q417" s="596"/>
      <c r="R417" s="596"/>
      <c r="S417" s="596"/>
      <c r="T417" s="596"/>
      <c r="U417" s="596"/>
      <c r="V417" s="597"/>
      <c r="W417" s="37" t="s">
        <v>69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642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137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643</v>
      </c>
      <c r="B420" s="54" t="s">
        <v>644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76</v>
      </c>
      <c r="L420" s="32"/>
      <c r="M420" s="33" t="s">
        <v>67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69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71</v>
      </c>
      <c r="Q422" s="596"/>
      <c r="R422" s="596"/>
      <c r="S422" s="596"/>
      <c r="T422" s="596"/>
      <c r="U422" s="596"/>
      <c r="V422" s="597"/>
      <c r="W422" s="37" t="s">
        <v>72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71</v>
      </c>
      <c r="Q423" s="596"/>
      <c r="R423" s="596"/>
      <c r="S423" s="596"/>
      <c r="T423" s="596"/>
      <c r="U423" s="596"/>
      <c r="V423" s="597"/>
      <c r="W423" s="37" t="s">
        <v>69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63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649</v>
      </c>
      <c r="B425" s="54" t="s">
        <v>650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110</v>
      </c>
      <c r="L425" s="32"/>
      <c r="M425" s="33" t="s">
        <v>106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69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651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69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654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69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657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69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657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71</v>
      </c>
      <c r="Q429" s="596"/>
      <c r="R429" s="596"/>
      <c r="S429" s="596"/>
      <c r="T429" s="596"/>
      <c r="U429" s="596"/>
      <c r="V429" s="597"/>
      <c r="W429" s="37" t="s">
        <v>72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71</v>
      </c>
      <c r="Q430" s="596"/>
      <c r="R430" s="596"/>
      <c r="S430" s="596"/>
      <c r="T430" s="596"/>
      <c r="U430" s="596"/>
      <c r="V430" s="597"/>
      <c r="W430" s="37" t="s">
        <v>69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660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63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661</v>
      </c>
      <c r="B433" s="54" t="s">
        <v>662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7">
        <v>24</v>
      </c>
      <c r="Y433" s="578">
        <f>IFERROR(IF(X433="",0,CEILING((X433/$H433),1)*$H433),"")</f>
        <v>24</v>
      </c>
      <c r="Z433" s="36">
        <f>IFERROR(IF(Y433=0,"",ROUNDUP(Y433/H433,0)*0.00651),"")</f>
        <v>0.13020000000000001</v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42.000000000000007</v>
      </c>
      <c r="BN433" s="64">
        <f>IFERROR(Y433*I433/H433,"0")</f>
        <v>42.000000000000007</v>
      </c>
      <c r="BO433" s="64">
        <f>IFERROR(1/J433*(X433/H433),"0")</f>
        <v>0.1098901098901099</v>
      </c>
      <c r="BP433" s="64">
        <f>IFERROR(1/J433*(Y433/H433),"0")</f>
        <v>0.1098901098901099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71</v>
      </c>
      <c r="Q434" s="596"/>
      <c r="R434" s="596"/>
      <c r="S434" s="596"/>
      <c r="T434" s="596"/>
      <c r="U434" s="596"/>
      <c r="V434" s="597"/>
      <c r="W434" s="37" t="s">
        <v>72</v>
      </c>
      <c r="X434" s="579">
        <f>IFERROR(X433/H433,"0")</f>
        <v>20</v>
      </c>
      <c r="Y434" s="579">
        <f>IFERROR(Y433/H433,"0")</f>
        <v>20</v>
      </c>
      <c r="Z434" s="579">
        <f>IFERROR(IF(Z433="",0,Z433),"0")</f>
        <v>0.13020000000000001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71</v>
      </c>
      <c r="Q435" s="596"/>
      <c r="R435" s="596"/>
      <c r="S435" s="596"/>
      <c r="T435" s="596"/>
      <c r="U435" s="596"/>
      <c r="V435" s="597"/>
      <c r="W435" s="37" t="s">
        <v>69</v>
      </c>
      <c r="X435" s="579">
        <f>IFERROR(SUM(X433:X433),"0")</f>
        <v>24</v>
      </c>
      <c r="Y435" s="579">
        <f>IFERROR(SUM(Y433:Y433),"0")</f>
        <v>24</v>
      </c>
      <c r="Z435" s="37"/>
      <c r="AA435" s="580"/>
      <c r="AB435" s="580"/>
      <c r="AC435" s="580"/>
    </row>
    <row r="436" spans="1:68" ht="16.5" customHeight="1" x14ac:dyDescent="0.25">
      <c r="A436" s="594" t="s">
        <v>664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63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665</v>
      </c>
      <c r="B438" s="54" t="s">
        <v>666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76</v>
      </c>
      <c r="L438" s="32"/>
      <c r="M438" s="33" t="s">
        <v>67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69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667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71</v>
      </c>
      <c r="Q439" s="596"/>
      <c r="R439" s="596"/>
      <c r="S439" s="596"/>
      <c r="T439" s="596"/>
      <c r="U439" s="596"/>
      <c r="V439" s="597"/>
      <c r="W439" s="37" t="s">
        <v>72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71</v>
      </c>
      <c r="Q440" s="596"/>
      <c r="R440" s="596"/>
      <c r="S440" s="596"/>
      <c r="T440" s="596"/>
      <c r="U440" s="596"/>
      <c r="V440" s="597"/>
      <c r="W440" s="37" t="s">
        <v>69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668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668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102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669</v>
      </c>
      <c r="B444" s="54" t="s">
        <v>670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69</v>
      </c>
      <c r="X444" s="577">
        <v>45</v>
      </c>
      <c r="Y444" s="578">
        <f t="shared" ref="Y444:Y456" si="68">IFERROR(IF(X444="",0,CEILING((X444/$H444),1)*$H444),"")</f>
        <v>47.52</v>
      </c>
      <c r="Z444" s="36">
        <f t="shared" ref="Z444:Z449" si="69">IFERROR(IF(Y444=0,"",ROUNDUP(Y444/H444,0)*0.01196),"")</f>
        <v>0.10764</v>
      </c>
      <c r="AA444" s="56"/>
      <c r="AB444" s="57"/>
      <c r="AC444" s="483" t="s">
        <v>671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48.068181818181813</v>
      </c>
      <c r="BN444" s="64">
        <f t="shared" ref="BN444:BN456" si="71">IFERROR(Y444*I444/H444,"0")</f>
        <v>50.760000000000005</v>
      </c>
      <c r="BO444" s="64">
        <f t="shared" ref="BO444:BO456" si="72">IFERROR(1/J444*(X444/H444),"0")</f>
        <v>8.1949300699300689E-2</v>
      </c>
      <c r="BP444" s="64">
        <f t="shared" ref="BP444:BP456" si="73">IFERROR(1/J444*(Y444/H444),"0")</f>
        <v>8.6538461538461536E-2</v>
      </c>
    </row>
    <row r="445" spans="1:68" ht="27" customHeight="1" x14ac:dyDescent="0.25">
      <c r="A445" s="54" t="s">
        <v>672</v>
      </c>
      <c r="B445" s="54" t="s">
        <v>673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69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674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675</v>
      </c>
      <c r="B446" s="54" t="s">
        <v>676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7">
        <v>60</v>
      </c>
      <c r="Y446" s="578">
        <f t="shared" si="68"/>
        <v>63.36</v>
      </c>
      <c r="Z446" s="36">
        <f t="shared" si="69"/>
        <v>0.14352000000000001</v>
      </c>
      <c r="AA446" s="56"/>
      <c r="AB446" s="57"/>
      <c r="AC446" s="487" t="s">
        <v>677</v>
      </c>
      <c r="AG446" s="64"/>
      <c r="AJ446" s="68"/>
      <c r="AK446" s="68">
        <v>0</v>
      </c>
      <c r="BB446" s="488" t="s">
        <v>1</v>
      </c>
      <c r="BM446" s="64">
        <f t="shared" si="70"/>
        <v>64.090909090909079</v>
      </c>
      <c r="BN446" s="64">
        <f t="shared" si="71"/>
        <v>67.679999999999993</v>
      </c>
      <c r="BO446" s="64">
        <f t="shared" si="72"/>
        <v>0.10926573426573427</v>
      </c>
      <c r="BP446" s="64">
        <f t="shared" si="73"/>
        <v>0.11538461538461539</v>
      </c>
    </row>
    <row r="447" spans="1:68" ht="16.5" customHeight="1" x14ac:dyDescent="0.25">
      <c r="A447" s="54" t="s">
        <v>678</v>
      </c>
      <c r="B447" s="54" t="s">
        <v>679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105</v>
      </c>
      <c r="L447" s="32"/>
      <c r="M447" s="33" t="s">
        <v>106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680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681</v>
      </c>
      <c r="B448" s="54" t="s">
        <v>682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105</v>
      </c>
      <c r="L448" s="32"/>
      <c r="M448" s="33" t="s">
        <v>106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7">
        <v>47</v>
      </c>
      <c r="Y448" s="578">
        <f t="shared" si="68"/>
        <v>47.52</v>
      </c>
      <c r="Z448" s="36">
        <f t="shared" si="69"/>
        <v>0.10764</v>
      </c>
      <c r="AA448" s="56"/>
      <c r="AB448" s="57"/>
      <c r="AC448" s="491" t="s">
        <v>683</v>
      </c>
      <c r="AG448" s="64"/>
      <c r="AJ448" s="68"/>
      <c r="AK448" s="68">
        <v>0</v>
      </c>
      <c r="BB448" s="492" t="s">
        <v>1</v>
      </c>
      <c r="BM448" s="64">
        <f t="shared" si="70"/>
        <v>50.204545454545446</v>
      </c>
      <c r="BN448" s="64">
        <f t="shared" si="71"/>
        <v>50.760000000000005</v>
      </c>
      <c r="BO448" s="64">
        <f t="shared" si="72"/>
        <v>8.559149184149184E-2</v>
      </c>
      <c r="BP448" s="64">
        <f t="shared" si="73"/>
        <v>8.6538461538461536E-2</v>
      </c>
    </row>
    <row r="449" spans="1:68" ht="16.5" customHeight="1" x14ac:dyDescent="0.25">
      <c r="A449" s="54" t="s">
        <v>684</v>
      </c>
      <c r="B449" s="54" t="s">
        <v>685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686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687</v>
      </c>
      <c r="B450" s="54" t="s">
        <v>688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69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671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689</v>
      </c>
      <c r="B451" s="54" t="s">
        <v>690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671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689</v>
      </c>
      <c r="B452" s="54" t="s">
        <v>691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69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671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692</v>
      </c>
      <c r="B453" s="54" t="s">
        <v>693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69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674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76</v>
      </c>
      <c r="L454" s="32"/>
      <c r="M454" s="33" t="s">
        <v>106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69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683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110</v>
      </c>
      <c r="L455" s="32"/>
      <c r="M455" s="33" t="s">
        <v>106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69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683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696</v>
      </c>
      <c r="B456" s="54" t="s">
        <v>698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69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683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71</v>
      </c>
      <c r="Q457" s="596"/>
      <c r="R457" s="596"/>
      <c r="S457" s="596"/>
      <c r="T457" s="596"/>
      <c r="U457" s="596"/>
      <c r="V457" s="597"/>
      <c r="W457" s="37" t="s">
        <v>72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28.787878787878782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30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0.35880000000000001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71</v>
      </c>
      <c r="Q458" s="596"/>
      <c r="R458" s="596"/>
      <c r="S458" s="596"/>
      <c r="T458" s="596"/>
      <c r="U458" s="596"/>
      <c r="V458" s="597"/>
      <c r="W458" s="37" t="s">
        <v>69</v>
      </c>
      <c r="X458" s="579">
        <f>IFERROR(SUM(X444:X456),"0")</f>
        <v>152</v>
      </c>
      <c r="Y458" s="579">
        <f>IFERROR(SUM(Y444:Y456),"0")</f>
        <v>158.4</v>
      </c>
      <c r="Z458" s="37"/>
      <c r="AA458" s="580"/>
      <c r="AB458" s="580"/>
      <c r="AC458" s="580"/>
    </row>
    <row r="459" spans="1:68" ht="14.25" customHeight="1" x14ac:dyDescent="0.25">
      <c r="A459" s="584" t="s">
        <v>137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699</v>
      </c>
      <c r="B460" s="54" t="s">
        <v>700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105</v>
      </c>
      <c r="L460" s="32"/>
      <c r="M460" s="33" t="s">
        <v>77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69</v>
      </c>
      <c r="X460" s="577">
        <v>350</v>
      </c>
      <c r="Y460" s="578">
        <f>IFERROR(IF(X460="",0,CEILING((X460/$H460),1)*$H460),"")</f>
        <v>353.76</v>
      </c>
      <c r="Z460" s="36">
        <f>IFERROR(IF(Y460=0,"",ROUNDUP(Y460/H460,0)*0.01196),"")</f>
        <v>0.80132000000000003</v>
      </c>
      <c r="AA460" s="56"/>
      <c r="AB460" s="57"/>
      <c r="AC460" s="509" t="s">
        <v>701</v>
      </c>
      <c r="AG460" s="64"/>
      <c r="AJ460" s="68"/>
      <c r="AK460" s="68">
        <v>0</v>
      </c>
      <c r="BB460" s="510" t="s">
        <v>1</v>
      </c>
      <c r="BM460" s="64">
        <f>IFERROR(X460*I460/H460,"0")</f>
        <v>373.86363636363637</v>
      </c>
      <c r="BN460" s="64">
        <f>IFERROR(Y460*I460/H460,"0")</f>
        <v>377.87999999999994</v>
      </c>
      <c r="BO460" s="64">
        <f>IFERROR(1/J460*(X460/H460),"0")</f>
        <v>0.63738344988344986</v>
      </c>
      <c r="BP460" s="64">
        <f>IFERROR(1/J460*(Y460/H460),"0")</f>
        <v>0.64423076923076927</v>
      </c>
    </row>
    <row r="461" spans="1:68" ht="16.5" customHeight="1" x14ac:dyDescent="0.25">
      <c r="A461" s="54" t="s">
        <v>702</v>
      </c>
      <c r="B461" s="54" t="s">
        <v>703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76</v>
      </c>
      <c r="L461" s="32"/>
      <c r="M461" s="33" t="s">
        <v>77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69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701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704</v>
      </c>
      <c r="B462" s="54" t="s">
        <v>705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71</v>
      </c>
      <c r="Q463" s="596"/>
      <c r="R463" s="596"/>
      <c r="S463" s="596"/>
      <c r="T463" s="596"/>
      <c r="U463" s="596"/>
      <c r="V463" s="597"/>
      <c r="W463" s="37" t="s">
        <v>72</v>
      </c>
      <c r="X463" s="579">
        <f>IFERROR(X460/H460,"0")+IFERROR(X461/H461,"0")+IFERROR(X462/H462,"0")</f>
        <v>66.287878787878782</v>
      </c>
      <c r="Y463" s="579">
        <f>IFERROR(Y460/H460,"0")+IFERROR(Y461/H461,"0")+IFERROR(Y462/H462,"0")</f>
        <v>67</v>
      </c>
      <c r="Z463" s="579">
        <f>IFERROR(IF(Z460="",0,Z460),"0")+IFERROR(IF(Z461="",0,Z461),"0")+IFERROR(IF(Z462="",0,Z462),"0")</f>
        <v>0.80132000000000003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71</v>
      </c>
      <c r="Q464" s="596"/>
      <c r="R464" s="596"/>
      <c r="S464" s="596"/>
      <c r="T464" s="596"/>
      <c r="U464" s="596"/>
      <c r="V464" s="597"/>
      <c r="W464" s="37" t="s">
        <v>69</v>
      </c>
      <c r="X464" s="579">
        <f>IFERROR(SUM(X460:X462),"0")</f>
        <v>350</v>
      </c>
      <c r="Y464" s="579">
        <f>IFERROR(SUM(Y460:Y462),"0")</f>
        <v>353.76</v>
      </c>
      <c r="Z464" s="37"/>
      <c r="AA464" s="580"/>
      <c r="AB464" s="580"/>
      <c r="AC464" s="580"/>
    </row>
    <row r="465" spans="1:68" ht="14.25" customHeight="1" x14ac:dyDescent="0.25">
      <c r="A465" s="584" t="s">
        <v>63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706</v>
      </c>
      <c r="B466" s="54" t="s">
        <v>707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105</v>
      </c>
      <c r="L466" s="32"/>
      <c r="M466" s="33" t="s">
        <v>106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69</v>
      </c>
      <c r="X466" s="577">
        <v>68</v>
      </c>
      <c r="Y466" s="578">
        <f t="shared" ref="Y466:Y472" si="74">IFERROR(IF(X466="",0,CEILING((X466/$H466),1)*$H466),"")</f>
        <v>68.64</v>
      </c>
      <c r="Z466" s="36">
        <f>IFERROR(IF(Y466=0,"",ROUNDUP(Y466/H466,0)*0.01196),"")</f>
        <v>0.15548000000000001</v>
      </c>
      <c r="AA466" s="56"/>
      <c r="AB466" s="57"/>
      <c r="AC466" s="515" t="s">
        <v>708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72.636363636363626</v>
      </c>
      <c r="BN466" s="64">
        <f t="shared" ref="BN466:BN472" si="76">IFERROR(Y466*I466/H466,"0")</f>
        <v>73.319999999999993</v>
      </c>
      <c r="BO466" s="64">
        <f t="shared" ref="BO466:BO472" si="77">IFERROR(1/J466*(X466/H466),"0")</f>
        <v>0.12383449883449885</v>
      </c>
      <c r="BP466" s="64">
        <f t="shared" ref="BP466:BP472" si="78">IFERROR(1/J466*(Y466/H466),"0")</f>
        <v>0.125</v>
      </c>
    </row>
    <row r="467" spans="1:68" ht="27" customHeight="1" x14ac:dyDescent="0.25">
      <c r="A467" s="54" t="s">
        <v>709</v>
      </c>
      <c r="B467" s="54" t="s">
        <v>710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105</v>
      </c>
      <c r="L467" s="32"/>
      <c r="M467" s="33" t="s">
        <v>67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69</v>
      </c>
      <c r="X467" s="577">
        <v>150</v>
      </c>
      <c r="Y467" s="578">
        <f t="shared" si="74"/>
        <v>153.12</v>
      </c>
      <c r="Z467" s="36">
        <f>IFERROR(IF(Y467=0,"",ROUNDUP(Y467/H467,0)*0.01196),"")</f>
        <v>0.34683999999999998</v>
      </c>
      <c r="AA467" s="56"/>
      <c r="AB467" s="57"/>
      <c r="AC467" s="517" t="s">
        <v>711</v>
      </c>
      <c r="AG467" s="64"/>
      <c r="AJ467" s="68"/>
      <c r="AK467" s="68">
        <v>0</v>
      </c>
      <c r="BB467" s="518" t="s">
        <v>1</v>
      </c>
      <c r="BM467" s="64">
        <f t="shared" si="75"/>
        <v>160.22727272727272</v>
      </c>
      <c r="BN467" s="64">
        <f t="shared" si="76"/>
        <v>163.56</v>
      </c>
      <c r="BO467" s="64">
        <f t="shared" si="77"/>
        <v>0.27316433566433568</v>
      </c>
      <c r="BP467" s="64">
        <f t="shared" si="78"/>
        <v>0.27884615384615385</v>
      </c>
    </row>
    <row r="468" spans="1:68" ht="27" customHeight="1" x14ac:dyDescent="0.25">
      <c r="A468" s="54" t="s">
        <v>712</v>
      </c>
      <c r="B468" s="54" t="s">
        <v>713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105</v>
      </c>
      <c r="L468" s="32"/>
      <c r="M468" s="33" t="s">
        <v>67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69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714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customHeight="1" x14ac:dyDescent="0.25">
      <c r="A469" s="54" t="s">
        <v>715</v>
      </c>
      <c r="B469" s="54" t="s">
        <v>716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110</v>
      </c>
      <c r="L469" s="32"/>
      <c r="M469" s="33" t="s">
        <v>106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69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708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715</v>
      </c>
      <c r="B470" s="54" t="s">
        <v>717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69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708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718</v>
      </c>
      <c r="B471" s="54" t="s">
        <v>719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110</v>
      </c>
      <c r="L471" s="32"/>
      <c r="M471" s="33" t="s">
        <v>67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69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711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720</v>
      </c>
      <c r="B472" s="54" t="s">
        <v>721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110</v>
      </c>
      <c r="L472" s="32"/>
      <c r="M472" s="33" t="s">
        <v>67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69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714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71</v>
      </c>
      <c r="Q473" s="596"/>
      <c r="R473" s="596"/>
      <c r="S473" s="596"/>
      <c r="T473" s="596"/>
      <c r="U473" s="596"/>
      <c r="V473" s="597"/>
      <c r="W473" s="37" t="s">
        <v>72</v>
      </c>
      <c r="X473" s="579">
        <f>IFERROR(X466/H466,"0")+IFERROR(X467/H467,"0")+IFERROR(X468/H468,"0")+IFERROR(X469/H469,"0")+IFERROR(X470/H470,"0")+IFERROR(X471/H471,"0")+IFERROR(X472/H472,"0")</f>
        <v>41.287878787878782</v>
      </c>
      <c r="Y473" s="579">
        <f>IFERROR(Y466/H466,"0")+IFERROR(Y467/H467,"0")+IFERROR(Y468/H468,"0")+IFERROR(Y469/H469,"0")+IFERROR(Y470/H470,"0")+IFERROR(Y471/H471,"0")+IFERROR(Y472/H472,"0")</f>
        <v>42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0.50231999999999999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71</v>
      </c>
      <c r="Q474" s="596"/>
      <c r="R474" s="596"/>
      <c r="S474" s="596"/>
      <c r="T474" s="596"/>
      <c r="U474" s="596"/>
      <c r="V474" s="597"/>
      <c r="W474" s="37" t="s">
        <v>69</v>
      </c>
      <c r="X474" s="579">
        <f>IFERROR(SUM(X466:X472),"0")</f>
        <v>218</v>
      </c>
      <c r="Y474" s="579">
        <f>IFERROR(SUM(Y466:Y472),"0")</f>
        <v>221.76</v>
      </c>
      <c r="Z474" s="37"/>
      <c r="AA474" s="580"/>
      <c r="AB474" s="580"/>
      <c r="AC474" s="580"/>
    </row>
    <row r="475" spans="1:68" ht="14.25" customHeight="1" x14ac:dyDescent="0.25">
      <c r="A475" s="584" t="s">
        <v>73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722</v>
      </c>
      <c r="B476" s="54" t="s">
        <v>723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105</v>
      </c>
      <c r="L476" s="32"/>
      <c r="M476" s="33" t="s">
        <v>77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69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724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725</v>
      </c>
      <c r="B477" s="54" t="s">
        <v>726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727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728</v>
      </c>
      <c r="B478" s="54" t="s">
        <v>729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76</v>
      </c>
      <c r="L478" s="32"/>
      <c r="M478" s="33" t="s">
        <v>77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69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730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71</v>
      </c>
      <c r="Q479" s="596"/>
      <c r="R479" s="596"/>
      <c r="S479" s="596"/>
      <c r="T479" s="596"/>
      <c r="U479" s="596"/>
      <c r="V479" s="597"/>
      <c r="W479" s="37" t="s">
        <v>72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71</v>
      </c>
      <c r="Q480" s="596"/>
      <c r="R480" s="596"/>
      <c r="S480" s="596"/>
      <c r="T480" s="596"/>
      <c r="U480" s="596"/>
      <c r="V480" s="597"/>
      <c r="W480" s="37" t="s">
        <v>69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172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731</v>
      </c>
      <c r="B482" s="54" t="s">
        <v>732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105</v>
      </c>
      <c r="L482" s="32"/>
      <c r="M482" s="33" t="s">
        <v>77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69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733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71</v>
      </c>
      <c r="Q483" s="596"/>
      <c r="R483" s="596"/>
      <c r="S483" s="596"/>
      <c r="T483" s="596"/>
      <c r="U483" s="596"/>
      <c r="V483" s="597"/>
      <c r="W483" s="37" t="s">
        <v>72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71</v>
      </c>
      <c r="Q484" s="596"/>
      <c r="R484" s="596"/>
      <c r="S484" s="596"/>
      <c r="T484" s="596"/>
      <c r="U484" s="596"/>
      <c r="V484" s="597"/>
      <c r="W484" s="37" t="s">
        <v>69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734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734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102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735</v>
      </c>
      <c r="B488" s="54" t="s">
        <v>736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105</v>
      </c>
      <c r="L488" s="32"/>
      <c r="M488" s="33" t="s">
        <v>77</v>
      </c>
      <c r="N488" s="33"/>
      <c r="O488" s="32">
        <v>55</v>
      </c>
      <c r="P488" s="839" t="s">
        <v>737</v>
      </c>
      <c r="Q488" s="582"/>
      <c r="R488" s="582"/>
      <c r="S488" s="582"/>
      <c r="T488" s="583"/>
      <c r="U488" s="34"/>
      <c r="V488" s="34"/>
      <c r="W488" s="35" t="s">
        <v>69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738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739</v>
      </c>
      <c r="B489" s="54" t="s">
        <v>740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59" t="s">
        <v>741</v>
      </c>
      <c r="Q489" s="582"/>
      <c r="R489" s="582"/>
      <c r="S489" s="582"/>
      <c r="T489" s="583"/>
      <c r="U489" s="34"/>
      <c r="V489" s="34"/>
      <c r="W489" s="35" t="s">
        <v>69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742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743</v>
      </c>
      <c r="B490" s="54" t="s">
        <v>744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43" t="s">
        <v>745</v>
      </c>
      <c r="Q490" s="582"/>
      <c r="R490" s="582"/>
      <c r="S490" s="582"/>
      <c r="T490" s="583"/>
      <c r="U490" s="34"/>
      <c r="V490" s="34"/>
      <c r="W490" s="35" t="s">
        <v>69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746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71</v>
      </c>
      <c r="Q491" s="596"/>
      <c r="R491" s="596"/>
      <c r="S491" s="596"/>
      <c r="T491" s="596"/>
      <c r="U491" s="596"/>
      <c r="V491" s="597"/>
      <c r="W491" s="37" t="s">
        <v>72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71</v>
      </c>
      <c r="Q492" s="596"/>
      <c r="R492" s="596"/>
      <c r="S492" s="596"/>
      <c r="T492" s="596"/>
      <c r="U492" s="596"/>
      <c r="V492" s="597"/>
      <c r="W492" s="37" t="s">
        <v>69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137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747</v>
      </c>
      <c r="B494" s="54" t="s">
        <v>748</v>
      </c>
      <c r="C494" s="31">
        <v>4301020400</v>
      </c>
      <c r="D494" s="592">
        <v>4640242180519</v>
      </c>
      <c r="E494" s="593"/>
      <c r="F494" s="576">
        <v>1.5</v>
      </c>
      <c r="G494" s="32">
        <v>8</v>
      </c>
      <c r="H494" s="576">
        <v>12</v>
      </c>
      <c r="I494" s="576">
        <v>12.435</v>
      </c>
      <c r="J494" s="32">
        <v>64</v>
      </c>
      <c r="K494" s="32" t="s">
        <v>105</v>
      </c>
      <c r="L494" s="32"/>
      <c r="M494" s="33" t="s">
        <v>106</v>
      </c>
      <c r="N494" s="33"/>
      <c r="O494" s="32">
        <v>50</v>
      </c>
      <c r="P494" s="691" t="s">
        <v>749</v>
      </c>
      <c r="Q494" s="582"/>
      <c r="R494" s="582"/>
      <c r="S494" s="582"/>
      <c r="T494" s="583"/>
      <c r="U494" s="34"/>
      <c r="V494" s="34"/>
      <c r="W494" s="35" t="s">
        <v>69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750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747</v>
      </c>
      <c r="B495" s="54" t="s">
        <v>751</v>
      </c>
      <c r="C495" s="31">
        <v>4301020269</v>
      </c>
      <c r="D495" s="592">
        <v>4640242180519</v>
      </c>
      <c r="E495" s="593"/>
      <c r="F495" s="576">
        <v>1.35</v>
      </c>
      <c r="G495" s="32">
        <v>8</v>
      </c>
      <c r="H495" s="576">
        <v>10.8</v>
      </c>
      <c r="I495" s="576">
        <v>11.234999999999999</v>
      </c>
      <c r="J495" s="32">
        <v>64</v>
      </c>
      <c r="K495" s="32" t="s">
        <v>105</v>
      </c>
      <c r="L495" s="32"/>
      <c r="M495" s="33" t="s">
        <v>77</v>
      </c>
      <c r="N495" s="33"/>
      <c r="O495" s="32">
        <v>50</v>
      </c>
      <c r="P495" s="721" t="s">
        <v>752</v>
      </c>
      <c r="Q495" s="582"/>
      <c r="R495" s="582"/>
      <c r="S495" s="582"/>
      <c r="T495" s="583"/>
      <c r="U495" s="34"/>
      <c r="V495" s="34"/>
      <c r="W495" s="35" t="s">
        <v>69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753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754</v>
      </c>
      <c r="B496" s="54" t="s">
        <v>755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43" t="s">
        <v>756</v>
      </c>
      <c r="Q496" s="582"/>
      <c r="R496" s="582"/>
      <c r="S496" s="582"/>
      <c r="T496" s="583"/>
      <c r="U496" s="34"/>
      <c r="V496" s="34"/>
      <c r="W496" s="35" t="s">
        <v>69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753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757</v>
      </c>
      <c r="B497" s="54" t="s">
        <v>758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110</v>
      </c>
      <c r="L497" s="32"/>
      <c r="M497" s="33" t="s">
        <v>106</v>
      </c>
      <c r="N497" s="33"/>
      <c r="O497" s="32">
        <v>50</v>
      </c>
      <c r="P497" s="894" t="s">
        <v>759</v>
      </c>
      <c r="Q497" s="582"/>
      <c r="R497" s="582"/>
      <c r="S497" s="582"/>
      <c r="T497" s="583"/>
      <c r="U497" s="34"/>
      <c r="V497" s="34"/>
      <c r="W497" s="35" t="s">
        <v>69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760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71</v>
      </c>
      <c r="Q498" s="596"/>
      <c r="R498" s="596"/>
      <c r="S498" s="596"/>
      <c r="T498" s="596"/>
      <c r="U498" s="596"/>
      <c r="V498" s="597"/>
      <c r="W498" s="37" t="s">
        <v>72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71</v>
      </c>
      <c r="Q499" s="596"/>
      <c r="R499" s="596"/>
      <c r="S499" s="596"/>
      <c r="T499" s="596"/>
      <c r="U499" s="596"/>
      <c r="V499" s="597"/>
      <c r="W499" s="37" t="s">
        <v>69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63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761</v>
      </c>
      <c r="B501" s="54" t="s">
        <v>762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110</v>
      </c>
      <c r="L501" s="32"/>
      <c r="M501" s="33" t="s">
        <v>67</v>
      </c>
      <c r="N501" s="33"/>
      <c r="O501" s="32">
        <v>40</v>
      </c>
      <c r="P501" s="736" t="s">
        <v>763</v>
      </c>
      <c r="Q501" s="582"/>
      <c r="R501" s="582"/>
      <c r="S501" s="582"/>
      <c r="T501" s="583"/>
      <c r="U501" s="34"/>
      <c r="V501" s="34"/>
      <c r="W501" s="35" t="s">
        <v>69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764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765</v>
      </c>
      <c r="B502" s="54" t="s">
        <v>766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110</v>
      </c>
      <c r="L502" s="32"/>
      <c r="M502" s="33" t="s">
        <v>67</v>
      </c>
      <c r="N502" s="33"/>
      <c r="O502" s="32">
        <v>40</v>
      </c>
      <c r="P502" s="650" t="s">
        <v>767</v>
      </c>
      <c r="Q502" s="582"/>
      <c r="R502" s="582"/>
      <c r="S502" s="582"/>
      <c r="T502" s="583"/>
      <c r="U502" s="34"/>
      <c r="V502" s="34"/>
      <c r="W502" s="35" t="s">
        <v>69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768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71</v>
      </c>
      <c r="Q503" s="596"/>
      <c r="R503" s="596"/>
      <c r="S503" s="596"/>
      <c r="T503" s="596"/>
      <c r="U503" s="596"/>
      <c r="V503" s="597"/>
      <c r="W503" s="37" t="s">
        <v>72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71</v>
      </c>
      <c r="Q504" s="596"/>
      <c r="R504" s="596"/>
      <c r="S504" s="596"/>
      <c r="T504" s="596"/>
      <c r="U504" s="596"/>
      <c r="V504" s="597"/>
      <c r="W504" s="37" t="s">
        <v>69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73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769</v>
      </c>
      <c r="B506" s="54" t="s">
        <v>770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45</v>
      </c>
      <c r="P506" s="783" t="s">
        <v>771</v>
      </c>
      <c r="Q506" s="582"/>
      <c r="R506" s="582"/>
      <c r="S506" s="582"/>
      <c r="T506" s="583"/>
      <c r="U506" s="34"/>
      <c r="V506" s="34"/>
      <c r="W506" s="35" t="s">
        <v>69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772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769</v>
      </c>
      <c r="B507" s="54" t="s">
        <v>773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45</v>
      </c>
      <c r="P507" s="917" t="s">
        <v>771</v>
      </c>
      <c r="Q507" s="582"/>
      <c r="R507" s="582"/>
      <c r="S507" s="582"/>
      <c r="T507" s="583"/>
      <c r="U507" s="34"/>
      <c r="V507" s="34"/>
      <c r="W507" s="35" t="s">
        <v>69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71</v>
      </c>
      <c r="Q508" s="596"/>
      <c r="R508" s="596"/>
      <c r="S508" s="596"/>
      <c r="T508" s="596"/>
      <c r="U508" s="596"/>
      <c r="V508" s="597"/>
      <c r="W508" s="37" t="s">
        <v>72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71</v>
      </c>
      <c r="Q509" s="596"/>
      <c r="R509" s="596"/>
      <c r="S509" s="596"/>
      <c r="T509" s="596"/>
      <c r="U509" s="596"/>
      <c r="V509" s="597"/>
      <c r="W509" s="37" t="s">
        <v>69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172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774</v>
      </c>
      <c r="B511" s="54" t="s">
        <v>775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105</v>
      </c>
      <c r="L511" s="32"/>
      <c r="M511" s="33" t="s">
        <v>92</v>
      </c>
      <c r="N511" s="33"/>
      <c r="O511" s="32">
        <v>40</v>
      </c>
      <c r="P511" s="767" t="s">
        <v>776</v>
      </c>
      <c r="Q511" s="582"/>
      <c r="R511" s="582"/>
      <c r="S511" s="582"/>
      <c r="T511" s="583"/>
      <c r="U511" s="34"/>
      <c r="V511" s="34"/>
      <c r="W511" s="35" t="s">
        <v>69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777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774</v>
      </c>
      <c r="B512" s="54" t="s">
        <v>778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105</v>
      </c>
      <c r="L512" s="32"/>
      <c r="M512" s="33" t="s">
        <v>77</v>
      </c>
      <c r="N512" s="33"/>
      <c r="O512" s="32">
        <v>40</v>
      </c>
      <c r="P512" s="808" t="s">
        <v>779</v>
      </c>
      <c r="Q512" s="582"/>
      <c r="R512" s="582"/>
      <c r="S512" s="582"/>
      <c r="T512" s="583"/>
      <c r="U512" s="34"/>
      <c r="V512" s="34"/>
      <c r="W512" s="35" t="s">
        <v>69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777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780</v>
      </c>
      <c r="B513" s="54" t="s">
        <v>781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105</v>
      </c>
      <c r="L513" s="32"/>
      <c r="M513" s="33" t="s">
        <v>92</v>
      </c>
      <c r="N513" s="33"/>
      <c r="O513" s="32">
        <v>40</v>
      </c>
      <c r="P513" s="725" t="s">
        <v>782</v>
      </c>
      <c r="Q513" s="582"/>
      <c r="R513" s="582"/>
      <c r="S513" s="582"/>
      <c r="T513" s="583"/>
      <c r="U513" s="34"/>
      <c r="V513" s="34"/>
      <c r="W513" s="35" t="s">
        <v>69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783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780</v>
      </c>
      <c r="B514" s="54" t="s">
        <v>784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105</v>
      </c>
      <c r="L514" s="32"/>
      <c r="M514" s="33" t="s">
        <v>77</v>
      </c>
      <c r="N514" s="33"/>
      <c r="O514" s="32">
        <v>40</v>
      </c>
      <c r="P514" s="758" t="s">
        <v>785</v>
      </c>
      <c r="Q514" s="582"/>
      <c r="R514" s="582"/>
      <c r="S514" s="582"/>
      <c r="T514" s="583"/>
      <c r="U514" s="34"/>
      <c r="V514" s="34"/>
      <c r="W514" s="35" t="s">
        <v>69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783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71</v>
      </c>
      <c r="Q515" s="596"/>
      <c r="R515" s="596"/>
      <c r="S515" s="596"/>
      <c r="T515" s="596"/>
      <c r="U515" s="596"/>
      <c r="V515" s="597"/>
      <c r="W515" s="37" t="s">
        <v>72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71</v>
      </c>
      <c r="Q516" s="596"/>
      <c r="R516" s="596"/>
      <c r="S516" s="596"/>
      <c r="T516" s="596"/>
      <c r="U516" s="596"/>
      <c r="V516" s="597"/>
      <c r="W516" s="37" t="s">
        <v>69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786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137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787</v>
      </c>
      <c r="B519" s="54" t="s">
        <v>788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105</v>
      </c>
      <c r="L519" s="32"/>
      <c r="M519" s="33" t="s">
        <v>106</v>
      </c>
      <c r="N519" s="33"/>
      <c r="O519" s="32">
        <v>50</v>
      </c>
      <c r="P519" s="733" t="s">
        <v>789</v>
      </c>
      <c r="Q519" s="582"/>
      <c r="R519" s="582"/>
      <c r="S519" s="582"/>
      <c r="T519" s="583"/>
      <c r="U519" s="34"/>
      <c r="V519" s="34"/>
      <c r="W519" s="35" t="s">
        <v>69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790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71</v>
      </c>
      <c r="Q520" s="596"/>
      <c r="R520" s="596"/>
      <c r="S520" s="596"/>
      <c r="T520" s="596"/>
      <c r="U520" s="596"/>
      <c r="V520" s="597"/>
      <c r="W520" s="37" t="s">
        <v>72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71</v>
      </c>
      <c r="Q521" s="596"/>
      <c r="R521" s="596"/>
      <c r="S521" s="596"/>
      <c r="T521" s="596"/>
      <c r="U521" s="596"/>
      <c r="V521" s="597"/>
      <c r="W521" s="37" t="s">
        <v>69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791</v>
      </c>
      <c r="Q522" s="667"/>
      <c r="R522" s="667"/>
      <c r="S522" s="667"/>
      <c r="T522" s="667"/>
      <c r="U522" s="667"/>
      <c r="V522" s="668"/>
      <c r="W522" s="37" t="s">
        <v>69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4293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4389.43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792</v>
      </c>
      <c r="Q523" s="667"/>
      <c r="R523" s="667"/>
      <c r="S523" s="667"/>
      <c r="T523" s="667"/>
      <c r="U523" s="667"/>
      <c r="V523" s="668"/>
      <c r="W523" s="37" t="s">
        <v>69</v>
      </c>
      <c r="X523" s="579">
        <f>IFERROR(SUM(BM22:BM519),"0")</f>
        <v>4531.5014151205032</v>
      </c>
      <c r="Y523" s="579">
        <f>IFERROR(SUM(BN22:BN519),"0")</f>
        <v>4633.5600000000004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793</v>
      </c>
      <c r="Q524" s="667"/>
      <c r="R524" s="667"/>
      <c r="S524" s="667"/>
      <c r="T524" s="667"/>
      <c r="U524" s="667"/>
      <c r="V524" s="668"/>
      <c r="W524" s="37" t="s">
        <v>794</v>
      </c>
      <c r="X524" s="38">
        <f>ROUNDUP(SUM(BO22:BO519),0)</f>
        <v>8</v>
      </c>
      <c r="Y524" s="38">
        <f>ROUNDUP(SUM(BP22:BP519),0)</f>
        <v>8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795</v>
      </c>
      <c r="Q525" s="667"/>
      <c r="R525" s="667"/>
      <c r="S525" s="667"/>
      <c r="T525" s="667"/>
      <c r="U525" s="667"/>
      <c r="V525" s="668"/>
      <c r="W525" s="37" t="s">
        <v>69</v>
      </c>
      <c r="X525" s="579">
        <f>GrossWeightTotal+PalletQtyTotal*25</f>
        <v>4731.5014151205032</v>
      </c>
      <c r="Y525" s="579">
        <f>GrossWeightTotalR+PalletQtyTotalR*25</f>
        <v>4833.5600000000004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796</v>
      </c>
      <c r="Q526" s="667"/>
      <c r="R526" s="667"/>
      <c r="S526" s="667"/>
      <c r="T526" s="667"/>
      <c r="U526" s="667"/>
      <c r="V526" s="668"/>
      <c r="W526" s="37" t="s">
        <v>794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676.15625464743096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694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797</v>
      </c>
      <c r="Q527" s="667"/>
      <c r="R527" s="667"/>
      <c r="S527" s="667"/>
      <c r="T527" s="667"/>
      <c r="U527" s="667"/>
      <c r="V527" s="668"/>
      <c r="W527" s="39" t="s">
        <v>798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8.3941199999999991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799</v>
      </c>
      <c r="B529" s="574" t="s">
        <v>62</v>
      </c>
      <c r="C529" s="586" t="s">
        <v>100</v>
      </c>
      <c r="D529" s="694"/>
      <c r="E529" s="694"/>
      <c r="F529" s="694"/>
      <c r="G529" s="694"/>
      <c r="H529" s="634"/>
      <c r="I529" s="586" t="s">
        <v>266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552</v>
      </c>
      <c r="V529" s="634"/>
      <c r="W529" s="586" t="s">
        <v>609</v>
      </c>
      <c r="X529" s="694"/>
      <c r="Y529" s="694"/>
      <c r="Z529" s="634"/>
      <c r="AA529" s="574" t="s">
        <v>668</v>
      </c>
      <c r="AB529" s="586" t="s">
        <v>734</v>
      </c>
      <c r="AC529" s="634"/>
      <c r="AF529" s="575"/>
    </row>
    <row r="530" spans="1:32" ht="14.25" customHeight="1" thickTop="1" x14ac:dyDescent="0.2">
      <c r="A530" s="787" t="s">
        <v>800</v>
      </c>
      <c r="B530" s="586" t="s">
        <v>62</v>
      </c>
      <c r="C530" s="586" t="s">
        <v>101</v>
      </c>
      <c r="D530" s="586" t="s">
        <v>119</v>
      </c>
      <c r="E530" s="586" t="s">
        <v>179</v>
      </c>
      <c r="F530" s="586" t="s">
        <v>204</v>
      </c>
      <c r="G530" s="586" t="s">
        <v>242</v>
      </c>
      <c r="H530" s="586" t="s">
        <v>100</v>
      </c>
      <c r="I530" s="586" t="s">
        <v>267</v>
      </c>
      <c r="J530" s="586" t="s">
        <v>307</v>
      </c>
      <c r="K530" s="586" t="s">
        <v>368</v>
      </c>
      <c r="L530" s="586" t="s">
        <v>404</v>
      </c>
      <c r="M530" s="586" t="s">
        <v>420</v>
      </c>
      <c r="N530" s="575"/>
      <c r="O530" s="586" t="s">
        <v>433</v>
      </c>
      <c r="P530" s="586" t="s">
        <v>443</v>
      </c>
      <c r="Q530" s="586" t="s">
        <v>450</v>
      </c>
      <c r="R530" s="586" t="s">
        <v>454</v>
      </c>
      <c r="S530" s="586" t="s">
        <v>459</v>
      </c>
      <c r="T530" s="586" t="s">
        <v>542</v>
      </c>
      <c r="U530" s="586" t="s">
        <v>553</v>
      </c>
      <c r="V530" s="586" t="s">
        <v>587</v>
      </c>
      <c r="W530" s="586" t="s">
        <v>610</v>
      </c>
      <c r="X530" s="586" t="s">
        <v>642</v>
      </c>
      <c r="Y530" s="586" t="s">
        <v>660</v>
      </c>
      <c r="Z530" s="586" t="s">
        <v>664</v>
      </c>
      <c r="AA530" s="586" t="s">
        <v>668</v>
      </c>
      <c r="AB530" s="586" t="s">
        <v>734</v>
      </c>
      <c r="AC530" s="586" t="s">
        <v>786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801</v>
      </c>
      <c r="B532" s="46">
        <f>IFERROR(Y22*1,"0")+IFERROR(Y26*1,"0")+IFERROR(Y27*1,"0")+IFERROR(Y28*1,"0")+IFERROR(Y29*1,"0")+IFERROR(Y30*1,"0")+IFERROR(Y31*1,"0")+IFERROR(Y35*1,"0")</f>
        <v>1.2</v>
      </c>
      <c r="C532" s="46">
        <f>IFERROR(Y41*1,"0")+IFERROR(Y42*1,"0")+IFERROR(Y43*1,"0")+IFERROR(Y44*1,"0")+IFERROR(Y48*1,"0")</f>
        <v>59.2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40.200000000000003</v>
      </c>
      <c r="E532" s="46">
        <f>IFERROR(Y90*1,"0")+IFERROR(Y91*1,"0")+IFERROR(Y92*1,"0")+IFERROR(Y96*1,"0")+IFERROR(Y97*1,"0")+IFERROR(Y98*1,"0")+IFERROR(Y99*1,"0")+IFERROR(Y100*1,"0")+IFERROR(Y101*1,"0")+IFERROR(Y102*1,"0")</f>
        <v>423.9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454.20000000000005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27.060000000000002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431.4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52.8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35.549999999999997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2106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24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733.92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RsiNYw2TtRbKYe+XZSumd7MQ7wcDzFF3jiE9m2fTu87WnVt7pc+1oXwoYGo1djZY8Rot4p478PEwt4BVH0GUpA==" saltValue="FnZGRUE/pDb0TVbe5Xn6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804</v>
      </c>
      <c r="C6" s="47" t="s">
        <v>805</v>
      </c>
      <c r="D6" s="47" t="s">
        <v>806</v>
      </c>
      <c r="E6" s="47"/>
    </row>
    <row r="7" spans="2:8" x14ac:dyDescent="0.2">
      <c r="B7" s="47" t="s">
        <v>807</v>
      </c>
      <c r="C7" s="47" t="s">
        <v>808</v>
      </c>
      <c r="D7" s="47" t="s">
        <v>809</v>
      </c>
      <c r="E7" s="47"/>
    </row>
    <row r="8" spans="2:8" x14ac:dyDescent="0.2">
      <c r="B8" s="47" t="s">
        <v>810</v>
      </c>
      <c r="C8" s="47" t="s">
        <v>811</v>
      </c>
      <c r="D8" s="47" t="s">
        <v>812</v>
      </c>
      <c r="E8" s="47"/>
    </row>
    <row r="9" spans="2:8" x14ac:dyDescent="0.2">
      <c r="B9" s="47" t="s">
        <v>14</v>
      </c>
      <c r="C9" s="47" t="s">
        <v>813</v>
      </c>
      <c r="D9" s="47" t="s">
        <v>814</v>
      </c>
      <c r="E9" s="47"/>
    </row>
    <row r="10" spans="2:8" x14ac:dyDescent="0.2">
      <c r="B10" s="47" t="s">
        <v>815</v>
      </c>
      <c r="C10" s="47" t="s">
        <v>816</v>
      </c>
      <c r="D10" s="47" t="s">
        <v>817</v>
      </c>
      <c r="E10" s="47"/>
    </row>
    <row r="11" spans="2:8" x14ac:dyDescent="0.2">
      <c r="B11" s="47" t="s">
        <v>818</v>
      </c>
      <c r="C11" s="47" t="s">
        <v>819</v>
      </c>
      <c r="D11" s="47" t="s">
        <v>820</v>
      </c>
      <c r="E11" s="47"/>
    </row>
    <row r="13" spans="2:8" x14ac:dyDescent="0.2">
      <c r="B13" s="47" t="s">
        <v>821</v>
      </c>
      <c r="C13" s="47" t="s">
        <v>805</v>
      </c>
      <c r="D13" s="47"/>
      <c r="E13" s="47"/>
    </row>
    <row r="15" spans="2:8" x14ac:dyDescent="0.2">
      <c r="B15" s="47" t="s">
        <v>822</v>
      </c>
      <c r="C15" s="47" t="s">
        <v>808</v>
      </c>
      <c r="D15" s="47"/>
      <c r="E15" s="47"/>
    </row>
    <row r="17" spans="2:5" x14ac:dyDescent="0.2">
      <c r="B17" s="47" t="s">
        <v>823</v>
      </c>
      <c r="C17" s="47" t="s">
        <v>811</v>
      </c>
      <c r="D17" s="47"/>
      <c r="E17" s="47"/>
    </row>
    <row r="19" spans="2:5" x14ac:dyDescent="0.2">
      <c r="B19" s="47" t="s">
        <v>824</v>
      </c>
      <c r="C19" s="47" t="s">
        <v>813</v>
      </c>
      <c r="D19" s="47"/>
      <c r="E19" s="47"/>
    </row>
    <row r="21" spans="2:5" x14ac:dyDescent="0.2">
      <c r="B21" s="47" t="s">
        <v>825</v>
      </c>
      <c r="C21" s="47" t="s">
        <v>816</v>
      </c>
      <c r="D21" s="47"/>
      <c r="E21" s="47"/>
    </row>
    <row r="23" spans="2:5" x14ac:dyDescent="0.2">
      <c r="B23" s="47" t="s">
        <v>826</v>
      </c>
      <c r="C23" s="47" t="s">
        <v>819</v>
      </c>
      <c r="D23" s="47"/>
      <c r="E23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  <row r="30" spans="2:5" x14ac:dyDescent="0.2">
      <c r="B30" s="47" t="s">
        <v>832</v>
      </c>
      <c r="C30" s="47"/>
      <c r="D30" s="47"/>
      <c r="E30" s="47"/>
    </row>
    <row r="31" spans="2:5" x14ac:dyDescent="0.2">
      <c r="B31" s="47" t="s">
        <v>833</v>
      </c>
      <c r="C31" s="47"/>
      <c r="D31" s="47"/>
      <c r="E31" s="47"/>
    </row>
    <row r="32" spans="2:5" x14ac:dyDescent="0.2">
      <c r="B32" s="47" t="s">
        <v>834</v>
      </c>
      <c r="C32" s="47"/>
      <c r="D32" s="47"/>
      <c r="E32" s="47"/>
    </row>
    <row r="33" spans="2:5" x14ac:dyDescent="0.2">
      <c r="B33" s="47" t="s">
        <v>835</v>
      </c>
      <c r="C33" s="47"/>
      <c r="D33" s="47"/>
      <c r="E33" s="47"/>
    </row>
    <row r="34" spans="2:5" x14ac:dyDescent="0.2">
      <c r="B34" s="47" t="s">
        <v>836</v>
      </c>
      <c r="C34" s="47"/>
      <c r="D34" s="47"/>
      <c r="E34" s="47"/>
    </row>
    <row r="35" spans="2:5" x14ac:dyDescent="0.2">
      <c r="B35" s="47" t="s">
        <v>837</v>
      </c>
      <c r="C35" s="47"/>
      <c r="D35" s="47"/>
      <c r="E35" s="47"/>
    </row>
  </sheetData>
  <sheetProtection algorithmName="SHA-512" hashValue="j1Fw8owVy4c89xTTLTAq1ZO3KkB0S3pK6WjgVcVIzEBWu3Je+g7eLnaBqXFiaVjfmhafBg4fF/6iTBf59qBO4A==" saltValue="NWEIxBrmWEwhW1wztKg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1051</vt:i4>
      </vt:variant>
    </vt:vector>
  </HeadingPairs>
  <TitlesOfParts>
    <vt:vector size="10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2025-05-30T08:23:55Z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