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75D3FD3-E6E5-46D9-9FF1-11A0ABF0A4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Y326" i="1"/>
  <c r="X326" i="1"/>
  <c r="BP325" i="1"/>
  <c r="BO325" i="1"/>
  <c r="BN325" i="1"/>
  <c r="BM325" i="1"/>
  <c r="Z325" i="1"/>
  <c r="Z326" i="1" s="1"/>
  <c r="Y325" i="1"/>
  <c r="Y327" i="1" s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Z321" i="1" s="1"/>
  <c r="Y305" i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Y295" i="1"/>
  <c r="X295" i="1"/>
  <c r="Z294" i="1"/>
  <c r="X294" i="1"/>
  <c r="BO293" i="1"/>
  <c r="BM293" i="1"/>
  <c r="Z293" i="1"/>
  <c r="Y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Z267" i="1" s="1"/>
  <c r="Y265" i="1"/>
  <c r="P265" i="1"/>
  <c r="X261" i="1"/>
  <c r="Z260" i="1"/>
  <c r="X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Y225" i="1" s="1"/>
  <c r="P218" i="1"/>
  <c r="X215" i="1"/>
  <c r="X214" i="1"/>
  <c r="BO213" i="1"/>
  <c r="BM213" i="1"/>
  <c r="Z213" i="1"/>
  <c r="Y213" i="1"/>
  <c r="BP213" i="1" s="1"/>
  <c r="P213" i="1"/>
  <c r="BP212" i="1"/>
  <c r="BO212" i="1"/>
  <c r="BN212" i="1"/>
  <c r="BM212" i="1"/>
  <c r="Z212" i="1"/>
  <c r="Z214" i="1" s="1"/>
  <c r="Y212" i="1"/>
  <c r="P212" i="1"/>
  <c r="BO211" i="1"/>
  <c r="BM211" i="1"/>
  <c r="Z211" i="1"/>
  <c r="Y211" i="1"/>
  <c r="Y214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Z207" i="1" s="1"/>
  <c r="Y203" i="1"/>
  <c r="Y207" i="1" s="1"/>
  <c r="P203" i="1"/>
  <c r="X201" i="1"/>
  <c r="Y200" i="1"/>
  <c r="X200" i="1"/>
  <c r="BP199" i="1"/>
  <c r="BO199" i="1"/>
  <c r="BN199" i="1"/>
  <c r="BM199" i="1"/>
  <c r="Z199" i="1"/>
  <c r="Z200" i="1" s="1"/>
  <c r="Y199" i="1"/>
  <c r="Y201" i="1" s="1"/>
  <c r="X195" i="1"/>
  <c r="Z194" i="1"/>
  <c r="X194" i="1"/>
  <c r="BO193" i="1"/>
  <c r="BM193" i="1"/>
  <c r="Z193" i="1"/>
  <c r="Y193" i="1"/>
  <c r="Y194" i="1" s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Z190" i="1" s="1"/>
  <c r="Y187" i="1"/>
  <c r="Y191" i="1" s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P180" i="1"/>
  <c r="X178" i="1"/>
  <c r="X177" i="1"/>
  <c r="BO176" i="1"/>
  <c r="BM176" i="1"/>
  <c r="Z176" i="1"/>
  <c r="Y176" i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BO173" i="1"/>
  <c r="BM173" i="1"/>
  <c r="Z173" i="1"/>
  <c r="Y173" i="1"/>
  <c r="X170" i="1"/>
  <c r="Y169" i="1"/>
  <c r="X169" i="1"/>
  <c r="BP168" i="1"/>
  <c r="BO168" i="1"/>
  <c r="BN168" i="1"/>
  <c r="BM168" i="1"/>
  <c r="Z168" i="1"/>
  <c r="Z169" i="1" s="1"/>
  <c r="Y168" i="1"/>
  <c r="Y170" i="1" s="1"/>
  <c r="Y164" i="1"/>
  <c r="X164" i="1"/>
  <c r="Z163" i="1"/>
  <c r="X163" i="1"/>
  <c r="BO162" i="1"/>
  <c r="BM162" i="1"/>
  <c r="Z162" i="1"/>
  <c r="Y162" i="1"/>
  <c r="P162" i="1"/>
  <c r="X159" i="1"/>
  <c r="Z158" i="1"/>
  <c r="X158" i="1"/>
  <c r="BO157" i="1"/>
  <c r="BM157" i="1"/>
  <c r="Z157" i="1"/>
  <c r="Y157" i="1"/>
  <c r="P157" i="1"/>
  <c r="Y154" i="1"/>
  <c r="X154" i="1"/>
  <c r="Z153" i="1"/>
  <c r="X153" i="1"/>
  <c r="BO152" i="1"/>
  <c r="BM152" i="1"/>
  <c r="Z152" i="1"/>
  <c r="Y152" i="1"/>
  <c r="P152" i="1"/>
  <c r="X149" i="1"/>
  <c r="Z148" i="1"/>
  <c r="X148" i="1"/>
  <c r="BO147" i="1"/>
  <c r="BM147" i="1"/>
  <c r="Z147" i="1"/>
  <c r="Y147" i="1"/>
  <c r="P147" i="1"/>
  <c r="Y144" i="1"/>
  <c r="X144" i="1"/>
  <c r="Z143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Y140" i="1"/>
  <c r="P140" i="1"/>
  <c r="X137" i="1"/>
  <c r="X136" i="1"/>
  <c r="BO135" i="1"/>
  <c r="BM135" i="1"/>
  <c r="Z135" i="1"/>
  <c r="Y135" i="1"/>
  <c r="P135" i="1"/>
  <c r="BP134" i="1"/>
  <c r="BO134" i="1"/>
  <c r="BN134" i="1"/>
  <c r="BM134" i="1"/>
  <c r="Z134" i="1"/>
  <c r="Z136" i="1" s="1"/>
  <c r="Y134" i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P128" i="1"/>
  <c r="Y125" i="1"/>
  <c r="X125" i="1"/>
  <c r="Z124" i="1"/>
  <c r="X124" i="1"/>
  <c r="BO123" i="1"/>
  <c r="BM123" i="1"/>
  <c r="Z123" i="1"/>
  <c r="Y123" i="1"/>
  <c r="P123" i="1"/>
  <c r="X121" i="1"/>
  <c r="X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20" i="1" s="1"/>
  <c r="Y114" i="1"/>
  <c r="P114" i="1"/>
  <c r="BO113" i="1"/>
  <c r="BM113" i="1"/>
  <c r="Z113" i="1"/>
  <c r="Y113" i="1"/>
  <c r="P113" i="1"/>
  <c r="Y110" i="1"/>
  <c r="X110" i="1"/>
  <c r="Z109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Z103" i="1" s="1"/>
  <c r="Y95" i="1"/>
  <c r="Y104" i="1" s="1"/>
  <c r="X92" i="1"/>
  <c r="X91" i="1"/>
  <c r="BO90" i="1"/>
  <c r="BM90" i="1"/>
  <c r="Z90" i="1"/>
  <c r="Y90" i="1"/>
  <c r="P90" i="1"/>
  <c r="BP89" i="1"/>
  <c r="BO89" i="1"/>
  <c r="BN89" i="1"/>
  <c r="BM89" i="1"/>
  <c r="Z89" i="1"/>
  <c r="Z91" i="1" s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P83" i="1"/>
  <c r="Y80" i="1"/>
  <c r="X80" i="1"/>
  <c r="Z79" i="1"/>
  <c r="X79" i="1"/>
  <c r="BO78" i="1"/>
  <c r="BM78" i="1"/>
  <c r="Z78" i="1"/>
  <c r="Y78" i="1"/>
  <c r="P78" i="1"/>
  <c r="BP77" i="1"/>
  <c r="BO77" i="1"/>
  <c r="BN77" i="1"/>
  <c r="BM77" i="1"/>
  <c r="Z77" i="1"/>
  <c r="Y77" i="1"/>
  <c r="Y79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Y74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P65" i="1"/>
  <c r="X63" i="1"/>
  <c r="Z62" i="1"/>
  <c r="X62" i="1"/>
  <c r="BO61" i="1"/>
  <c r="BM61" i="1"/>
  <c r="Z61" i="1"/>
  <c r="Y61" i="1"/>
  <c r="P61" i="1"/>
  <c r="Y59" i="1"/>
  <c r="X59" i="1"/>
  <c r="Z58" i="1"/>
  <c r="X58" i="1"/>
  <c r="BO57" i="1"/>
  <c r="BM57" i="1"/>
  <c r="Z57" i="1"/>
  <c r="Y57" i="1"/>
  <c r="P57" i="1"/>
  <c r="BP56" i="1"/>
  <c r="BO56" i="1"/>
  <c r="BN56" i="1"/>
  <c r="BM56" i="1"/>
  <c r="Z56" i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Y49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P28" i="1"/>
  <c r="X24" i="1"/>
  <c r="X328" i="1" s="1"/>
  <c r="Z23" i="1"/>
  <c r="X23" i="1"/>
  <c r="X332" i="1" s="1"/>
  <c r="BO22" i="1"/>
  <c r="BM22" i="1"/>
  <c r="X329" i="1" s="1"/>
  <c r="Z22" i="1"/>
  <c r="Y22" i="1"/>
  <c r="P22" i="1"/>
  <c r="H10" i="1"/>
  <c r="H9" i="1"/>
  <c r="A9" i="1"/>
  <c r="D7" i="1"/>
  <c r="Q6" i="1"/>
  <c r="P2" i="1"/>
  <c r="Y23" i="1" l="1"/>
  <c r="BP22" i="1"/>
  <c r="BN22" i="1"/>
  <c r="Y62" i="1"/>
  <c r="BP61" i="1"/>
  <c r="BN61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F10" i="1"/>
  <c r="J9" i="1"/>
  <c r="F9" i="1"/>
  <c r="A10" i="1"/>
  <c r="X330" i="1"/>
  <c r="X331" i="1" s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3" i="1"/>
  <c r="Y68" i="1"/>
  <c r="BP65" i="1"/>
  <c r="BN65" i="1"/>
  <c r="Y67" i="1"/>
  <c r="BP71" i="1"/>
  <c r="BN71" i="1"/>
  <c r="Y73" i="1"/>
  <c r="BP78" i="1"/>
  <c r="BN78" i="1"/>
  <c r="Z85" i="1"/>
  <c r="Z333" i="1" s="1"/>
  <c r="Y91" i="1"/>
  <c r="Y92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Z130" i="1"/>
  <c r="Y136" i="1"/>
  <c r="Y137" i="1"/>
  <c r="Y143" i="1"/>
  <c r="BP140" i="1"/>
  <c r="BN140" i="1"/>
  <c r="BP141" i="1"/>
  <c r="BN141" i="1"/>
  <c r="BP142" i="1"/>
  <c r="BN142" i="1"/>
  <c r="Y149" i="1"/>
  <c r="Y153" i="1"/>
  <c r="BP152" i="1"/>
  <c r="BN152" i="1"/>
  <c r="Y159" i="1"/>
  <c r="Y163" i="1"/>
  <c r="BP162" i="1"/>
  <c r="BN162" i="1"/>
  <c r="Y178" i="1"/>
  <c r="Y183" i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Y328" i="1" l="1"/>
  <c r="Y330" i="1"/>
  <c r="C341" i="1"/>
  <c r="Y329" i="1"/>
  <c r="Y331" i="1" s="1"/>
  <c r="Y332" i="1"/>
  <c r="A341" i="1" s="1"/>
  <c r="B341" i="1" l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<sst xmlns="http://schemas.openxmlformats.org/spreadsheetml/2006/main" count="1587" uniqueCount="512">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</sst>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9"/>
      <c r="F1" s="359"/>
      <c r="G1" s="12" t="s">
        <v>1</v>
      </c>
      <c r="H1" s="390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2"/>
      <c r="C5" s="373"/>
      <c r="D5" s="391"/>
      <c r="E5" s="392"/>
      <c r="F5" s="525" t="s">
        <v>9</v>
      </c>
      <c r="G5" s="373"/>
      <c r="H5" s="391"/>
      <c r="I5" s="490"/>
      <c r="J5" s="490"/>
      <c r="K5" s="490"/>
      <c r="L5" s="490"/>
      <c r="M5" s="392"/>
      <c r="N5" s="61"/>
      <c r="P5" s="24" t="s">
        <v>10</v>
      </c>
      <c r="Q5" s="533">
        <v>45831</v>
      </c>
      <c r="R5" s="419"/>
      <c r="T5" s="444" t="s">
        <v>11</v>
      </c>
      <c r="U5" s="445"/>
      <c r="V5" s="446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2"/>
      <c r="C6" s="373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9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0" t="s">
        <v>16</v>
      </c>
      <c r="U6" s="445"/>
      <c r="V6" s="477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2"/>
      <c r="U7" s="445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2"/>
      <c r="C8" s="353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6">
        <v>0.375</v>
      </c>
      <c r="R8" s="378"/>
      <c r="T8" s="342"/>
      <c r="U8" s="445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1"/>
      <c r="E9" s="350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2"/>
      <c r="U9" s="445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1"/>
      <c r="E10" s="350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3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1"/>
      <c r="R10" s="452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2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26"/>
      <c r="R12" s="378"/>
      <c r="S12" s="23"/>
      <c r="U12" s="24"/>
      <c r="V12" s="359"/>
      <c r="W12" s="342"/>
      <c r="AB12" s="51"/>
      <c r="AC12" s="51"/>
      <c r="AD12" s="51"/>
      <c r="AE12" s="51"/>
    </row>
    <row r="13" spans="1:32" s="326" customFormat="1" ht="23.25" customHeight="1" x14ac:dyDescent="0.2">
      <c r="A13" s="442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2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8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9" t="s">
        <v>38</v>
      </c>
      <c r="D17" s="363" t="s">
        <v>39</v>
      </c>
      <c r="E17" s="405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4"/>
      <c r="R17" s="404"/>
      <c r="S17" s="404"/>
      <c r="T17" s="405"/>
      <c r="U17" s="548" t="s">
        <v>51</v>
      </c>
      <c r="V17" s="373"/>
      <c r="W17" s="363" t="s">
        <v>52</v>
      </c>
      <c r="X17" s="363" t="s">
        <v>53</v>
      </c>
      <c r="Y17" s="546" t="s">
        <v>54</v>
      </c>
      <c r="Z17" s="488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0"/>
      <c r="AF17" s="521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6"/>
      <c r="E18" s="408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4"/>
      <c r="X18" s="364"/>
      <c r="Y18" s="547"/>
      <c r="Z18" s="489"/>
      <c r="AA18" s="472"/>
      <c r="AB18" s="472"/>
      <c r="AC18" s="472"/>
      <c r="AD18" s="522"/>
      <c r="AE18" s="523"/>
      <c r="AF18" s="524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customHeight="1" x14ac:dyDescent="0.25">
      <c r="A21" s="357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customHeight="1" x14ac:dyDescent="0.25">
      <c r="A27" s="357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182</v>
      </c>
      <c r="Y28" s="333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182</v>
      </c>
      <c r="Y30" s="334">
        <f>IFERROR(SUM(Y28:Y29),"0")</f>
        <v>182</v>
      </c>
      <c r="Z30" s="334">
        <f>IFERROR(IF(Z28="",0,Z28),"0")+IFERROR(IF(Z29="",0,Z29),"0")</f>
        <v>1.71262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273</v>
      </c>
      <c r="Y31" s="334">
        <f>IFERROR(SUMPRODUCT(Y28:Y29*H28:H29),"0")</f>
        <v>273</v>
      </c>
      <c r="Z31" s="37"/>
      <c r="AA31" s="335"/>
      <c r="AB31" s="335"/>
      <c r="AC31" s="335"/>
    </row>
    <row r="32" spans="1:68" ht="16.5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customHeight="1" x14ac:dyDescent="0.25">
      <c r="A33" s="357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customHeight="1" x14ac:dyDescent="0.25">
      <c r="A40" s="357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12</v>
      </c>
      <c r="Y41" s="333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60</v>
      </c>
      <c r="Y43" s="333">
        <f t="shared" si="0"/>
        <v>60</v>
      </c>
      <c r="Z43" s="36">
        <f t="shared" si="1"/>
        <v>0.92999999999999994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438</v>
      </c>
      <c r="BN43" s="67">
        <f t="shared" si="3"/>
        <v>438</v>
      </c>
      <c r="BO43" s="67">
        <f t="shared" si="4"/>
        <v>0.7142857142857143</v>
      </c>
      <c r="BP43" s="67">
        <f t="shared" si="5"/>
        <v>0.7142857142857143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60</v>
      </c>
      <c r="Y44" s="333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36</v>
      </c>
      <c r="Y47" s="333">
        <f t="shared" si="0"/>
        <v>36</v>
      </c>
      <c r="Z47" s="36">
        <f t="shared" si="1"/>
        <v>0.55800000000000005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262.8</v>
      </c>
      <c r="BN47" s="67">
        <f t="shared" si="3"/>
        <v>262.8</v>
      </c>
      <c r="BO47" s="67">
        <f t="shared" si="4"/>
        <v>0.42857142857142855</v>
      </c>
      <c r="BP47" s="67">
        <f t="shared" si="5"/>
        <v>0.42857142857142855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180</v>
      </c>
      <c r="Y48" s="334">
        <f>IFERROR(SUM(Y41:Y47),"0")</f>
        <v>180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2.79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1245.5999999999999</v>
      </c>
      <c r="Y49" s="334">
        <f>IFERROR(SUMPRODUCT(Y41:Y47*H41:H47),"0")</f>
        <v>1245.5999999999999</v>
      </c>
      <c r="Z49" s="37"/>
      <c r="AA49" s="335"/>
      <c r="AB49" s="335"/>
      <c r="AC49" s="335"/>
    </row>
    <row r="50" spans="1:68" ht="16.5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customHeight="1" x14ac:dyDescent="0.25">
      <c r="A51" s="357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customHeight="1" x14ac:dyDescent="0.25">
      <c r="A55" s="357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customHeight="1" x14ac:dyDescent="0.25">
      <c r="A60" s="357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customHeight="1" x14ac:dyDescent="0.25">
      <c r="A64" s="357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customHeight="1" x14ac:dyDescent="0.25">
      <c r="A69" s="357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70</v>
      </c>
      <c r="Y71" s="333">
        <f>IFERROR(IF(X71="","",X71),"")</f>
        <v>70</v>
      </c>
      <c r="Z71" s="36">
        <f>IFERROR(IF(X71="","",X71*0.00941),"")</f>
        <v>0.65869999999999995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109.2</v>
      </c>
      <c r="BN71" s="67">
        <f>IFERROR(Y71*I71,"0")</f>
        <v>109.2</v>
      </c>
      <c r="BO71" s="67">
        <f>IFERROR(X71/J71,"0")</f>
        <v>0.5</v>
      </c>
      <c r="BP71" s="67">
        <f>IFERROR(Y71/J71,"0")</f>
        <v>0.5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70</v>
      </c>
      <c r="Y72" s="333">
        <f>IFERROR(IF(X72="","",X72),"")</f>
        <v>70</v>
      </c>
      <c r="Z72" s="36">
        <f>IFERROR(IF(X72="","",X72*0.00941),"")</f>
        <v>0.65869999999999995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109.2</v>
      </c>
      <c r="BN72" s="67">
        <f>IFERROR(Y72*I72,"0")</f>
        <v>109.2</v>
      </c>
      <c r="BO72" s="67">
        <f>IFERROR(X72/J72,"0")</f>
        <v>0.5</v>
      </c>
      <c r="BP72" s="67">
        <f>IFERROR(Y72/J72,"0")</f>
        <v>0.5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140</v>
      </c>
      <c r="Y73" s="334">
        <f>IFERROR(SUM(Y70:Y72),"0")</f>
        <v>140</v>
      </c>
      <c r="Z73" s="334">
        <f>IFERROR(IF(Z70="",0,Z70),"0")+IFERROR(IF(Z71="",0,Z71),"0")+IFERROR(IF(Z72="",0,Z72),"0")</f>
        <v>1.3173999999999999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168</v>
      </c>
      <c r="Y74" s="334">
        <f>IFERROR(SUMPRODUCT(Y70:Y72*H70:H72),"0")</f>
        <v>168</v>
      </c>
      <c r="Z74" s="37"/>
      <c r="AA74" s="335"/>
      <c r="AB74" s="335"/>
      <c r="AC74" s="335"/>
    </row>
    <row r="75" spans="1:68" ht="16.5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customHeight="1" x14ac:dyDescent="0.25">
      <c r="A76" s="357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240</v>
      </c>
      <c r="Y78" s="333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240</v>
      </c>
      <c r="Y79" s="334">
        <f>IFERROR(SUM(Y77:Y78),"0")</f>
        <v>240</v>
      </c>
      <c r="Z79" s="334">
        <f>IFERROR(IF(Z77="",0,Z77),"0")+IFERROR(IF(Z78="",0,Z78),"0")</f>
        <v>2.0783999999999998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1200</v>
      </c>
      <c r="Y80" s="334">
        <f>IFERROR(SUMPRODUCT(Y77:Y78*H77:H78),"0")</f>
        <v>1200</v>
      </c>
      <c r="Z80" s="37"/>
      <c r="AA80" s="335"/>
      <c r="AB80" s="335"/>
      <c r="AC80" s="335"/>
    </row>
    <row r="81" spans="1:68" ht="16.5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customHeight="1" x14ac:dyDescent="0.25">
      <c r="A82" s="357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14</v>
      </c>
      <c r="Y85" s="334">
        <f>IFERROR(SUM(Y83:Y84),"0")</f>
        <v>14</v>
      </c>
      <c r="Z85" s="334">
        <f>IFERROR(IF(Z83="",0,Z83),"0")+IFERROR(IF(Z84="",0,Z84),"0")</f>
        <v>0.25031999999999999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50.4</v>
      </c>
      <c r="Y86" s="334">
        <f>IFERROR(SUMPRODUCT(Y83:Y84*H83:H84),"0")</f>
        <v>50.4</v>
      </c>
      <c r="Z86" s="37"/>
      <c r="AA86" s="335"/>
      <c r="AB86" s="335"/>
      <c r="AC86" s="335"/>
    </row>
    <row r="87" spans="1:68" ht="16.5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customHeight="1" x14ac:dyDescent="0.25">
      <c r="A88" s="357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customHeight="1" x14ac:dyDescent="0.25">
      <c r="A94" s="357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9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42</v>
      </c>
      <c r="Y96" s="333">
        <f t="shared" si="6"/>
        <v>42</v>
      </c>
      <c r="Z96" s="36">
        <f t="shared" si="7"/>
        <v>0.75095999999999996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150.5112</v>
      </c>
      <c r="BN96" s="67">
        <f t="shared" si="9"/>
        <v>150.5112</v>
      </c>
      <c r="BO96" s="67">
        <f t="shared" si="10"/>
        <v>0.6</v>
      </c>
      <c r="BP96" s="67">
        <f t="shared" si="11"/>
        <v>0.6</v>
      </c>
    </row>
    <row r="97" spans="1:68" ht="27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9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2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56</v>
      </c>
      <c r="Y100" s="333">
        <f t="shared" si="6"/>
        <v>56</v>
      </c>
      <c r="Z100" s="36">
        <f t="shared" si="7"/>
        <v>1.0012799999999999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200.6816</v>
      </c>
      <c r="BN100" s="67">
        <f t="shared" si="9"/>
        <v>200.6816</v>
      </c>
      <c r="BO100" s="67">
        <f t="shared" si="10"/>
        <v>0.8</v>
      </c>
      <c r="BP100" s="67">
        <f t="shared" si="11"/>
        <v>0.8</v>
      </c>
    </row>
    <row r="101" spans="1:68" ht="27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140</v>
      </c>
      <c r="Y103" s="334">
        <f>IFERROR(SUM(Y95:Y102),"0")</f>
        <v>140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2.5031999999999996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421.68</v>
      </c>
      <c r="Y104" s="334">
        <f>IFERROR(SUMPRODUCT(Y95:Y102*H95:H102),"0")</f>
        <v>421.68</v>
      </c>
      <c r="Z104" s="37"/>
      <c r="AA104" s="335"/>
      <c r="AB104" s="335"/>
      <c r="AC104" s="335"/>
    </row>
    <row r="105" spans="1:68" ht="16.5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customHeight="1" x14ac:dyDescent="0.25">
      <c r="A106" s="357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0</v>
      </c>
      <c r="Y109" s="334">
        <f>IFERROR(SUM(Y107:Y108),"0")</f>
        <v>0</v>
      </c>
      <c r="Z109" s="334">
        <f>IFERROR(IF(Z107="",0,Z107),"0")+IFERROR(IF(Z108="",0,Z108),"0")</f>
        <v>0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0</v>
      </c>
      <c r="Y110" s="334">
        <f>IFERROR(SUMPRODUCT(Y107:Y108*H107:H108),"0")</f>
        <v>0</v>
      </c>
      <c r="Z110" s="37"/>
      <c r="AA110" s="335"/>
      <c r="AB110" s="335"/>
      <c r="AC110" s="335"/>
    </row>
    <row r="111" spans="1:68" ht="16.5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customHeight="1" x14ac:dyDescent="0.25">
      <c r="A112" s="357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48</v>
      </c>
      <c r="Y114" s="333">
        <f t="shared" si="12"/>
        <v>48</v>
      </c>
      <c r="Z114" s="36">
        <f t="shared" si="13"/>
        <v>0.74399999999999999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322.54079999999999</v>
      </c>
      <c r="BN114" s="67">
        <f t="shared" si="15"/>
        <v>322.54079999999999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144</v>
      </c>
      <c r="Y115" s="333">
        <f t="shared" si="12"/>
        <v>144</v>
      </c>
      <c r="Z115" s="36">
        <f t="shared" si="13"/>
        <v>2.2320000000000002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1051.2</v>
      </c>
      <c r="BN115" s="67">
        <f t="shared" si="15"/>
        <v>1051.2</v>
      </c>
      <c r="BO115" s="67">
        <f t="shared" si="16"/>
        <v>1.7142857142857142</v>
      </c>
      <c r="BP115" s="67">
        <f t="shared" si="17"/>
        <v>1.7142857142857142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156</v>
      </c>
      <c r="Y118" s="333">
        <f t="shared" si="12"/>
        <v>156</v>
      </c>
      <c r="Z118" s="36">
        <f t="shared" si="13"/>
        <v>2.4180000000000001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1138.8</v>
      </c>
      <c r="BN118" s="67">
        <f t="shared" si="15"/>
        <v>1138.8</v>
      </c>
      <c r="BO118" s="67">
        <f t="shared" si="16"/>
        <v>1.8571428571428572</v>
      </c>
      <c r="BP118" s="67">
        <f t="shared" si="17"/>
        <v>1.8571428571428572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0</v>
      </c>
      <c r="Y119" s="333">
        <f t="shared" si="12"/>
        <v>0</v>
      </c>
      <c r="Z119" s="36">
        <f t="shared" si="13"/>
        <v>0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420</v>
      </c>
      <c r="Y120" s="334">
        <f>IFERROR(SUM(Y113:Y119),"0")</f>
        <v>420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6.5100000000000007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2882.4</v>
      </c>
      <c r="Y121" s="334">
        <f>IFERROR(SUMPRODUCT(Y113:Y119*H113:H119),"0")</f>
        <v>2882.4</v>
      </c>
      <c r="Z121" s="37"/>
      <c r="AA121" s="335"/>
      <c r="AB121" s="335"/>
      <c r="AC121" s="335"/>
    </row>
    <row r="122" spans="1:68" ht="14.25" customHeight="1" x14ac:dyDescent="0.25">
      <c r="A122" s="357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customHeight="1" x14ac:dyDescent="0.25">
      <c r="A127" s="357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98</v>
      </c>
      <c r="Y128" s="333">
        <f>IFERROR(IF(X128="","",X128),"")</f>
        <v>98</v>
      </c>
      <c r="Z128" s="36">
        <f>IFERROR(IF(X128="","",X128*0.01788),"")</f>
        <v>1.75224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362.95279999999997</v>
      </c>
      <c r="BN128" s="67">
        <f>IFERROR(Y128*I128,"0")</f>
        <v>362.95279999999997</v>
      </c>
      <c r="BO128" s="67">
        <f>IFERROR(X128/J128,"0")</f>
        <v>1.4</v>
      </c>
      <c r="BP128" s="67">
        <f>IFERROR(Y128/J128,"0")</f>
        <v>1.4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0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154</v>
      </c>
      <c r="Y129" s="333">
        <f>IFERROR(IF(X129="","",X129),"")</f>
        <v>154</v>
      </c>
      <c r="Z129" s="36">
        <f>IFERROR(IF(X129="","",X129*0.01788),"")</f>
        <v>2.75352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570.35439999999994</v>
      </c>
      <c r="BN129" s="67">
        <f>IFERROR(Y129*I129,"0")</f>
        <v>570.35439999999994</v>
      </c>
      <c r="BO129" s="67">
        <f>IFERROR(X129/J129,"0")</f>
        <v>2.2000000000000002</v>
      </c>
      <c r="BP129" s="67">
        <f>IFERROR(Y129/J129,"0")</f>
        <v>2.2000000000000002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252</v>
      </c>
      <c r="Y130" s="334">
        <f>IFERROR(SUM(Y128:Y129),"0")</f>
        <v>252</v>
      </c>
      <c r="Z130" s="334">
        <f>IFERROR(IF(Z128="",0,Z128),"0")+IFERROR(IF(Z129="",0,Z129),"0")</f>
        <v>4.5057600000000004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756</v>
      </c>
      <c r="Y131" s="334">
        <f>IFERROR(SUMPRODUCT(Y128:Y129*H128:H129),"0")</f>
        <v>756</v>
      </c>
      <c r="Z131" s="37"/>
      <c r="AA131" s="335"/>
      <c r="AB131" s="335"/>
      <c r="AC131" s="335"/>
    </row>
    <row r="132" spans="1:68" ht="16.5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customHeight="1" x14ac:dyDescent="0.25">
      <c r="A133" s="357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28</v>
      </c>
      <c r="Y134" s="33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104.944</v>
      </c>
      <c r="BN134" s="67">
        <f>IFERROR(Y134*I134,"0")</f>
        <v>104.944</v>
      </c>
      <c r="BO134" s="67">
        <f>IFERROR(X134/J134,"0")</f>
        <v>0.4</v>
      </c>
      <c r="BP134" s="67">
        <f>IFERROR(Y134/J134,"0")</f>
        <v>0.4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84</v>
      </c>
      <c r="Y135" s="333">
        <f>IFERROR(IF(X135="","",X135),"")</f>
        <v>84</v>
      </c>
      <c r="Z135" s="36">
        <f>IFERROR(IF(X135="","",X135*0.01788),"")</f>
        <v>1.5019199999999999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311.10239999999999</v>
      </c>
      <c r="BN135" s="67">
        <f>IFERROR(Y135*I135,"0")</f>
        <v>311.10239999999999</v>
      </c>
      <c r="BO135" s="67">
        <f>IFERROR(X135/J135,"0")</f>
        <v>1.2</v>
      </c>
      <c r="BP135" s="67">
        <f>IFERROR(Y135/J135,"0")</f>
        <v>1.2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112</v>
      </c>
      <c r="Y136" s="334">
        <f>IFERROR(SUM(Y134:Y135),"0")</f>
        <v>112</v>
      </c>
      <c r="Z136" s="334">
        <f>IFERROR(IF(Z134="",0,Z134),"0")+IFERROR(IF(Z135="",0,Z135),"0")</f>
        <v>2.0025599999999999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336</v>
      </c>
      <c r="Y137" s="334">
        <f>IFERROR(SUMPRODUCT(Y134:Y135*H134:H135),"0")</f>
        <v>336</v>
      </c>
      <c r="Z137" s="37"/>
      <c r="AA137" s="335"/>
      <c r="AB137" s="335"/>
      <c r="AC137" s="335"/>
    </row>
    <row r="138" spans="1:68" ht="16.5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customHeight="1" x14ac:dyDescent="0.25">
      <c r="A139" s="357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0</v>
      </c>
      <c r="Y140" s="333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2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42</v>
      </c>
      <c r="Y141" s="33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112.56</v>
      </c>
      <c r="BN141" s="67">
        <f>IFERROR(Y141*I141,"0")</f>
        <v>112.56</v>
      </c>
      <c r="BO141" s="67">
        <f>IFERROR(X141/J141,"0")</f>
        <v>0.6</v>
      </c>
      <c r="BP141" s="67">
        <f>IFERROR(Y141/J141,"0")</f>
        <v>0.6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0</v>
      </c>
      <c r="Y142" s="333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42</v>
      </c>
      <c r="Y143" s="334">
        <f>IFERROR(SUM(Y140:Y142),"0")</f>
        <v>42</v>
      </c>
      <c r="Z143" s="334">
        <f>IFERROR(IF(Z140="",0,Z140),"0")+IFERROR(IF(Z141="",0,Z141),"0")+IFERROR(IF(Z142="",0,Z142),"0")</f>
        <v>0.75095999999999996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100.8</v>
      </c>
      <c r="Y144" s="334">
        <f>IFERROR(SUMPRODUCT(Y140:Y142*H140:H142),"0")</f>
        <v>100.8</v>
      </c>
      <c r="Z144" s="37"/>
      <c r="AA144" s="335"/>
      <c r="AB144" s="335"/>
      <c r="AC144" s="335"/>
    </row>
    <row r="145" spans="1:68" ht="16.5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customHeight="1" x14ac:dyDescent="0.25">
      <c r="A146" s="357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28</v>
      </c>
      <c r="Y147" s="333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28</v>
      </c>
      <c r="Y148" s="334">
        <f>IFERROR(SUM(Y147:Y147),"0")</f>
        <v>28</v>
      </c>
      <c r="Z148" s="334">
        <f>IFERROR(IF(Z147="",0,Z147),"0")</f>
        <v>0.50063999999999997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84</v>
      </c>
      <c r="Y149" s="334">
        <f>IFERROR(SUMPRODUCT(Y147:Y147*H147:H147),"0")</f>
        <v>84</v>
      </c>
      <c r="Z149" s="37"/>
      <c r="AA149" s="335"/>
      <c r="AB149" s="335"/>
      <c r="AC149" s="335"/>
    </row>
    <row r="150" spans="1:68" ht="16.5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customHeight="1" x14ac:dyDescent="0.25">
      <c r="A151" s="357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14</v>
      </c>
      <c r="Y152" s="333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14</v>
      </c>
      <c r="Y153" s="334">
        <f>IFERROR(SUM(Y152:Y152),"0")</f>
        <v>14</v>
      </c>
      <c r="Z153" s="334">
        <f>IFERROR(IF(Z152="",0,Z152),"0")</f>
        <v>0.13103999999999999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37.800000000000004</v>
      </c>
      <c r="Y154" s="334">
        <f>IFERROR(SUMPRODUCT(Y152:Y152*H152:H152),"0")</f>
        <v>37.800000000000004</v>
      </c>
      <c r="Z154" s="37"/>
      <c r="AA154" s="335"/>
      <c r="AB154" s="335"/>
      <c r="AC154" s="335"/>
    </row>
    <row r="155" spans="1:68" ht="16.5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customHeight="1" x14ac:dyDescent="0.25">
      <c r="A156" s="357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customHeight="1" x14ac:dyDescent="0.25">
      <c r="A161" s="357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customHeight="1" x14ac:dyDescent="0.2">
      <c r="A165" s="395" t="s">
        <v>254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48"/>
      <c r="AB165" s="48"/>
      <c r="AC165" s="48"/>
    </row>
    <row r="166" spans="1:68" ht="16.5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customHeight="1" x14ac:dyDescent="0.25">
      <c r="A167" s="357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0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customHeight="1" x14ac:dyDescent="0.25">
      <c r="A172" s="357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0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5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36</v>
      </c>
      <c r="Y175" s="33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48</v>
      </c>
      <c r="Y177" s="334">
        <f>IFERROR(SUM(Y173:Y176),"0")</f>
        <v>48</v>
      </c>
      <c r="Z177" s="334">
        <f>IFERROR(IF(Z173="",0,Z173),"0")+IFERROR(IF(Z174="",0,Z174),"0")+IFERROR(IF(Z175="",0,Z175),"0")+IFERROR(IF(Z176="",0,Z176),"0")</f>
        <v>0.41567999999999994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240</v>
      </c>
      <c r="Y178" s="334">
        <f>IFERROR(SUMPRODUCT(Y173:Y176*H173:H176),"0")</f>
        <v>240</v>
      </c>
      <c r="Z178" s="37"/>
      <c r="AA178" s="335"/>
      <c r="AB178" s="335"/>
      <c r="AC178" s="335"/>
    </row>
    <row r="179" spans="1:68" ht="14.25" customHeight="1" x14ac:dyDescent="0.25">
      <c r="A179" s="357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customHeight="1" x14ac:dyDescent="0.2">
      <c r="A184" s="395" t="s">
        <v>280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48"/>
      <c r="AB184" s="48"/>
      <c r="AC184" s="48"/>
    </row>
    <row r="185" spans="1:68" ht="16.5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customHeight="1" x14ac:dyDescent="0.25">
      <c r="A186" s="357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140</v>
      </c>
      <c r="Y187" s="333">
        <f>IFERROR(IF(X187="","",X187),"")</f>
        <v>140</v>
      </c>
      <c r="Z187" s="36">
        <f>IFERROR(IF(X187="","",X187*0.01788),"")</f>
        <v>2.5032000000000001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474.32</v>
      </c>
      <c r="BN187" s="67">
        <f>IFERROR(Y187*I187,"0")</f>
        <v>474.32</v>
      </c>
      <c r="BO187" s="67">
        <f>IFERROR(X187/J187,"0")</f>
        <v>2</v>
      </c>
      <c r="BP187" s="67">
        <f>IFERROR(Y187/J187,"0")</f>
        <v>2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98</v>
      </c>
      <c r="Y188" s="333">
        <f>IFERROR(IF(X188="","",X188),"")</f>
        <v>98</v>
      </c>
      <c r="Z188" s="36">
        <f>IFERROR(IF(X188="","",X188*0.01788),"")</f>
        <v>1.75224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332.024</v>
      </c>
      <c r="BN188" s="67">
        <f>IFERROR(Y188*I188,"0")</f>
        <v>332.024</v>
      </c>
      <c r="BO188" s="67">
        <f>IFERROR(X188/J188,"0")</f>
        <v>1.4</v>
      </c>
      <c r="BP188" s="67">
        <f>IFERROR(Y188/J188,"0")</f>
        <v>1.4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98</v>
      </c>
      <c r="Y189" s="333">
        <f>IFERROR(IF(X189="","",X189),"")</f>
        <v>98</v>
      </c>
      <c r="Z189" s="36">
        <f>IFERROR(IF(X189="","",X189*0.01788),"")</f>
        <v>1.75224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366.12800000000004</v>
      </c>
      <c r="BN189" s="67">
        <f>IFERROR(Y189*I189,"0")</f>
        <v>366.12800000000004</v>
      </c>
      <c r="BO189" s="67">
        <f>IFERROR(X189/J189,"0")</f>
        <v>1.4</v>
      </c>
      <c r="BP189" s="67">
        <f>IFERROR(Y189/J189,"0")</f>
        <v>1.4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336</v>
      </c>
      <c r="Y190" s="334">
        <f>IFERROR(SUM(Y187:Y189),"0")</f>
        <v>336</v>
      </c>
      <c r="Z190" s="334">
        <f>IFERROR(IF(Z187="",0,Z187),"0")+IFERROR(IF(Z188="",0,Z188),"0")+IFERROR(IF(Z189="",0,Z189),"0")</f>
        <v>6.0076800000000006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1008</v>
      </c>
      <c r="Y191" s="334">
        <f>IFERROR(SUMPRODUCT(Y187:Y189*H187:H189),"0")</f>
        <v>1008</v>
      </c>
      <c r="Z191" s="37"/>
      <c r="AA191" s="335"/>
      <c r="AB191" s="335"/>
      <c r="AC191" s="335"/>
    </row>
    <row r="192" spans="1:68" ht="14.25" customHeight="1" x14ac:dyDescent="0.25">
      <c r="A192" s="357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84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customHeight="1" x14ac:dyDescent="0.2">
      <c r="A196" s="395" t="s">
        <v>299</v>
      </c>
      <c r="B196" s="396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48"/>
      <c r="AB196" s="48"/>
      <c r="AC196" s="48"/>
    </row>
    <row r="197" spans="1:68" ht="16.5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customHeight="1" x14ac:dyDescent="0.25">
      <c r="A198" s="357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2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0</v>
      </c>
      <c r="Y200" s="334">
        <f>IFERROR(SUM(Y199:Y199),"0")</f>
        <v>0</v>
      </c>
      <c r="Z200" s="334">
        <f>IFERROR(IF(Z199="",0,Z199),"0")</f>
        <v>0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0</v>
      </c>
      <c r="Y201" s="334">
        <f>IFERROR(SUMPRODUCT(Y199:Y199*H199:H199),"0")</f>
        <v>0</v>
      </c>
      <c r="Z201" s="37"/>
      <c r="AA201" s="335"/>
      <c r="AB201" s="335"/>
      <c r="AC201" s="335"/>
    </row>
    <row r="202" spans="1:68" ht="14.25" customHeight="1" x14ac:dyDescent="0.25">
      <c r="A202" s="357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28</v>
      </c>
      <c r="Y204" s="333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28</v>
      </c>
      <c r="Y207" s="334">
        <f>IFERROR(SUM(Y203:Y206),"0")</f>
        <v>28</v>
      </c>
      <c r="Z207" s="334">
        <f>IFERROR(IF(Z203="",0,Z203),"0")+IFERROR(IF(Z204="",0,Z204),"0")+IFERROR(IF(Z205="",0,Z205),"0")+IFERROR(IF(Z206="",0,Z206),"0")</f>
        <v>0.50063999999999997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67.2</v>
      </c>
      <c r="Y208" s="334">
        <f>IFERROR(SUMPRODUCT(Y203:Y206*H203:H206),"0")</f>
        <v>67.2</v>
      </c>
      <c r="Z208" s="37"/>
      <c r="AA208" s="335"/>
      <c r="AB208" s="335"/>
      <c r="AC208" s="335"/>
    </row>
    <row r="209" spans="1:68" ht="16.5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customHeight="1" x14ac:dyDescent="0.25">
      <c r="A210" s="357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84</v>
      </c>
      <c r="Y211" s="333">
        <f>IFERROR(IF(X211="","",X211),"")</f>
        <v>84</v>
      </c>
      <c r="Z211" s="36">
        <f>IFERROR(IF(X211="","",X211*0.0155),"")</f>
        <v>1.302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493.08</v>
      </c>
      <c r="BN211" s="67">
        <f>IFERROR(Y211*I211,"0")</f>
        <v>493.08</v>
      </c>
      <c r="BO211" s="67">
        <f>IFERROR(X211/J211,"0")</f>
        <v>1</v>
      </c>
      <c r="BP211" s="67">
        <f>IFERROR(Y211/J211,"0")</f>
        <v>1</v>
      </c>
    </row>
    <row r="212" spans="1:68" ht="27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84</v>
      </c>
      <c r="Y214" s="334">
        <f>IFERROR(SUM(Y211:Y213),"0")</f>
        <v>84</v>
      </c>
      <c r="Z214" s="334">
        <f>IFERROR(IF(Z211="",0,Z211),"0")+IFERROR(IF(Z212="",0,Z212),"0")+IFERROR(IF(Z213="",0,Z213),"0")</f>
        <v>1.302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470.4</v>
      </c>
      <c r="Y215" s="334">
        <f>IFERROR(SUMPRODUCT(Y211:Y213*H211:H213),"0")</f>
        <v>470.4</v>
      </c>
      <c r="Z215" s="37"/>
      <c r="AA215" s="335"/>
      <c r="AB215" s="335"/>
      <c r="AC215" s="335"/>
    </row>
    <row r="216" spans="1:68" ht="16.5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customHeight="1" x14ac:dyDescent="0.25">
      <c r="A217" s="357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12</v>
      </c>
      <c r="Y224" s="334">
        <f>IFERROR(SUM(Y218:Y223),"0")</f>
        <v>12</v>
      </c>
      <c r="Z224" s="334">
        <f>IFERROR(IF(Z218="",0,Z218),"0")+IFERROR(IF(Z219="",0,Z219),"0")+IFERROR(IF(Z220="",0,Z220),"0")+IFERROR(IF(Z221="",0,Z221),"0")+IFERROR(IF(Z222="",0,Z222),"0")+IFERROR(IF(Z223="",0,Z223),"0")</f>
        <v>0.186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67.199999999999989</v>
      </c>
      <c r="Y225" s="334">
        <f>IFERROR(SUMPRODUCT(Y218:Y223*H218:H223),"0")</f>
        <v>67.199999999999989</v>
      </c>
      <c r="Z225" s="37"/>
      <c r="AA225" s="335"/>
      <c r="AB225" s="335"/>
      <c r="AC225" s="335"/>
    </row>
    <row r="226" spans="1:68" ht="16.5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customHeight="1" x14ac:dyDescent="0.25">
      <c r="A227" s="357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24</v>
      </c>
      <c r="Y229" s="333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24</v>
      </c>
      <c r="Y232" s="334">
        <f>IFERROR(SUM(Y228:Y231),"0")</f>
        <v>24</v>
      </c>
      <c r="Z232" s="334">
        <f>IFERROR(IF(Z228="",0,Z228),"0")+IFERROR(IF(Z229="",0,Z229),"0")+IFERROR(IF(Z230="",0,Z230),"0")+IFERROR(IF(Z231="",0,Z231),"0")</f>
        <v>0.372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172.8</v>
      </c>
      <c r="Y233" s="334">
        <f>IFERROR(SUMPRODUCT(Y228:Y231*H228:H231),"0")</f>
        <v>172.8</v>
      </c>
      <c r="Z233" s="37"/>
      <c r="AA233" s="335"/>
      <c r="AB233" s="335"/>
      <c r="AC233" s="335"/>
    </row>
    <row r="234" spans="1:68" ht="16.5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customHeight="1" x14ac:dyDescent="0.25">
      <c r="A235" s="357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84</v>
      </c>
      <c r="Y236" s="333">
        <f>IFERROR(IF(X236="","",X236),"")</f>
        <v>84</v>
      </c>
      <c r="Z236" s="36">
        <f>IFERROR(IF(X236="","",X236*0.0155),"")</f>
        <v>1.302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439.32000000000005</v>
      </c>
      <c r="BN236" s="67">
        <f>IFERROR(Y236*I236,"0")</f>
        <v>439.32000000000005</v>
      </c>
      <c r="BO236" s="67">
        <f>IFERROR(X236/J236,"0")</f>
        <v>1</v>
      </c>
      <c r="BP236" s="67">
        <f>IFERROR(Y236/J236,"0")</f>
        <v>1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84</v>
      </c>
      <c r="Y237" s="334">
        <f>IFERROR(SUM(Y236:Y236),"0")</f>
        <v>84</v>
      </c>
      <c r="Z237" s="334">
        <f>IFERROR(IF(Z236="",0,Z236),"0")</f>
        <v>1.302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420</v>
      </c>
      <c r="Y238" s="334">
        <f>IFERROR(SUMPRODUCT(Y236:Y236*H236:H236),"0")</f>
        <v>420</v>
      </c>
      <c r="Z238" s="37"/>
      <c r="AA238" s="335"/>
      <c r="AB238" s="335"/>
      <c r="AC238" s="335"/>
    </row>
    <row r="239" spans="1:68" ht="16.5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customHeight="1" x14ac:dyDescent="0.25">
      <c r="A240" s="357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customHeight="1" x14ac:dyDescent="0.25">
      <c r="A244" s="357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customHeight="1" x14ac:dyDescent="0.25">
      <c r="A251" s="357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customHeight="1" x14ac:dyDescent="0.2">
      <c r="A256" s="395" t="s">
        <v>374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customHeight="1" x14ac:dyDescent="0.25">
      <c r="A258" s="357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customHeight="1" x14ac:dyDescent="0.2">
      <c r="A262" s="395" t="s">
        <v>379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48"/>
      <c r="AB262" s="48"/>
      <c r="AC262" s="48"/>
    </row>
    <row r="263" spans="1:68" ht="16.5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customHeight="1" x14ac:dyDescent="0.25">
      <c r="A264" s="357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60</v>
      </c>
      <c r="Y265" s="333">
        <f>IFERROR(IF(X265="","",X265),"")</f>
        <v>60</v>
      </c>
      <c r="Z265" s="36">
        <f>IFERROR(IF(X265="","",X265*0.0155),"")</f>
        <v>0.92999999999999994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315.71999999999997</v>
      </c>
      <c r="BN265" s="67">
        <f>IFERROR(Y265*I265,"0")</f>
        <v>315.71999999999997</v>
      </c>
      <c r="BO265" s="67">
        <f>IFERROR(X265/J265,"0")</f>
        <v>0.7142857142857143</v>
      </c>
      <c r="BP265" s="67">
        <f>IFERROR(Y265/J265,"0")</f>
        <v>0.7142857142857143</v>
      </c>
    </row>
    <row r="266" spans="1:68" ht="27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60</v>
      </c>
      <c r="Y267" s="334">
        <f>IFERROR(SUM(Y265:Y266),"0")</f>
        <v>60</v>
      </c>
      <c r="Z267" s="334">
        <f>IFERROR(IF(Z265="",0,Z265),"0")+IFERROR(IF(Z266="",0,Z266),"0")</f>
        <v>0.92999999999999994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300</v>
      </c>
      <c r="Y268" s="334">
        <f>IFERROR(SUMPRODUCT(Y265:Y266*H265:H266),"0")</f>
        <v>300</v>
      </c>
      <c r="Z268" s="37"/>
      <c r="AA268" s="335"/>
      <c r="AB268" s="335"/>
      <c r="AC268" s="335"/>
    </row>
    <row r="269" spans="1:68" ht="27.75" customHeight="1" x14ac:dyDescent="0.2">
      <c r="A269" s="395" t="s">
        <v>386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48"/>
      <c r="AB269" s="48"/>
      <c r="AC269" s="48"/>
    </row>
    <row r="270" spans="1:68" ht="16.5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customHeight="1" x14ac:dyDescent="0.25">
      <c r="A271" s="357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customHeight="1" x14ac:dyDescent="0.25">
      <c r="A275" s="357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customHeight="1" x14ac:dyDescent="0.2">
      <c r="A279" s="395" t="s">
        <v>255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48"/>
      <c r="AB279" s="48"/>
      <c r="AC279" s="48"/>
    </row>
    <row r="280" spans="1:68" ht="16.5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customHeight="1" x14ac:dyDescent="0.25">
      <c r="A281" s="357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9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0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2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customHeight="1" x14ac:dyDescent="0.25">
      <c r="A287" s="357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customHeight="1" x14ac:dyDescent="0.25">
      <c r="A291" s="357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132</v>
      </c>
      <c r="Y292" s="333">
        <f>IFERROR(IF(X292="","",X292),"")</f>
        <v>132</v>
      </c>
      <c r="Z292" s="36">
        <f>IFERROR(IF(X292="","",X292*0.0155),"")</f>
        <v>2.0459999999999998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826.31999999999994</v>
      </c>
      <c r="BN292" s="67">
        <f>IFERROR(Y292*I292,"0")</f>
        <v>826.31999999999994</v>
      </c>
      <c r="BO292" s="67">
        <f>IFERROR(X292/J292,"0")</f>
        <v>1.5714285714285714</v>
      </c>
      <c r="BP292" s="67">
        <f>IFERROR(Y292/J292,"0")</f>
        <v>1.5714285714285714</v>
      </c>
    </row>
    <row r="293" spans="1:68" ht="27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9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132</v>
      </c>
      <c r="Y294" s="334">
        <f>IFERROR(SUM(Y292:Y293),"0")</f>
        <v>132</v>
      </c>
      <c r="Z294" s="334">
        <f>IFERROR(IF(Z292="",0,Z292),"0")+IFERROR(IF(Z293="",0,Z293),"0")</f>
        <v>2.0459999999999998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792</v>
      </c>
      <c r="Y295" s="334">
        <f>IFERROR(SUMPRODUCT(Y292:Y293*H292:H293),"0")</f>
        <v>792</v>
      </c>
      <c r="Z295" s="37"/>
      <c r="AA295" s="335"/>
      <c r="AB295" s="335"/>
      <c r="AC295" s="335"/>
    </row>
    <row r="296" spans="1:68" ht="14.25" customHeight="1" x14ac:dyDescent="0.25">
      <c r="A296" s="357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4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144</v>
      </c>
      <c r="Y298" s="333">
        <f>IFERROR(IF(X298="","",X298),"")</f>
        <v>144</v>
      </c>
      <c r="Z298" s="36">
        <f>IFERROR(IF(X298="","",X298*0.0155),"")</f>
        <v>2.2320000000000002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753.84</v>
      </c>
      <c r="BN298" s="67">
        <f>IFERROR(Y298*I298,"0")</f>
        <v>753.84</v>
      </c>
      <c r="BO298" s="67">
        <f>IFERROR(X298/J298,"0")</f>
        <v>1.7142857142857142</v>
      </c>
      <c r="BP298" s="67">
        <f>IFERROR(Y298/J298,"0")</f>
        <v>1.7142857142857142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42</v>
      </c>
      <c r="Y299" s="333">
        <f>IFERROR(IF(X299="","",X299),"")</f>
        <v>42</v>
      </c>
      <c r="Z299" s="36">
        <f>IFERROR(IF(X299="","",X299*0.00936),"")</f>
        <v>0.39312000000000002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102.14399999999999</v>
      </c>
      <c r="BN299" s="67">
        <f>IFERROR(Y299*I299,"0")</f>
        <v>102.14399999999999</v>
      </c>
      <c r="BO299" s="67">
        <f>IFERROR(X299/J299,"0")</f>
        <v>0.33333333333333331</v>
      </c>
      <c r="BP299" s="67">
        <f>IFERROR(Y299/J299,"0")</f>
        <v>0.33333333333333331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186</v>
      </c>
      <c r="Y300" s="334">
        <f>IFERROR(SUM(Y297:Y299),"0")</f>
        <v>186</v>
      </c>
      <c r="Z300" s="334">
        <f>IFERROR(IF(Z297="",0,Z297),"0")+IFERROR(IF(Z298="",0,Z298),"0")+IFERROR(IF(Z299="",0,Z299),"0")</f>
        <v>2.6251200000000003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814.08</v>
      </c>
      <c r="Y301" s="334">
        <f>IFERROR(SUMPRODUCT(Y297:Y299*H297:H299),"0")</f>
        <v>814.08</v>
      </c>
      <c r="Z301" s="37"/>
      <c r="AA301" s="335"/>
      <c r="AB301" s="335"/>
      <c r="AC301" s="335"/>
    </row>
    <row r="302" spans="1:68" ht="14.25" customHeight="1" x14ac:dyDescent="0.25">
      <c r="A302" s="357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3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0</v>
      </c>
      <c r="Y304" s="333">
        <f t="shared" si="24"/>
        <v>0</v>
      </c>
      <c r="Z304" s="36">
        <f>IFERROR(IF(X304="","",X304*0.00936),"")</f>
        <v>0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24</v>
      </c>
      <c r="Y305" s="333">
        <f t="shared" si="24"/>
        <v>24</v>
      </c>
      <c r="Z305" s="36">
        <f>IFERROR(IF(X305="","",X305*0.0155),"")</f>
        <v>0.372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137.64000000000001</v>
      </c>
      <c r="BN305" s="67">
        <f t="shared" si="26"/>
        <v>137.64000000000001</v>
      </c>
      <c r="BO305" s="67">
        <f t="shared" si="27"/>
        <v>0.2857142857142857</v>
      </c>
      <c r="BP305" s="67">
        <f t="shared" si="28"/>
        <v>0.2857142857142857</v>
      </c>
    </row>
    <row r="306" spans="1:68" ht="27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5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14</v>
      </c>
      <c r="Y308" s="333">
        <f t="shared" si="24"/>
        <v>14</v>
      </c>
      <c r="Z308" s="36">
        <f t="shared" si="29"/>
        <v>0.13103999999999999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44.688000000000002</v>
      </c>
      <c r="BN308" s="67">
        <f t="shared" si="26"/>
        <v>44.688000000000002</v>
      </c>
      <c r="BO308" s="67">
        <f t="shared" si="27"/>
        <v>0.1111111111111111</v>
      </c>
      <c r="BP308" s="67">
        <f t="shared" si="28"/>
        <v>0.1111111111111111</v>
      </c>
    </row>
    <row r="309" spans="1:68" ht="37.5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6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14</v>
      </c>
      <c r="Y310" s="333">
        <f t="shared" si="24"/>
        <v>14</v>
      </c>
      <c r="Z310" s="36">
        <f t="shared" si="29"/>
        <v>0.13103999999999999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8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2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87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8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6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44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86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52</v>
      </c>
      <c r="Y321" s="334">
        <f>IFERROR(SUM(Y303:Y320),"0")</f>
        <v>52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0.63407999999999998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225.8</v>
      </c>
      <c r="Y322" s="334">
        <f>IFERROR(SUMPRODUCT(Y303:Y320*H303:H320),"0")</f>
        <v>225.8</v>
      </c>
      <c r="Z322" s="37"/>
      <c r="AA322" s="335"/>
      <c r="AB322" s="335"/>
      <c r="AC322" s="335"/>
    </row>
    <row r="323" spans="1:68" ht="16.5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customHeight="1" x14ac:dyDescent="0.25">
      <c r="A324" s="357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9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51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5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12582.919999999998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12582.919999999998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5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13747.733199999999</v>
      </c>
      <c r="Y329" s="334">
        <f>IFERROR(SUM(BN22:BN325),"0")</f>
        <v>13747.733199999999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5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34</v>
      </c>
      <c r="Y330" s="38">
        <f>ROUNDUP(SUM(BP22:BP325),0)</f>
        <v>34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5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14597.733199999999</v>
      </c>
      <c r="Y331" s="334">
        <f>GrossWeightTotalR+PalletQtyTotalR*25</f>
        <v>14597.733199999999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5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2916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2916</v>
      </c>
      <c r="Z332" s="37"/>
      <c r="AA332" s="335"/>
      <c r="AB332" s="335"/>
      <c r="AC332" s="335"/>
    </row>
    <row r="333" spans="1:68" ht="14.25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45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43.183699999999988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513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514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273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1245.5999999999999</v>
      </c>
      <c r="F338" s="46">
        <f>IFERROR(X52*H52,"0")+IFERROR(X56*H56,"0")+IFERROR(X57*H57,"0")+IFERROR(X61*H61,"0")+IFERROR(X65*H65,"0")+IFERROR(X66*H66,"0")+IFERROR(X70*H70,"0")+IFERROR(X71*H71,"0")+IFERROR(X72*H72,"0")</f>
        <v>168</v>
      </c>
      <c r="G338" s="46">
        <f>IFERROR(X77*H77,"0")+IFERROR(X78*H78,"0")</f>
        <v>1200</v>
      </c>
      <c r="H338" s="46">
        <f>IFERROR(X83*H83,"0")+IFERROR(X84*H84,"0")</f>
        <v>50.4</v>
      </c>
      <c r="I338" s="46">
        <f>IFERROR(X89*H89,"0")+IFERROR(X90*H90,"0")</f>
        <v>201.6</v>
      </c>
      <c r="J338" s="46">
        <f>IFERROR(X95*H95,"0")+IFERROR(X96*H96,"0")+IFERROR(X97*H97,"0")+IFERROR(X98*H98,"0")+IFERROR(X99*H99,"0")+IFERROR(X100*H100,"0")+IFERROR(X101*H101,"0")+IFERROR(X102*H102,"0")</f>
        <v>421.68</v>
      </c>
      <c r="K338" s="46">
        <f>IFERROR(X107*H107,"0")+IFERROR(X108*H108,"0")</f>
        <v>0</v>
      </c>
      <c r="L338" s="46">
        <f>IFERROR(X113*H113,"0")+IFERROR(X114*H114,"0")+IFERROR(X115*H115,"0")+IFERROR(X116*H116,"0")+IFERROR(X117*H117,"0")+IFERROR(X118*H118,"0")+IFERROR(X119*H119,"0")+IFERROR(X123*H123,"0")</f>
        <v>2919.36</v>
      </c>
      <c r="M338" s="46">
        <f>IFERROR(X128*H128,"0")+IFERROR(X129*H129,"0")</f>
        <v>756</v>
      </c>
      <c r="N338" s="330"/>
      <c r="O338" s="46">
        <f>IFERROR(X134*H134,"0")+IFERROR(X135*H135,"0")</f>
        <v>336</v>
      </c>
      <c r="P338" s="46">
        <f>IFERROR(X140*H140,"0")+IFERROR(X141*H141,"0")+IFERROR(X142*H142,"0")</f>
        <v>100.8</v>
      </c>
      <c r="Q338" s="46">
        <f>IFERROR(X147*H147,"0")</f>
        <v>84</v>
      </c>
      <c r="R338" s="46">
        <f>IFERROR(X152*H152,"0")</f>
        <v>37.800000000000004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240</v>
      </c>
      <c r="W338" s="46">
        <f>IFERROR(X187*H187,"0")+IFERROR(X188*H188,"0")+IFERROR(X189*H189,"0")+IFERROR(X193*H193,"0")</f>
        <v>1008</v>
      </c>
      <c r="X338" s="46">
        <f>IFERROR(X199*H199,"0")+IFERROR(X203*H203,"0")+IFERROR(X204*H204,"0")+IFERROR(X205*H205,"0")+IFERROR(X206*H206,"0")</f>
        <v>67.2</v>
      </c>
      <c r="Y338" s="46">
        <f>IFERROR(X211*H211,"0")+IFERROR(X212*H212,"0")+IFERROR(X213*H213,"0")</f>
        <v>470.4</v>
      </c>
      <c r="Z338" s="46">
        <f>IFERROR(X218*H218,"0")+IFERROR(X219*H219,"0")+IFERROR(X220*H220,"0")+IFERROR(X221*H221,"0")+IFERROR(X222*H222,"0")+IFERROR(X223*H223,"0")</f>
        <v>67.199999999999989</v>
      </c>
      <c r="AA338" s="46">
        <f>IFERROR(X228*H228,"0")+IFERROR(X229*H229,"0")+IFERROR(X230*H230,"0")+IFERROR(X231*H231,"0")</f>
        <v>172.8</v>
      </c>
      <c r="AB338" s="46">
        <f>IFERROR(X236*H236,"0")</f>
        <v>420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300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1831.8799999999999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7209.5999999999995</v>
      </c>
      <c r="B341" s="60">
        <f>SUMPRODUCT(--(BB:BB="ПГП"),--(W:W="кор"),H:H,Y:Y)+SUMPRODUCT(--(BB:BB="ПГП"),--(W:W="кг"),Y:Y)</f>
        <v>5373.3200000000006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AF336:AF337"/>
    <mergeCell ref="D42:E42"/>
    <mergeCell ref="D173:E173"/>
    <mergeCell ref="D17:E18"/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P319:T319"/>
    <mergeCell ref="A200:O201"/>
    <mergeCell ref="A39:Z39"/>
    <mergeCell ref="P285:V285"/>
    <mergeCell ref="K336:K337"/>
    <mergeCell ref="D266:E266"/>
    <mergeCell ref="P174:T174"/>
    <mergeCell ref="D95:E95"/>
    <mergeCell ref="P74:V74"/>
    <mergeCell ref="A73:O74"/>
    <mergeCell ref="Y17:Y18"/>
    <mergeCell ref="U17:V17"/>
    <mergeCell ref="D57:E57"/>
    <mergeCell ref="I336:I337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64:Z64"/>
    <mergeCell ref="A51:Z51"/>
    <mergeCell ref="P83:T83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B336:B337"/>
    <mergeCell ref="A156:Z156"/>
    <mergeCell ref="P103:V103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V6:W9"/>
    <mergeCell ref="D199:E199"/>
    <mergeCell ref="P84:T84"/>
    <mergeCell ref="P222:T222"/>
    <mergeCell ref="P193:T193"/>
    <mergeCell ref="D65:E65"/>
    <mergeCell ref="P22:T2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A17:AA18"/>
    <mergeCell ref="AC17:AC18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C336:C337"/>
    <mergeCell ref="P96:T96"/>
    <mergeCell ref="H17:H18"/>
    <mergeCell ref="A146:Z146"/>
    <mergeCell ref="P90:T90"/>
    <mergeCell ref="D204:E204"/>
    <mergeCell ref="A207:O208"/>
    <mergeCell ref="P104:V104"/>
    <mergeCell ref="P325:T325"/>
    <mergeCell ref="D206:E206"/>
    <mergeCell ref="D298:E298"/>
    <mergeCell ref="D181:E181"/>
    <mergeCell ref="P170:V170"/>
    <mergeCell ref="A160:Z160"/>
    <mergeCell ref="V336:V337"/>
    <mergeCell ref="P212:T212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P326:V326"/>
    <mergeCell ref="P215:V215"/>
    <mergeCell ref="A40:Z40"/>
    <mergeCell ref="D203:E203"/>
    <mergeCell ref="A186:Z186"/>
    <mergeCell ref="P30:V30"/>
    <mergeCell ref="A82:Z82"/>
    <mergeCell ref="A275:Z275"/>
    <mergeCell ref="D140:E140"/>
    <mergeCell ref="A194:O195"/>
    <mergeCell ref="P289:V289"/>
    <mergeCell ref="A257:Z257"/>
    <mergeCell ref="D276:E276"/>
    <mergeCell ref="A262:Z262"/>
    <mergeCell ref="AG336:AG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AH336:AH337"/>
    <mergeCell ref="X335:AD335"/>
    <mergeCell ref="P303:T303"/>
    <mergeCell ref="P305:T305"/>
    <mergeCell ref="D96:E96"/>
    <mergeCell ref="D52:E52"/>
    <mergeCell ref="P110:V110"/>
    <mergeCell ref="A67:O68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AB336:AB337"/>
    <mergeCell ref="P223:T223"/>
    <mergeCell ref="P52:T52"/>
    <mergeCell ref="P201:V201"/>
    <mergeCell ref="D336:D337"/>
    <mergeCell ref="I17:I18"/>
    <mergeCell ref="D141:E141"/>
    <mergeCell ref="A48:O49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D7:M7"/>
    <mergeCell ref="P91:V91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A300:O301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