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3739935-6389-461E-8307-5A4ADD3DF1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Z448" i="1" s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O408" i="1"/>
  <c r="BM408" i="1"/>
  <c r="Y408" i="1"/>
  <c r="Y410" i="1" s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BP399" i="1" s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BP354" i="1" s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BP327" i="1" s="1"/>
  <c r="BO326" i="1"/>
  <c r="BM326" i="1"/>
  <c r="Y326" i="1"/>
  <c r="BP326" i="1" s="1"/>
  <c r="BO325" i="1"/>
  <c r="BM325" i="1"/>
  <c r="Y325" i="1"/>
  <c r="BP325" i="1" s="1"/>
  <c r="X323" i="1"/>
  <c r="X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X289" i="1"/>
  <c r="X288" i="1"/>
  <c r="BO287" i="1"/>
  <c r="BM287" i="1"/>
  <c r="Y287" i="1"/>
  <c r="Y289" i="1" s="1"/>
  <c r="P287" i="1"/>
  <c r="X284" i="1"/>
  <c r="X283" i="1"/>
  <c r="BO282" i="1"/>
  <c r="BM282" i="1"/>
  <c r="Y282" i="1"/>
  <c r="Y284" i="1" s="1"/>
  <c r="P282" i="1"/>
  <c r="X280" i="1"/>
  <c r="X279" i="1"/>
  <c r="BO278" i="1"/>
  <c r="BM278" i="1"/>
  <c r="Y278" i="1"/>
  <c r="P523" i="1" s="1"/>
  <c r="P278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O523" i="1" s="1"/>
  <c r="P271" i="1"/>
  <c r="X268" i="1"/>
  <c r="X267" i="1"/>
  <c r="BO266" i="1"/>
  <c r="BM266" i="1"/>
  <c r="Y266" i="1"/>
  <c r="BP266" i="1" s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P186" i="1"/>
  <c r="X183" i="1"/>
  <c r="X182" i="1"/>
  <c r="BO181" i="1"/>
  <c r="BM181" i="1"/>
  <c r="Y181" i="1"/>
  <c r="Y182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H523" i="1" s="1"/>
  <c r="P147" i="1"/>
  <c r="X144" i="1"/>
  <c r="X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6" i="1" s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3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Z463" i="1" l="1"/>
  <c r="BN463" i="1"/>
  <c r="Z199" i="1"/>
  <c r="BN199" i="1"/>
  <c r="Z63" i="1"/>
  <c r="BN63" i="1"/>
  <c r="Z114" i="1"/>
  <c r="BN114" i="1"/>
  <c r="Z257" i="1"/>
  <c r="BN257" i="1"/>
  <c r="Z287" i="1"/>
  <c r="Z288" i="1" s="1"/>
  <c r="BN287" i="1"/>
  <c r="BP287" i="1"/>
  <c r="Y288" i="1"/>
  <c r="Z292" i="1"/>
  <c r="BN292" i="1"/>
  <c r="Z354" i="1"/>
  <c r="BN354" i="1"/>
  <c r="Z22" i="1"/>
  <c r="Z23" i="1" s="1"/>
  <c r="BN22" i="1"/>
  <c r="BP22" i="1"/>
  <c r="Z26" i="1"/>
  <c r="BN26" i="1"/>
  <c r="Z164" i="1"/>
  <c r="BN164" i="1"/>
  <c r="Z219" i="1"/>
  <c r="BN219" i="1"/>
  <c r="Z320" i="1"/>
  <c r="BN320" i="1"/>
  <c r="Z325" i="1"/>
  <c r="BN325" i="1"/>
  <c r="Z326" i="1"/>
  <c r="BN326" i="1"/>
  <c r="Z327" i="1"/>
  <c r="BN327" i="1"/>
  <c r="Y330" i="1"/>
  <c r="Z399" i="1"/>
  <c r="BN399" i="1"/>
  <c r="Z53" i="1"/>
  <c r="BN53" i="1"/>
  <c r="Z79" i="1"/>
  <c r="BN79" i="1"/>
  <c r="Z99" i="1"/>
  <c r="BN99" i="1"/>
  <c r="Z131" i="1"/>
  <c r="BN131" i="1"/>
  <c r="Z176" i="1"/>
  <c r="BN176" i="1"/>
  <c r="Z209" i="1"/>
  <c r="BN209" i="1"/>
  <c r="Z236" i="1"/>
  <c r="BN236" i="1"/>
  <c r="Z304" i="1"/>
  <c r="BN304" i="1"/>
  <c r="Z342" i="1"/>
  <c r="BN342" i="1"/>
  <c r="Z375" i="1"/>
  <c r="BN375" i="1"/>
  <c r="Z420" i="1"/>
  <c r="BN420" i="1"/>
  <c r="Z447" i="1"/>
  <c r="BN447" i="1"/>
  <c r="BP95" i="1"/>
  <c r="BN95" i="1"/>
  <c r="Z95" i="1"/>
  <c r="BP120" i="1"/>
  <c r="BN120" i="1"/>
  <c r="Z120" i="1"/>
  <c r="BP168" i="1"/>
  <c r="BN168" i="1"/>
  <c r="Z168" i="1"/>
  <c r="BP203" i="1"/>
  <c r="BN203" i="1"/>
  <c r="Z203" i="1"/>
  <c r="BP228" i="1"/>
  <c r="BN228" i="1"/>
  <c r="Z228" i="1"/>
  <c r="BP296" i="1"/>
  <c r="BN296" i="1"/>
  <c r="Z296" i="1"/>
  <c r="BP333" i="1"/>
  <c r="BN333" i="1"/>
  <c r="Z333" i="1"/>
  <c r="BP364" i="1"/>
  <c r="BN364" i="1"/>
  <c r="Z364" i="1"/>
  <c r="BP403" i="1"/>
  <c r="BN403" i="1"/>
  <c r="Z403" i="1"/>
  <c r="BP443" i="1"/>
  <c r="BN443" i="1"/>
  <c r="Z443" i="1"/>
  <c r="BP467" i="1"/>
  <c r="BN467" i="1"/>
  <c r="Z467" i="1"/>
  <c r="BP495" i="1"/>
  <c r="BN495" i="1"/>
  <c r="Z495" i="1"/>
  <c r="Z30" i="1"/>
  <c r="BN30" i="1"/>
  <c r="Z57" i="1"/>
  <c r="BN57" i="1"/>
  <c r="Y65" i="1"/>
  <c r="Z75" i="1"/>
  <c r="BN75" i="1"/>
  <c r="Z90" i="1"/>
  <c r="BN90" i="1"/>
  <c r="F523" i="1"/>
  <c r="BP108" i="1"/>
  <c r="BN108" i="1"/>
  <c r="Z108" i="1"/>
  <c r="BP141" i="1"/>
  <c r="BN141" i="1"/>
  <c r="Z141" i="1"/>
  <c r="J523" i="1"/>
  <c r="BP191" i="1"/>
  <c r="BN191" i="1"/>
  <c r="Z191" i="1"/>
  <c r="BP213" i="1"/>
  <c r="BN213" i="1"/>
  <c r="Z213" i="1"/>
  <c r="BP248" i="1"/>
  <c r="BN248" i="1"/>
  <c r="Z248" i="1"/>
  <c r="BP312" i="1"/>
  <c r="BN312" i="1"/>
  <c r="Z312" i="1"/>
  <c r="BP350" i="1"/>
  <c r="BN350" i="1"/>
  <c r="Z350" i="1"/>
  <c r="Y391" i="1"/>
  <c r="Y390" i="1"/>
  <c r="BP389" i="1"/>
  <c r="BN389" i="1"/>
  <c r="Z389" i="1"/>
  <c r="Z390" i="1" s="1"/>
  <c r="BP395" i="1"/>
  <c r="BN395" i="1"/>
  <c r="Z395" i="1"/>
  <c r="X523" i="1"/>
  <c r="Y428" i="1"/>
  <c r="BP427" i="1"/>
  <c r="BN427" i="1"/>
  <c r="Z427" i="1"/>
  <c r="Z428" i="1" s="1"/>
  <c r="Y434" i="1"/>
  <c r="Y433" i="1"/>
  <c r="BP432" i="1"/>
  <c r="BN432" i="1"/>
  <c r="Z432" i="1"/>
  <c r="Z433" i="1" s="1"/>
  <c r="BP438" i="1"/>
  <c r="BN438" i="1"/>
  <c r="Z438" i="1"/>
  <c r="BP451" i="1"/>
  <c r="BN451" i="1"/>
  <c r="Z451" i="1"/>
  <c r="Y497" i="1"/>
  <c r="Y496" i="1"/>
  <c r="BP494" i="1"/>
  <c r="BN494" i="1"/>
  <c r="Z494" i="1"/>
  <c r="Y205" i="1"/>
  <c r="Y217" i="1"/>
  <c r="Y309" i="1"/>
  <c r="BP335" i="1"/>
  <c r="BN335" i="1"/>
  <c r="Z335" i="1"/>
  <c r="BP340" i="1"/>
  <c r="BN340" i="1"/>
  <c r="Z340" i="1"/>
  <c r="BP352" i="1"/>
  <c r="BN352" i="1"/>
  <c r="Z352" i="1"/>
  <c r="Y370" i="1"/>
  <c r="Y369" i="1"/>
  <c r="BP368" i="1"/>
  <c r="BN368" i="1"/>
  <c r="Z368" i="1"/>
  <c r="Z369" i="1" s="1"/>
  <c r="Y377" i="1"/>
  <c r="BP373" i="1"/>
  <c r="BN373" i="1"/>
  <c r="Z373" i="1"/>
  <c r="BP397" i="1"/>
  <c r="BN397" i="1"/>
  <c r="Z397" i="1"/>
  <c r="BP409" i="1"/>
  <c r="BN409" i="1"/>
  <c r="Z409" i="1"/>
  <c r="BP414" i="1"/>
  <c r="BN414" i="1"/>
  <c r="Z414" i="1"/>
  <c r="BP440" i="1"/>
  <c r="BN440" i="1"/>
  <c r="Z440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X513" i="1"/>
  <c r="Y32" i="1"/>
  <c r="Z28" i="1"/>
  <c r="BN28" i="1"/>
  <c r="Z42" i="1"/>
  <c r="BN42" i="1"/>
  <c r="D523" i="1"/>
  <c r="Z55" i="1"/>
  <c r="BN55" i="1"/>
  <c r="Z61" i="1"/>
  <c r="BN61" i="1"/>
  <c r="BP61" i="1"/>
  <c r="Z69" i="1"/>
  <c r="BN69" i="1"/>
  <c r="Y81" i="1"/>
  <c r="Z77" i="1"/>
  <c r="BN77" i="1"/>
  <c r="Z83" i="1"/>
  <c r="BN83" i="1"/>
  <c r="BP83" i="1"/>
  <c r="E523" i="1"/>
  <c r="Y101" i="1"/>
  <c r="Z97" i="1"/>
  <c r="BN97" i="1"/>
  <c r="Z106" i="1"/>
  <c r="BN106" i="1"/>
  <c r="Z112" i="1"/>
  <c r="BN112" i="1"/>
  <c r="BP112" i="1"/>
  <c r="Z118" i="1"/>
  <c r="BN118" i="1"/>
  <c r="BP118" i="1"/>
  <c r="Z126" i="1"/>
  <c r="BN126" i="1"/>
  <c r="Z137" i="1"/>
  <c r="BN137" i="1"/>
  <c r="Y143" i="1"/>
  <c r="Z152" i="1"/>
  <c r="BN152" i="1"/>
  <c r="I523" i="1"/>
  <c r="Y172" i="1"/>
  <c r="Z166" i="1"/>
  <c r="BN166" i="1"/>
  <c r="Z170" i="1"/>
  <c r="BN170" i="1"/>
  <c r="Y178" i="1"/>
  <c r="Z187" i="1"/>
  <c r="BN187" i="1"/>
  <c r="Y193" i="1"/>
  <c r="Z197" i="1"/>
  <c r="BN197" i="1"/>
  <c r="Z201" i="1"/>
  <c r="BN201" i="1"/>
  <c r="Z207" i="1"/>
  <c r="BN207" i="1"/>
  <c r="BP207" i="1"/>
  <c r="Z211" i="1"/>
  <c r="BN211" i="1"/>
  <c r="Z215" i="1"/>
  <c r="BN215" i="1"/>
  <c r="Y221" i="1"/>
  <c r="Z226" i="1"/>
  <c r="BN226" i="1"/>
  <c r="Z230" i="1"/>
  <c r="BN230" i="1"/>
  <c r="Z246" i="1"/>
  <c r="BN246" i="1"/>
  <c r="Z255" i="1"/>
  <c r="BN255" i="1"/>
  <c r="Z264" i="1"/>
  <c r="BN264" i="1"/>
  <c r="Z272" i="1"/>
  <c r="BN272" i="1"/>
  <c r="Z294" i="1"/>
  <c r="BN294" i="1"/>
  <c r="Z302" i="1"/>
  <c r="BN302" i="1"/>
  <c r="Z306" i="1"/>
  <c r="BN306" i="1"/>
  <c r="Z314" i="1"/>
  <c r="BN314" i="1"/>
  <c r="Z329" i="1"/>
  <c r="BN329" i="1"/>
  <c r="Y337" i="1"/>
  <c r="Y336" i="1"/>
  <c r="BP348" i="1"/>
  <c r="BN348" i="1"/>
  <c r="Z348" i="1"/>
  <c r="BP358" i="1"/>
  <c r="BN358" i="1"/>
  <c r="Z358" i="1"/>
  <c r="BP385" i="1"/>
  <c r="BN385" i="1"/>
  <c r="Z385" i="1"/>
  <c r="BP401" i="1"/>
  <c r="BN401" i="1"/>
  <c r="Z401" i="1"/>
  <c r="BP422" i="1"/>
  <c r="BN422" i="1"/>
  <c r="Z422" i="1"/>
  <c r="BP441" i="1"/>
  <c r="BN441" i="1"/>
  <c r="Z441" i="1"/>
  <c r="BP449" i="1"/>
  <c r="BN449" i="1"/>
  <c r="Z449" i="1"/>
  <c r="BP465" i="1"/>
  <c r="BN465" i="1"/>
  <c r="Z465" i="1"/>
  <c r="Y485" i="1"/>
  <c r="Y484" i="1"/>
  <c r="BP480" i="1"/>
  <c r="BN480" i="1"/>
  <c r="Z480" i="1"/>
  <c r="BP482" i="1"/>
  <c r="BN482" i="1"/>
  <c r="Z482" i="1"/>
  <c r="BP505" i="1"/>
  <c r="BN505" i="1"/>
  <c r="Z505" i="1"/>
  <c r="Q523" i="1"/>
  <c r="Y343" i="1"/>
  <c r="Y523" i="1"/>
  <c r="H9" i="1"/>
  <c r="A10" i="1"/>
  <c r="Y33" i="1"/>
  <c r="Y37" i="1"/>
  <c r="Y45" i="1"/>
  <c r="Y49" i="1"/>
  <c r="Y58" i="1"/>
  <c r="Y66" i="1"/>
  <c r="Y72" i="1"/>
  <c r="Y80" i="1"/>
  <c r="Y86" i="1"/>
  <c r="Y93" i="1"/>
  <c r="Y102" i="1"/>
  <c r="Y109" i="1"/>
  <c r="Y115" i="1"/>
  <c r="Y123" i="1"/>
  <c r="Y127" i="1"/>
  <c r="Y134" i="1"/>
  <c r="Y138" i="1"/>
  <c r="Y144" i="1"/>
  <c r="Y149" i="1"/>
  <c r="Y155" i="1"/>
  <c r="Y161" i="1"/>
  <c r="Y173" i="1"/>
  <c r="Y179" i="1"/>
  <c r="Y183" i="1"/>
  <c r="Y188" i="1"/>
  <c r="Y194" i="1"/>
  <c r="Y204" i="1"/>
  <c r="Y216" i="1"/>
  <c r="Y222" i="1"/>
  <c r="K523" i="1"/>
  <c r="Y232" i="1"/>
  <c r="Y233" i="1"/>
  <c r="Y238" i="1"/>
  <c r="BP235" i="1"/>
  <c r="BN235" i="1"/>
  <c r="Z235" i="1"/>
  <c r="Z237" i="1" s="1"/>
  <c r="BP245" i="1"/>
  <c r="BN245" i="1"/>
  <c r="Z245" i="1"/>
  <c r="BP249" i="1"/>
  <c r="BN249" i="1"/>
  <c r="Z249" i="1"/>
  <c r="Y251" i="1"/>
  <c r="L523" i="1"/>
  <c r="Y259" i="1"/>
  <c r="BP254" i="1"/>
  <c r="BN254" i="1"/>
  <c r="Z254" i="1"/>
  <c r="BP258" i="1"/>
  <c r="BN258" i="1"/>
  <c r="Z258" i="1"/>
  <c r="Y260" i="1"/>
  <c r="M523" i="1"/>
  <c r="Y268" i="1"/>
  <c r="Y267" i="1"/>
  <c r="BP263" i="1"/>
  <c r="BN263" i="1"/>
  <c r="Z263" i="1"/>
  <c r="F9" i="1"/>
  <c r="J9" i="1"/>
  <c r="B523" i="1"/>
  <c r="X514" i="1"/>
  <c r="X515" i="1"/>
  <c r="X517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Z74" i="1"/>
  <c r="BN74" i="1"/>
  <c r="BP74" i="1"/>
  <c r="Z76" i="1"/>
  <c r="BN76" i="1"/>
  <c r="Z78" i="1"/>
  <c r="BN78" i="1"/>
  <c r="Z84" i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Z119" i="1"/>
  <c r="BN119" i="1"/>
  <c r="Z121" i="1"/>
  <c r="BN121" i="1"/>
  <c r="Z125" i="1"/>
  <c r="Z127" i="1" s="1"/>
  <c r="BN125" i="1"/>
  <c r="BP125" i="1"/>
  <c r="G523" i="1"/>
  <c r="Z132" i="1"/>
  <c r="Z133" i="1" s="1"/>
  <c r="BN132" i="1"/>
  <c r="Y133" i="1"/>
  <c r="Z136" i="1"/>
  <c r="BN136" i="1"/>
  <c r="BP136" i="1"/>
  <c r="Z142" i="1"/>
  <c r="BN142" i="1"/>
  <c r="Z147" i="1"/>
  <c r="Z148" i="1" s="1"/>
  <c r="BN147" i="1"/>
  <c r="BP147" i="1"/>
  <c r="Y148" i="1"/>
  <c r="Z151" i="1"/>
  <c r="BN151" i="1"/>
  <c r="BP151" i="1"/>
  <c r="Z153" i="1"/>
  <c r="BN153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Z175" i="1"/>
  <c r="BN175" i="1"/>
  <c r="BP175" i="1"/>
  <c r="Z177" i="1"/>
  <c r="BN177" i="1"/>
  <c r="Z181" i="1"/>
  <c r="Z182" i="1" s="1"/>
  <c r="BN181" i="1"/>
  <c r="BP181" i="1"/>
  <c r="Z186" i="1"/>
  <c r="Z188" i="1" s="1"/>
  <c r="BN186" i="1"/>
  <c r="BP186" i="1"/>
  <c r="Y189" i="1"/>
  <c r="Z192" i="1"/>
  <c r="BN192" i="1"/>
  <c r="Z196" i="1"/>
  <c r="BN196" i="1"/>
  <c r="BP196" i="1"/>
  <c r="Z198" i="1"/>
  <c r="BN198" i="1"/>
  <c r="Z200" i="1"/>
  <c r="BN200" i="1"/>
  <c r="Z202" i="1"/>
  <c r="BN202" i="1"/>
  <c r="Z208" i="1"/>
  <c r="BN208" i="1"/>
  <c r="Z210" i="1"/>
  <c r="BN210" i="1"/>
  <c r="Z212" i="1"/>
  <c r="BN212" i="1"/>
  <c r="Z214" i="1"/>
  <c r="BN214" i="1"/>
  <c r="Z220" i="1"/>
  <c r="Z221" i="1" s="1"/>
  <c r="BN220" i="1"/>
  <c r="Z225" i="1"/>
  <c r="BN225" i="1"/>
  <c r="BP225" i="1"/>
  <c r="Z227" i="1"/>
  <c r="BN227" i="1"/>
  <c r="Z229" i="1"/>
  <c r="BN229" i="1"/>
  <c r="Z231" i="1"/>
  <c r="BN231" i="1"/>
  <c r="Y237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Z265" i="1"/>
  <c r="BN265" i="1"/>
  <c r="Z266" i="1"/>
  <c r="BN266" i="1"/>
  <c r="Z271" i="1"/>
  <c r="BN271" i="1"/>
  <c r="BP271" i="1"/>
  <c r="Z273" i="1"/>
  <c r="BN273" i="1"/>
  <c r="Y274" i="1"/>
  <c r="Z278" i="1"/>
  <c r="Z279" i="1" s="1"/>
  <c r="BN278" i="1"/>
  <c r="BP278" i="1"/>
  <c r="Y279" i="1"/>
  <c r="Z282" i="1"/>
  <c r="Z283" i="1" s="1"/>
  <c r="BN282" i="1"/>
  <c r="BP282" i="1"/>
  <c r="Y283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BP315" i="1"/>
  <c r="BN315" i="1"/>
  <c r="Z315" i="1"/>
  <c r="Y317" i="1"/>
  <c r="Y322" i="1"/>
  <c r="BP319" i="1"/>
  <c r="BN319" i="1"/>
  <c r="Z319" i="1"/>
  <c r="Y331" i="1"/>
  <c r="BP334" i="1"/>
  <c r="BN334" i="1"/>
  <c r="Z334" i="1"/>
  <c r="Z336" i="1" s="1"/>
  <c r="S523" i="1"/>
  <c r="BP349" i="1"/>
  <c r="BN349" i="1"/>
  <c r="Z349" i="1"/>
  <c r="BP353" i="1"/>
  <c r="BN353" i="1"/>
  <c r="Z353" i="1"/>
  <c r="Y360" i="1"/>
  <c r="BP374" i="1"/>
  <c r="BN374" i="1"/>
  <c r="Z374" i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W523" i="1"/>
  <c r="BP421" i="1"/>
  <c r="BN421" i="1"/>
  <c r="Z421" i="1"/>
  <c r="BP442" i="1"/>
  <c r="BN442" i="1"/>
  <c r="Z442" i="1"/>
  <c r="BP446" i="1"/>
  <c r="BN446" i="1"/>
  <c r="Z446" i="1"/>
  <c r="U523" i="1"/>
  <c r="Y275" i="1"/>
  <c r="Y280" i="1"/>
  <c r="BP293" i="1"/>
  <c r="BN293" i="1"/>
  <c r="Z293" i="1"/>
  <c r="BP297" i="1"/>
  <c r="BN297" i="1"/>
  <c r="Z297" i="1"/>
  <c r="Y299" i="1"/>
  <c r="Y308" i="1"/>
  <c r="BP301" i="1"/>
  <c r="BN301" i="1"/>
  <c r="Z301" i="1"/>
  <c r="BP305" i="1"/>
  <c r="BN305" i="1"/>
  <c r="Z305" i="1"/>
  <c r="BP313" i="1"/>
  <c r="BN313" i="1"/>
  <c r="Z313" i="1"/>
  <c r="BP321" i="1"/>
  <c r="BN321" i="1"/>
  <c r="Z321" i="1"/>
  <c r="Y323" i="1"/>
  <c r="BP328" i="1"/>
  <c r="BN328" i="1"/>
  <c r="Z328" i="1"/>
  <c r="BP341" i="1"/>
  <c r="BN341" i="1"/>
  <c r="Z341" i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BP398" i="1"/>
  <c r="BN398" i="1"/>
  <c r="Z398" i="1"/>
  <c r="BP402" i="1"/>
  <c r="BN402" i="1"/>
  <c r="Z402" i="1"/>
  <c r="BP415" i="1"/>
  <c r="BN415" i="1"/>
  <c r="Z415" i="1"/>
  <c r="Y417" i="1"/>
  <c r="Y424" i="1"/>
  <c r="BP419" i="1"/>
  <c r="BN419" i="1"/>
  <c r="Z419" i="1"/>
  <c r="Y423" i="1"/>
  <c r="BP439" i="1"/>
  <c r="BN439" i="1"/>
  <c r="Z439" i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Z330" i="1" l="1"/>
  <c r="Z416" i="1"/>
  <c r="Z138" i="1"/>
  <c r="Z484" i="1"/>
  <c r="Z343" i="1"/>
  <c r="Z423" i="1"/>
  <c r="Z386" i="1"/>
  <c r="Z193" i="1"/>
  <c r="Z143" i="1"/>
  <c r="Z496" i="1"/>
  <c r="Z453" i="1"/>
  <c r="Z405" i="1"/>
  <c r="Z355" i="1"/>
  <c r="Z216" i="1"/>
  <c r="Y514" i="1"/>
  <c r="Z506" i="1"/>
  <c r="Z298" i="1"/>
  <c r="Z410" i="1"/>
  <c r="Z316" i="1"/>
  <c r="Z274" i="1"/>
  <c r="Z204" i="1"/>
  <c r="Z178" i="1"/>
  <c r="Z154" i="1"/>
  <c r="Z122" i="1"/>
  <c r="Z109" i="1"/>
  <c r="Z101" i="1"/>
  <c r="Z92" i="1"/>
  <c r="Z85" i="1"/>
  <c r="Z71" i="1"/>
  <c r="Z65" i="1"/>
  <c r="Z58" i="1"/>
  <c r="Y517" i="1"/>
  <c r="Y515" i="1"/>
  <c r="Z32" i="1"/>
  <c r="Y516" i="1"/>
  <c r="X516" i="1"/>
  <c r="Z322" i="1"/>
  <c r="Z491" i="1"/>
  <c r="Z469" i="1"/>
  <c r="Z501" i="1"/>
  <c r="Z475" i="1"/>
  <c r="Z459" i="1"/>
  <c r="Z308" i="1"/>
  <c r="Z377" i="1"/>
  <c r="Z250" i="1"/>
  <c r="Z232" i="1"/>
  <c r="Z172" i="1"/>
  <c r="Z80" i="1"/>
  <c r="Z44" i="1"/>
  <c r="Y513" i="1"/>
  <c r="Z267" i="1"/>
  <c r="Z259" i="1"/>
  <c r="Z518" i="1" l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<sst xmlns="http://schemas.openxmlformats.org/spreadsheetml/2006/main" count="2307" uniqueCount="841">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</sst>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9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00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849" t="s">
        <v>0</v>
      </c>
      <c r="E1" s="632"/>
      <c r="F1" s="632"/>
      <c r="G1" s="12" t="s">
        <v>1</v>
      </c>
      <c r="H1" s="849" t="s">
        <v>2</v>
      </c>
      <c r="I1" s="632"/>
      <c r="J1" s="632"/>
      <c r="K1" s="632"/>
      <c r="L1" s="632"/>
      <c r="M1" s="632"/>
      <c r="N1" s="632"/>
      <c r="O1" s="632"/>
      <c r="P1" s="632"/>
      <c r="Q1" s="632"/>
      <c r="R1" s="872" t="s">
        <v>3</v>
      </c>
      <c r="S1" s="632"/>
      <c r="T1" s="6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1"/>
      <c r="R2" s="581"/>
      <c r="S2" s="581"/>
      <c r="T2" s="581"/>
      <c r="U2" s="581"/>
      <c r="V2" s="581"/>
      <c r="W2" s="581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1"/>
      <c r="Q3" s="581"/>
      <c r="R3" s="581"/>
      <c r="S3" s="581"/>
      <c r="T3" s="581"/>
      <c r="U3" s="581"/>
      <c r="V3" s="581"/>
      <c r="W3" s="581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804" t="s">
        <v>8</v>
      </c>
      <c r="B5" s="619"/>
      <c r="C5" s="613"/>
      <c r="D5" s="693"/>
      <c r="E5" s="695"/>
      <c r="F5" s="641" t="s">
        <v>9</v>
      </c>
      <c r="G5" s="613"/>
      <c r="H5" s="693" t="s">
        <v>840</v>
      </c>
      <c r="I5" s="694"/>
      <c r="J5" s="694"/>
      <c r="K5" s="694"/>
      <c r="L5" s="694"/>
      <c r="M5" s="695"/>
      <c r="N5" s="58"/>
      <c r="P5" s="24" t="s">
        <v>10</v>
      </c>
      <c r="Q5" s="623">
        <v>45844</v>
      </c>
      <c r="R5" s="624"/>
      <c r="T5" s="767" t="s">
        <v>11</v>
      </c>
      <c r="U5" s="768"/>
      <c r="V5" s="770" t="s">
        <v>12</v>
      </c>
      <c r="W5" s="624"/>
      <c r="AB5" s="51"/>
      <c r="AC5" s="51"/>
      <c r="AD5" s="51"/>
      <c r="AE5" s="51"/>
    </row>
    <row r="6" spans="1:32" s="567" customFormat="1" ht="24" customHeight="1" x14ac:dyDescent="0.2">
      <c r="A6" s="804" t="s">
        <v>13</v>
      </c>
      <c r="B6" s="619"/>
      <c r="C6" s="613"/>
      <c r="D6" s="699" t="s">
        <v>817</v>
      </c>
      <c r="E6" s="700"/>
      <c r="F6" s="700"/>
      <c r="G6" s="700"/>
      <c r="H6" s="700"/>
      <c r="I6" s="700"/>
      <c r="J6" s="700"/>
      <c r="K6" s="700"/>
      <c r="L6" s="700"/>
      <c r="M6" s="624"/>
      <c r="N6" s="59"/>
      <c r="P6" s="24" t="s">
        <v>14</v>
      </c>
      <c r="Q6" s="616" t="str">
        <f>IF(Q5=0," ",CHOOSE(WEEKDAY(Q5,2),"Понедельник","Вторник","Среда","Четверг","Пятница","Суббота","Воскресенье"))</f>
        <v>Воскресенье</v>
      </c>
      <c r="R6" s="585"/>
      <c r="T6" s="778" t="s">
        <v>15</v>
      </c>
      <c r="U6" s="768"/>
      <c r="V6" s="713" t="s">
        <v>16</v>
      </c>
      <c r="W6" s="714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865" t="str">
        <f>IFERROR(VLOOKUP(DeliveryAddress,Table,3,0),1)</f>
        <v>5</v>
      </c>
      <c r="E7" s="866"/>
      <c r="F7" s="866"/>
      <c r="G7" s="866"/>
      <c r="H7" s="866"/>
      <c r="I7" s="866"/>
      <c r="J7" s="866"/>
      <c r="K7" s="866"/>
      <c r="L7" s="866"/>
      <c r="M7" s="774"/>
      <c r="N7" s="60"/>
      <c r="P7" s="24"/>
      <c r="Q7" s="42"/>
      <c r="R7" s="42"/>
      <c r="T7" s="581"/>
      <c r="U7" s="768"/>
      <c r="V7" s="715"/>
      <c r="W7" s="716"/>
      <c r="AB7" s="51"/>
      <c r="AC7" s="51"/>
      <c r="AD7" s="51"/>
      <c r="AE7" s="51"/>
    </row>
    <row r="8" spans="1:32" s="567" customFormat="1" ht="25.5" customHeight="1" x14ac:dyDescent="0.2">
      <c r="A8" s="598" t="s">
        <v>17</v>
      </c>
      <c r="B8" s="587"/>
      <c r="C8" s="588"/>
      <c r="D8" s="874"/>
      <c r="E8" s="875"/>
      <c r="F8" s="875"/>
      <c r="G8" s="875"/>
      <c r="H8" s="875"/>
      <c r="I8" s="875"/>
      <c r="J8" s="875"/>
      <c r="K8" s="875"/>
      <c r="L8" s="875"/>
      <c r="M8" s="876"/>
      <c r="N8" s="61"/>
      <c r="P8" s="24" t="s">
        <v>18</v>
      </c>
      <c r="Q8" s="773">
        <v>0.5</v>
      </c>
      <c r="R8" s="774"/>
      <c r="T8" s="581"/>
      <c r="U8" s="768"/>
      <c r="V8" s="715"/>
      <c r="W8" s="716"/>
      <c r="AB8" s="51"/>
      <c r="AC8" s="51"/>
      <c r="AD8" s="51"/>
      <c r="AE8" s="51"/>
    </row>
    <row r="9" spans="1:32" s="567" customFormat="1" ht="39.950000000000003" customHeight="1" x14ac:dyDescent="0.2">
      <c r="A9" s="6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1"/>
      <c r="C9" s="581"/>
      <c r="D9" s="664"/>
      <c r="E9" s="665"/>
      <c r="F9" s="6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1"/>
      <c r="H9" s="744" t="str">
        <f>IF(AND($A$9="Тип доверенности/получателя при получении в адресе перегруза:",$D$9="Разовая доверенность"),"Введите ФИО","")</f>
        <v/>
      </c>
      <c r="I9" s="665"/>
      <c r="J9" s="74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65"/>
      <c r="L9" s="665"/>
      <c r="M9" s="665"/>
      <c r="N9" s="565"/>
      <c r="P9" s="26" t="s">
        <v>19</v>
      </c>
      <c r="Q9" s="851"/>
      <c r="R9" s="644"/>
      <c r="T9" s="581"/>
      <c r="U9" s="768"/>
      <c r="V9" s="717"/>
      <c r="W9" s="718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6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1"/>
      <c r="C10" s="581"/>
      <c r="D10" s="664"/>
      <c r="E10" s="665"/>
      <c r="F10" s="6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1"/>
      <c r="H10" s="727" t="str">
        <f>IFERROR(VLOOKUP($D$10,Proxy,2,FALSE),"")</f>
        <v/>
      </c>
      <c r="I10" s="581"/>
      <c r="J10" s="581"/>
      <c r="K10" s="581"/>
      <c r="L10" s="581"/>
      <c r="M10" s="581"/>
      <c r="N10" s="566"/>
      <c r="P10" s="26" t="s">
        <v>20</v>
      </c>
      <c r="Q10" s="761"/>
      <c r="R10" s="762"/>
      <c r="U10" s="24" t="s">
        <v>21</v>
      </c>
      <c r="V10" s="890" t="s">
        <v>22</v>
      </c>
      <c r="W10" s="714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814"/>
      <c r="R11" s="624"/>
      <c r="U11" s="24" t="s">
        <v>25</v>
      </c>
      <c r="V11" s="643" t="s">
        <v>26</v>
      </c>
      <c r="W11" s="644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52" t="s">
        <v>27</v>
      </c>
      <c r="B12" s="619"/>
      <c r="C12" s="619"/>
      <c r="D12" s="619"/>
      <c r="E12" s="619"/>
      <c r="F12" s="619"/>
      <c r="G12" s="619"/>
      <c r="H12" s="619"/>
      <c r="I12" s="619"/>
      <c r="J12" s="619"/>
      <c r="K12" s="619"/>
      <c r="L12" s="619"/>
      <c r="M12" s="613"/>
      <c r="N12" s="62"/>
      <c r="P12" s="24" t="s">
        <v>28</v>
      </c>
      <c r="Q12" s="773"/>
      <c r="R12" s="774"/>
      <c r="S12" s="23"/>
      <c r="U12" s="24"/>
      <c r="V12" s="632"/>
      <c r="W12" s="581"/>
      <c r="AB12" s="51"/>
      <c r="AC12" s="51"/>
      <c r="AD12" s="51"/>
      <c r="AE12" s="51"/>
    </row>
    <row r="13" spans="1:32" s="567" customFormat="1" ht="23.25" customHeight="1" x14ac:dyDescent="0.2">
      <c r="A13" s="752" t="s">
        <v>29</v>
      </c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19"/>
      <c r="M13" s="613"/>
      <c r="N13" s="62"/>
      <c r="O13" s="26"/>
      <c r="P13" s="26" t="s">
        <v>30</v>
      </c>
      <c r="Q13" s="643"/>
      <c r="R13" s="64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52" t="s">
        <v>31</v>
      </c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53" t="s">
        <v>32</v>
      </c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3"/>
      <c r="N15" s="63"/>
      <c r="P15" s="790" t="s">
        <v>33</v>
      </c>
      <c r="Q15" s="632"/>
      <c r="R15" s="632"/>
      <c r="S15" s="632"/>
      <c r="T15" s="6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91"/>
      <c r="Q16" s="791"/>
      <c r="R16" s="791"/>
      <c r="S16" s="791"/>
      <c r="T16" s="79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34</v>
      </c>
      <c r="B17" s="603" t="s">
        <v>35</v>
      </c>
      <c r="C17" s="806" t="s">
        <v>36</v>
      </c>
      <c r="D17" s="603" t="s">
        <v>37</v>
      </c>
      <c r="E17" s="604"/>
      <c r="F17" s="603" t="s">
        <v>38</v>
      </c>
      <c r="G17" s="603" t="s">
        <v>39</v>
      </c>
      <c r="H17" s="603" t="s">
        <v>40</v>
      </c>
      <c r="I17" s="603" t="s">
        <v>41</v>
      </c>
      <c r="J17" s="603" t="s">
        <v>42</v>
      </c>
      <c r="K17" s="603" t="s">
        <v>43</v>
      </c>
      <c r="L17" s="603" t="s">
        <v>44</v>
      </c>
      <c r="M17" s="603" t="s">
        <v>45</v>
      </c>
      <c r="N17" s="603" t="s">
        <v>46</v>
      </c>
      <c r="O17" s="603" t="s">
        <v>47</v>
      </c>
      <c r="P17" s="603" t="s">
        <v>48</v>
      </c>
      <c r="Q17" s="840"/>
      <c r="R17" s="840"/>
      <c r="S17" s="840"/>
      <c r="T17" s="604"/>
      <c r="U17" s="612" t="s">
        <v>49</v>
      </c>
      <c r="V17" s="613"/>
      <c r="W17" s="603" t="s">
        <v>50</v>
      </c>
      <c r="X17" s="603" t="s">
        <v>51</v>
      </c>
      <c r="Y17" s="609" t="s">
        <v>52</v>
      </c>
      <c r="Z17" s="708" t="s">
        <v>53</v>
      </c>
      <c r="AA17" s="635" t="s">
        <v>54</v>
      </c>
      <c r="AB17" s="635" t="s">
        <v>55</v>
      </c>
      <c r="AC17" s="635" t="s">
        <v>56</v>
      </c>
      <c r="AD17" s="635" t="s">
        <v>57</v>
      </c>
      <c r="AE17" s="636"/>
      <c r="AF17" s="637"/>
      <c r="AG17" s="66"/>
      <c r="BD17" s="65" t="s">
        <v>58</v>
      </c>
    </row>
    <row r="18" spans="1:68" ht="14.25" customHeight="1" x14ac:dyDescent="0.2">
      <c r="A18" s="607"/>
      <c r="B18" s="607"/>
      <c r="C18" s="607"/>
      <c r="D18" s="605"/>
      <c r="E18" s="60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05"/>
      <c r="Q18" s="841"/>
      <c r="R18" s="841"/>
      <c r="S18" s="841"/>
      <c r="T18" s="606"/>
      <c r="U18" s="67" t="s">
        <v>59</v>
      </c>
      <c r="V18" s="67" t="s">
        <v>60</v>
      </c>
      <c r="W18" s="607"/>
      <c r="X18" s="607"/>
      <c r="Y18" s="610"/>
      <c r="Z18" s="709"/>
      <c r="AA18" s="726"/>
      <c r="AB18" s="726"/>
      <c r="AC18" s="726"/>
      <c r="AD18" s="638"/>
      <c r="AE18" s="639"/>
      <c r="AF18" s="640"/>
      <c r="AG18" s="66"/>
      <c r="BD18" s="65"/>
    </row>
    <row r="19" spans="1:68" ht="27.75" hidden="1" customHeight="1" x14ac:dyDescent="0.2">
      <c r="A19" s="731" t="s">
        <v>61</v>
      </c>
      <c r="B19" s="732"/>
      <c r="C19" s="732"/>
      <c r="D19" s="732"/>
      <c r="E19" s="732"/>
      <c r="F19" s="732"/>
      <c r="G19" s="732"/>
      <c r="H19" s="732"/>
      <c r="I19" s="732"/>
      <c r="J19" s="732"/>
      <c r="K19" s="732"/>
      <c r="L19" s="732"/>
      <c r="M19" s="732"/>
      <c r="N19" s="732"/>
      <c r="O19" s="732"/>
      <c r="P19" s="732"/>
      <c r="Q19" s="732"/>
      <c r="R19" s="732"/>
      <c r="S19" s="732"/>
      <c r="T19" s="732"/>
      <c r="U19" s="732"/>
      <c r="V19" s="732"/>
      <c r="W19" s="732"/>
      <c r="X19" s="732"/>
      <c r="Y19" s="732"/>
      <c r="Z19" s="732"/>
      <c r="AA19" s="48"/>
      <c r="AB19" s="48"/>
      <c r="AC19" s="48"/>
    </row>
    <row r="20" spans="1:68" ht="16.5" hidden="1" customHeight="1" x14ac:dyDescent="0.25">
      <c r="A20" s="583" t="s">
        <v>61</v>
      </c>
      <c r="B20" s="581"/>
      <c r="C20" s="581"/>
      <c r="D20" s="581"/>
      <c r="E20" s="581"/>
      <c r="F20" s="581"/>
      <c r="G20" s="581"/>
      <c r="H20" s="581"/>
      <c r="I20" s="581"/>
      <c r="J20" s="581"/>
      <c r="K20" s="581"/>
      <c r="L20" s="581"/>
      <c r="M20" s="581"/>
      <c r="N20" s="581"/>
      <c r="O20" s="581"/>
      <c r="P20" s="581"/>
      <c r="Q20" s="581"/>
      <c r="R20" s="581"/>
      <c r="S20" s="581"/>
      <c r="T20" s="581"/>
      <c r="U20" s="581"/>
      <c r="V20" s="581"/>
      <c r="W20" s="581"/>
      <c r="X20" s="581"/>
      <c r="Y20" s="581"/>
      <c r="Z20" s="581"/>
      <c r="AA20" s="568"/>
      <c r="AB20" s="568"/>
      <c r="AC20" s="568"/>
    </row>
    <row r="21" spans="1:68" ht="14.25" hidden="1" customHeight="1" x14ac:dyDescent="0.25">
      <c r="A21" s="590" t="s">
        <v>62</v>
      </c>
      <c r="B21" s="581"/>
      <c r="C21" s="581"/>
      <c r="D21" s="581"/>
      <c r="E21" s="581"/>
      <c r="F21" s="581"/>
      <c r="G21" s="581"/>
      <c r="H21" s="581"/>
      <c r="I21" s="581"/>
      <c r="J21" s="581"/>
      <c r="K21" s="581"/>
      <c r="L21" s="581"/>
      <c r="M21" s="581"/>
      <c r="N21" s="581"/>
      <c r="O21" s="581"/>
      <c r="P21" s="581"/>
      <c r="Q21" s="581"/>
      <c r="R21" s="581"/>
      <c r="S21" s="581"/>
      <c r="T21" s="581"/>
      <c r="U21" s="581"/>
      <c r="V21" s="581"/>
      <c r="W21" s="581"/>
      <c r="X21" s="581"/>
      <c r="Y21" s="581"/>
      <c r="Z21" s="581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4">
        <v>4680115886643</v>
      </c>
      <c r="E22" s="585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720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0"/>
      <c r="B23" s="581"/>
      <c r="C23" s="581"/>
      <c r="D23" s="581"/>
      <c r="E23" s="581"/>
      <c r="F23" s="581"/>
      <c r="G23" s="581"/>
      <c r="H23" s="581"/>
      <c r="I23" s="581"/>
      <c r="J23" s="581"/>
      <c r="K23" s="581"/>
      <c r="L23" s="581"/>
      <c r="M23" s="581"/>
      <c r="N23" s="581"/>
      <c r="O23" s="582"/>
      <c r="P23" s="586" t="s">
        <v>70</v>
      </c>
      <c r="Q23" s="587"/>
      <c r="R23" s="587"/>
      <c r="S23" s="587"/>
      <c r="T23" s="587"/>
      <c r="U23" s="587"/>
      <c r="V23" s="588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1"/>
      <c r="B24" s="581"/>
      <c r="C24" s="581"/>
      <c r="D24" s="581"/>
      <c r="E24" s="581"/>
      <c r="F24" s="581"/>
      <c r="G24" s="581"/>
      <c r="H24" s="581"/>
      <c r="I24" s="581"/>
      <c r="J24" s="581"/>
      <c r="K24" s="581"/>
      <c r="L24" s="581"/>
      <c r="M24" s="581"/>
      <c r="N24" s="581"/>
      <c r="O24" s="582"/>
      <c r="P24" s="586" t="s">
        <v>70</v>
      </c>
      <c r="Q24" s="587"/>
      <c r="R24" s="587"/>
      <c r="S24" s="587"/>
      <c r="T24" s="587"/>
      <c r="U24" s="587"/>
      <c r="V24" s="588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1"/>
      <c r="C25" s="581"/>
      <c r="D25" s="581"/>
      <c r="E25" s="581"/>
      <c r="F25" s="581"/>
      <c r="G25" s="581"/>
      <c r="H25" s="581"/>
      <c r="I25" s="581"/>
      <c r="J25" s="581"/>
      <c r="K25" s="581"/>
      <c r="L25" s="581"/>
      <c r="M25" s="581"/>
      <c r="N25" s="581"/>
      <c r="O25" s="581"/>
      <c r="P25" s="581"/>
      <c r="Q25" s="581"/>
      <c r="R25" s="581"/>
      <c r="S25" s="581"/>
      <c r="T25" s="581"/>
      <c r="U25" s="581"/>
      <c r="V25" s="581"/>
      <c r="W25" s="581"/>
      <c r="X25" s="581"/>
      <c r="Y25" s="581"/>
      <c r="Z25" s="581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4">
        <v>4680115885912</v>
      </c>
      <c r="E26" s="585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4">
        <v>4607091388237</v>
      </c>
      <c r="E27" s="585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3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4">
        <v>4680115886230</v>
      </c>
      <c r="E28" s="585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88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4">
        <v>4680115886247</v>
      </c>
      <c r="E29" s="585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86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4">
        <v>4680115885905</v>
      </c>
      <c r="E30" s="585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8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4">
        <v>4607091388244</v>
      </c>
      <c r="E31" s="585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8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0"/>
      <c r="B32" s="581"/>
      <c r="C32" s="581"/>
      <c r="D32" s="581"/>
      <c r="E32" s="581"/>
      <c r="F32" s="581"/>
      <c r="G32" s="581"/>
      <c r="H32" s="581"/>
      <c r="I32" s="581"/>
      <c r="J32" s="581"/>
      <c r="K32" s="581"/>
      <c r="L32" s="581"/>
      <c r="M32" s="581"/>
      <c r="N32" s="581"/>
      <c r="O32" s="582"/>
      <c r="P32" s="586" t="s">
        <v>70</v>
      </c>
      <c r="Q32" s="587"/>
      <c r="R32" s="587"/>
      <c r="S32" s="587"/>
      <c r="T32" s="587"/>
      <c r="U32" s="587"/>
      <c r="V32" s="588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1"/>
      <c r="B33" s="581"/>
      <c r="C33" s="581"/>
      <c r="D33" s="581"/>
      <c r="E33" s="581"/>
      <c r="F33" s="581"/>
      <c r="G33" s="581"/>
      <c r="H33" s="581"/>
      <c r="I33" s="581"/>
      <c r="J33" s="581"/>
      <c r="K33" s="581"/>
      <c r="L33" s="581"/>
      <c r="M33" s="581"/>
      <c r="N33" s="581"/>
      <c r="O33" s="582"/>
      <c r="P33" s="586" t="s">
        <v>70</v>
      </c>
      <c r="Q33" s="587"/>
      <c r="R33" s="587"/>
      <c r="S33" s="587"/>
      <c r="T33" s="587"/>
      <c r="U33" s="587"/>
      <c r="V33" s="588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1"/>
      <c r="C34" s="581"/>
      <c r="D34" s="581"/>
      <c r="E34" s="581"/>
      <c r="F34" s="581"/>
      <c r="G34" s="581"/>
      <c r="H34" s="581"/>
      <c r="I34" s="581"/>
      <c r="J34" s="581"/>
      <c r="K34" s="581"/>
      <c r="L34" s="581"/>
      <c r="M34" s="581"/>
      <c r="N34" s="581"/>
      <c r="O34" s="581"/>
      <c r="P34" s="581"/>
      <c r="Q34" s="581"/>
      <c r="R34" s="581"/>
      <c r="S34" s="581"/>
      <c r="T34" s="581"/>
      <c r="U34" s="581"/>
      <c r="V34" s="581"/>
      <c r="W34" s="581"/>
      <c r="X34" s="581"/>
      <c r="Y34" s="581"/>
      <c r="Z34" s="581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4">
        <v>4607091388503</v>
      </c>
      <c r="E35" s="585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7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0"/>
      <c r="B36" s="581"/>
      <c r="C36" s="581"/>
      <c r="D36" s="581"/>
      <c r="E36" s="581"/>
      <c r="F36" s="581"/>
      <c r="G36" s="581"/>
      <c r="H36" s="581"/>
      <c r="I36" s="581"/>
      <c r="J36" s="581"/>
      <c r="K36" s="581"/>
      <c r="L36" s="581"/>
      <c r="M36" s="581"/>
      <c r="N36" s="581"/>
      <c r="O36" s="582"/>
      <c r="P36" s="586" t="s">
        <v>70</v>
      </c>
      <c r="Q36" s="587"/>
      <c r="R36" s="587"/>
      <c r="S36" s="587"/>
      <c r="T36" s="587"/>
      <c r="U36" s="587"/>
      <c r="V36" s="588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1"/>
      <c r="B37" s="581"/>
      <c r="C37" s="581"/>
      <c r="D37" s="581"/>
      <c r="E37" s="581"/>
      <c r="F37" s="581"/>
      <c r="G37" s="581"/>
      <c r="H37" s="581"/>
      <c r="I37" s="581"/>
      <c r="J37" s="581"/>
      <c r="K37" s="581"/>
      <c r="L37" s="581"/>
      <c r="M37" s="581"/>
      <c r="N37" s="581"/>
      <c r="O37" s="582"/>
      <c r="P37" s="586" t="s">
        <v>70</v>
      </c>
      <c r="Q37" s="587"/>
      <c r="R37" s="587"/>
      <c r="S37" s="587"/>
      <c r="T37" s="587"/>
      <c r="U37" s="587"/>
      <c r="V37" s="588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731" t="s">
        <v>99</v>
      </c>
      <c r="B38" s="732"/>
      <c r="C38" s="732"/>
      <c r="D38" s="732"/>
      <c r="E38" s="732"/>
      <c r="F38" s="732"/>
      <c r="G38" s="732"/>
      <c r="H38" s="732"/>
      <c r="I38" s="732"/>
      <c r="J38" s="732"/>
      <c r="K38" s="732"/>
      <c r="L38" s="732"/>
      <c r="M38" s="732"/>
      <c r="N38" s="732"/>
      <c r="O38" s="732"/>
      <c r="P38" s="732"/>
      <c r="Q38" s="732"/>
      <c r="R38" s="732"/>
      <c r="S38" s="732"/>
      <c r="T38" s="732"/>
      <c r="U38" s="732"/>
      <c r="V38" s="732"/>
      <c r="W38" s="732"/>
      <c r="X38" s="732"/>
      <c r="Y38" s="732"/>
      <c r="Z38" s="732"/>
      <c r="AA38" s="48"/>
      <c r="AB38" s="48"/>
      <c r="AC38" s="48"/>
    </row>
    <row r="39" spans="1:68" ht="16.5" hidden="1" customHeight="1" x14ac:dyDescent="0.25">
      <c r="A39" s="583" t="s">
        <v>100</v>
      </c>
      <c r="B39" s="581"/>
      <c r="C39" s="581"/>
      <c r="D39" s="581"/>
      <c r="E39" s="581"/>
      <c r="F39" s="581"/>
      <c r="G39" s="581"/>
      <c r="H39" s="581"/>
      <c r="I39" s="581"/>
      <c r="J39" s="581"/>
      <c r="K39" s="581"/>
      <c r="L39" s="581"/>
      <c r="M39" s="581"/>
      <c r="N39" s="581"/>
      <c r="O39" s="581"/>
      <c r="P39" s="581"/>
      <c r="Q39" s="581"/>
      <c r="R39" s="581"/>
      <c r="S39" s="581"/>
      <c r="T39" s="581"/>
      <c r="U39" s="581"/>
      <c r="V39" s="581"/>
      <c r="W39" s="581"/>
      <c r="X39" s="581"/>
      <c r="Y39" s="581"/>
      <c r="Z39" s="581"/>
      <c r="AA39" s="568"/>
      <c r="AB39" s="568"/>
      <c r="AC39" s="568"/>
    </row>
    <row r="40" spans="1:68" ht="14.25" hidden="1" customHeight="1" x14ac:dyDescent="0.25">
      <c r="A40" s="590" t="s">
        <v>101</v>
      </c>
      <c r="B40" s="581"/>
      <c r="C40" s="581"/>
      <c r="D40" s="581"/>
      <c r="E40" s="581"/>
      <c r="F40" s="581"/>
      <c r="G40" s="581"/>
      <c r="H40" s="581"/>
      <c r="I40" s="581"/>
      <c r="J40" s="581"/>
      <c r="K40" s="581"/>
      <c r="L40" s="581"/>
      <c r="M40" s="581"/>
      <c r="N40" s="581"/>
      <c r="O40" s="581"/>
      <c r="P40" s="581"/>
      <c r="Q40" s="581"/>
      <c r="R40" s="581"/>
      <c r="S40" s="581"/>
      <c r="T40" s="581"/>
      <c r="U40" s="581"/>
      <c r="V40" s="581"/>
      <c r="W40" s="581"/>
      <c r="X40" s="581"/>
      <c r="Y40" s="581"/>
      <c r="Z40" s="581"/>
      <c r="AA40" s="569"/>
      <c r="AB40" s="569"/>
      <c r="AC40" s="569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84">
        <v>4607091385670</v>
      </c>
      <c r="E41" s="585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67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84">
        <v>4607091385687</v>
      </c>
      <c r="E42" s="585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89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150</v>
      </c>
      <c r="Y42" s="574">
        <f>IFERROR(IF(X42="",0,CEILING((X42/$H42),1)*$H42),"")</f>
        <v>152</v>
      </c>
      <c r="Z42" s="36">
        <f>IFERROR(IF(Y42=0,"",ROUNDUP(Y42/H42,0)*0.00902),"")</f>
        <v>0.34276000000000001</v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157.875</v>
      </c>
      <c r="BN42" s="64">
        <f>IFERROR(Y42*I42/H42,"0")</f>
        <v>159.97999999999999</v>
      </c>
      <c r="BO42" s="64">
        <f>IFERROR(1/J42*(X42/H42),"0")</f>
        <v>0.28409090909090912</v>
      </c>
      <c r="BP42" s="64">
        <f>IFERROR(1/J42*(Y42/H42),"0")</f>
        <v>0.2878787878787879</v>
      </c>
    </row>
    <row r="43" spans="1:68" ht="27" hidden="1" customHeight="1" x14ac:dyDescent="0.25">
      <c r="A43" s="54" t="s">
        <v>110</v>
      </c>
      <c r="B43" s="54" t="s">
        <v>111</v>
      </c>
      <c r="C43" s="31">
        <v>4301011565</v>
      </c>
      <c r="D43" s="584">
        <v>4680115882539</v>
      </c>
      <c r="E43" s="585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8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0</v>
      </c>
      <c r="Y43" s="57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0"/>
      <c r="B44" s="581"/>
      <c r="C44" s="581"/>
      <c r="D44" s="581"/>
      <c r="E44" s="581"/>
      <c r="F44" s="581"/>
      <c r="G44" s="581"/>
      <c r="H44" s="581"/>
      <c r="I44" s="581"/>
      <c r="J44" s="581"/>
      <c r="K44" s="581"/>
      <c r="L44" s="581"/>
      <c r="M44" s="581"/>
      <c r="N44" s="581"/>
      <c r="O44" s="582"/>
      <c r="P44" s="586" t="s">
        <v>70</v>
      </c>
      <c r="Q44" s="587"/>
      <c r="R44" s="587"/>
      <c r="S44" s="587"/>
      <c r="T44" s="587"/>
      <c r="U44" s="587"/>
      <c r="V44" s="588"/>
      <c r="W44" s="37" t="s">
        <v>71</v>
      </c>
      <c r="X44" s="575">
        <f>IFERROR(X41/H41,"0")+IFERROR(X42/H42,"0")+IFERROR(X43/H43,"0")</f>
        <v>37.5</v>
      </c>
      <c r="Y44" s="575">
        <f>IFERROR(Y41/H41,"0")+IFERROR(Y42/H42,"0")+IFERROR(Y43/H43,"0")</f>
        <v>38</v>
      </c>
      <c r="Z44" s="575">
        <f>IFERROR(IF(Z41="",0,Z41),"0")+IFERROR(IF(Z42="",0,Z42),"0")+IFERROR(IF(Z43="",0,Z43),"0")</f>
        <v>0.34276000000000001</v>
      </c>
      <c r="AA44" s="576"/>
      <c r="AB44" s="576"/>
      <c r="AC44" s="576"/>
    </row>
    <row r="45" spans="1:68" x14ac:dyDescent="0.2">
      <c r="A45" s="581"/>
      <c r="B45" s="581"/>
      <c r="C45" s="581"/>
      <c r="D45" s="581"/>
      <c r="E45" s="581"/>
      <c r="F45" s="581"/>
      <c r="G45" s="581"/>
      <c r="H45" s="581"/>
      <c r="I45" s="581"/>
      <c r="J45" s="581"/>
      <c r="K45" s="581"/>
      <c r="L45" s="581"/>
      <c r="M45" s="581"/>
      <c r="N45" s="581"/>
      <c r="O45" s="582"/>
      <c r="P45" s="586" t="s">
        <v>70</v>
      </c>
      <c r="Q45" s="587"/>
      <c r="R45" s="587"/>
      <c r="S45" s="587"/>
      <c r="T45" s="587"/>
      <c r="U45" s="587"/>
      <c r="V45" s="588"/>
      <c r="W45" s="37" t="s">
        <v>68</v>
      </c>
      <c r="X45" s="575">
        <f>IFERROR(SUM(X41:X43),"0")</f>
        <v>150</v>
      </c>
      <c r="Y45" s="575">
        <f>IFERROR(SUM(Y41:Y43),"0")</f>
        <v>152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1"/>
      <c r="C46" s="581"/>
      <c r="D46" s="581"/>
      <c r="E46" s="581"/>
      <c r="F46" s="581"/>
      <c r="G46" s="581"/>
      <c r="H46" s="581"/>
      <c r="I46" s="581"/>
      <c r="J46" s="581"/>
      <c r="K46" s="581"/>
      <c r="L46" s="581"/>
      <c r="M46" s="581"/>
      <c r="N46" s="581"/>
      <c r="O46" s="581"/>
      <c r="P46" s="581"/>
      <c r="Q46" s="581"/>
      <c r="R46" s="581"/>
      <c r="S46" s="581"/>
      <c r="T46" s="581"/>
      <c r="U46" s="581"/>
      <c r="V46" s="581"/>
      <c r="W46" s="581"/>
      <c r="X46" s="581"/>
      <c r="Y46" s="581"/>
      <c r="Z46" s="581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4">
        <v>4680115884915</v>
      </c>
      <c r="E47" s="585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85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0"/>
      <c r="B48" s="581"/>
      <c r="C48" s="581"/>
      <c r="D48" s="581"/>
      <c r="E48" s="581"/>
      <c r="F48" s="581"/>
      <c r="G48" s="581"/>
      <c r="H48" s="581"/>
      <c r="I48" s="581"/>
      <c r="J48" s="581"/>
      <c r="K48" s="581"/>
      <c r="L48" s="581"/>
      <c r="M48" s="581"/>
      <c r="N48" s="581"/>
      <c r="O48" s="582"/>
      <c r="P48" s="586" t="s">
        <v>70</v>
      </c>
      <c r="Q48" s="587"/>
      <c r="R48" s="587"/>
      <c r="S48" s="587"/>
      <c r="T48" s="587"/>
      <c r="U48" s="587"/>
      <c r="V48" s="588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1"/>
      <c r="B49" s="581"/>
      <c r="C49" s="581"/>
      <c r="D49" s="581"/>
      <c r="E49" s="581"/>
      <c r="F49" s="581"/>
      <c r="G49" s="581"/>
      <c r="H49" s="581"/>
      <c r="I49" s="581"/>
      <c r="J49" s="581"/>
      <c r="K49" s="581"/>
      <c r="L49" s="581"/>
      <c r="M49" s="581"/>
      <c r="N49" s="581"/>
      <c r="O49" s="582"/>
      <c r="P49" s="586" t="s">
        <v>70</v>
      </c>
      <c r="Q49" s="587"/>
      <c r="R49" s="587"/>
      <c r="S49" s="587"/>
      <c r="T49" s="587"/>
      <c r="U49" s="587"/>
      <c r="V49" s="588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3" t="s">
        <v>115</v>
      </c>
      <c r="B50" s="581"/>
      <c r="C50" s="581"/>
      <c r="D50" s="581"/>
      <c r="E50" s="581"/>
      <c r="F50" s="581"/>
      <c r="G50" s="581"/>
      <c r="H50" s="581"/>
      <c r="I50" s="581"/>
      <c r="J50" s="581"/>
      <c r="K50" s="581"/>
      <c r="L50" s="581"/>
      <c r="M50" s="581"/>
      <c r="N50" s="581"/>
      <c r="O50" s="581"/>
      <c r="P50" s="581"/>
      <c r="Q50" s="581"/>
      <c r="R50" s="581"/>
      <c r="S50" s="581"/>
      <c r="T50" s="581"/>
      <c r="U50" s="581"/>
      <c r="V50" s="581"/>
      <c r="W50" s="581"/>
      <c r="X50" s="581"/>
      <c r="Y50" s="581"/>
      <c r="Z50" s="581"/>
      <c r="AA50" s="568"/>
      <c r="AB50" s="568"/>
      <c r="AC50" s="568"/>
    </row>
    <row r="51" spans="1:68" ht="14.25" hidden="1" customHeight="1" x14ac:dyDescent="0.25">
      <c r="A51" s="590" t="s">
        <v>101</v>
      </c>
      <c r="B51" s="581"/>
      <c r="C51" s="581"/>
      <c r="D51" s="581"/>
      <c r="E51" s="581"/>
      <c r="F51" s="581"/>
      <c r="G51" s="581"/>
      <c r="H51" s="581"/>
      <c r="I51" s="581"/>
      <c r="J51" s="581"/>
      <c r="K51" s="581"/>
      <c r="L51" s="581"/>
      <c r="M51" s="581"/>
      <c r="N51" s="581"/>
      <c r="O51" s="581"/>
      <c r="P51" s="581"/>
      <c r="Q51" s="581"/>
      <c r="R51" s="581"/>
      <c r="S51" s="581"/>
      <c r="T51" s="581"/>
      <c r="U51" s="581"/>
      <c r="V51" s="581"/>
      <c r="W51" s="581"/>
      <c r="X51" s="581"/>
      <c r="Y51" s="581"/>
      <c r="Z51" s="581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4">
        <v>4680115885882</v>
      </c>
      <c r="E52" s="585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84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4">
        <v>4680115881426</v>
      </c>
      <c r="E53" s="585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8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4">
        <v>4680115880283</v>
      </c>
      <c r="E54" s="585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6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4">
        <v>4680115881525</v>
      </c>
      <c r="E55" s="585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85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4">
        <v>4680115885899</v>
      </c>
      <c r="E56" s="585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88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84">
        <v>4680115881419</v>
      </c>
      <c r="E57" s="585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64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300</v>
      </c>
      <c r="Y57" s="574">
        <f t="shared" si="6"/>
        <v>301.5</v>
      </c>
      <c r="Z57" s="36">
        <f>IFERROR(IF(Y57=0,"",ROUNDUP(Y57/H57,0)*0.00902),"")</f>
        <v>0.60433999999999999</v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314</v>
      </c>
      <c r="BN57" s="64">
        <f t="shared" si="8"/>
        <v>315.57</v>
      </c>
      <c r="BO57" s="64">
        <f t="shared" si="9"/>
        <v>0.50505050505050508</v>
      </c>
      <c r="BP57" s="64">
        <f t="shared" si="10"/>
        <v>0.50757575757575757</v>
      </c>
    </row>
    <row r="58" spans="1:68" x14ac:dyDescent="0.2">
      <c r="A58" s="580"/>
      <c r="B58" s="581"/>
      <c r="C58" s="581"/>
      <c r="D58" s="581"/>
      <c r="E58" s="581"/>
      <c r="F58" s="581"/>
      <c r="G58" s="581"/>
      <c r="H58" s="581"/>
      <c r="I58" s="581"/>
      <c r="J58" s="581"/>
      <c r="K58" s="581"/>
      <c r="L58" s="581"/>
      <c r="M58" s="581"/>
      <c r="N58" s="581"/>
      <c r="O58" s="582"/>
      <c r="P58" s="586" t="s">
        <v>70</v>
      </c>
      <c r="Q58" s="587"/>
      <c r="R58" s="587"/>
      <c r="S58" s="587"/>
      <c r="T58" s="587"/>
      <c r="U58" s="587"/>
      <c r="V58" s="588"/>
      <c r="W58" s="37" t="s">
        <v>71</v>
      </c>
      <c r="X58" s="575">
        <f>IFERROR(X52/H52,"0")+IFERROR(X53/H53,"0")+IFERROR(X54/H54,"0")+IFERROR(X55/H55,"0")+IFERROR(X56/H56,"0")+IFERROR(X57/H57,"0")</f>
        <v>66.666666666666671</v>
      </c>
      <c r="Y58" s="575">
        <f>IFERROR(Y52/H52,"0")+IFERROR(Y53/H53,"0")+IFERROR(Y54/H54,"0")+IFERROR(Y55/H55,"0")+IFERROR(Y56/H56,"0")+IFERROR(Y57/H57,"0")</f>
        <v>67</v>
      </c>
      <c r="Z58" s="575">
        <f>IFERROR(IF(Z52="",0,Z52),"0")+IFERROR(IF(Z53="",0,Z53),"0")+IFERROR(IF(Z54="",0,Z54),"0")+IFERROR(IF(Z55="",0,Z55),"0")+IFERROR(IF(Z56="",0,Z56),"0")+IFERROR(IF(Z57="",0,Z57),"0")</f>
        <v>0.60433999999999999</v>
      </c>
      <c r="AA58" s="576"/>
      <c r="AB58" s="576"/>
      <c r="AC58" s="576"/>
    </row>
    <row r="59" spans="1:68" x14ac:dyDescent="0.2">
      <c r="A59" s="581"/>
      <c r="B59" s="581"/>
      <c r="C59" s="581"/>
      <c r="D59" s="581"/>
      <c r="E59" s="581"/>
      <c r="F59" s="581"/>
      <c r="G59" s="581"/>
      <c r="H59" s="581"/>
      <c r="I59" s="581"/>
      <c r="J59" s="581"/>
      <c r="K59" s="581"/>
      <c r="L59" s="581"/>
      <c r="M59" s="581"/>
      <c r="N59" s="581"/>
      <c r="O59" s="582"/>
      <c r="P59" s="586" t="s">
        <v>70</v>
      </c>
      <c r="Q59" s="587"/>
      <c r="R59" s="587"/>
      <c r="S59" s="587"/>
      <c r="T59" s="587"/>
      <c r="U59" s="587"/>
      <c r="V59" s="588"/>
      <c r="W59" s="37" t="s">
        <v>68</v>
      </c>
      <c r="X59" s="575">
        <f>IFERROR(SUM(X52:X57),"0")</f>
        <v>300</v>
      </c>
      <c r="Y59" s="575">
        <f>IFERROR(SUM(Y52:Y57),"0")</f>
        <v>301.5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1"/>
      <c r="C60" s="581"/>
      <c r="D60" s="581"/>
      <c r="E60" s="581"/>
      <c r="F60" s="581"/>
      <c r="G60" s="581"/>
      <c r="H60" s="581"/>
      <c r="I60" s="581"/>
      <c r="J60" s="581"/>
      <c r="K60" s="581"/>
      <c r="L60" s="581"/>
      <c r="M60" s="581"/>
      <c r="N60" s="581"/>
      <c r="O60" s="581"/>
      <c r="P60" s="581"/>
      <c r="Q60" s="581"/>
      <c r="R60" s="581"/>
      <c r="S60" s="581"/>
      <c r="T60" s="581"/>
      <c r="U60" s="581"/>
      <c r="V60" s="581"/>
      <c r="W60" s="581"/>
      <c r="X60" s="581"/>
      <c r="Y60" s="581"/>
      <c r="Z60" s="581"/>
      <c r="AA60" s="569"/>
      <c r="AB60" s="569"/>
      <c r="AC60" s="569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84">
        <v>4680115881440</v>
      </c>
      <c r="E61" s="585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68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100</v>
      </c>
      <c r="Y61" s="574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4">
        <v>4680115882751</v>
      </c>
      <c r="E62" s="585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6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4">
        <v>4680115885950</v>
      </c>
      <c r="E63" s="585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84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4">
        <v>4680115881433</v>
      </c>
      <c r="E64" s="585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6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0"/>
      <c r="B65" s="581"/>
      <c r="C65" s="581"/>
      <c r="D65" s="581"/>
      <c r="E65" s="581"/>
      <c r="F65" s="581"/>
      <c r="G65" s="581"/>
      <c r="H65" s="581"/>
      <c r="I65" s="581"/>
      <c r="J65" s="581"/>
      <c r="K65" s="581"/>
      <c r="L65" s="581"/>
      <c r="M65" s="581"/>
      <c r="N65" s="581"/>
      <c r="O65" s="582"/>
      <c r="P65" s="586" t="s">
        <v>70</v>
      </c>
      <c r="Q65" s="587"/>
      <c r="R65" s="587"/>
      <c r="S65" s="587"/>
      <c r="T65" s="587"/>
      <c r="U65" s="587"/>
      <c r="V65" s="588"/>
      <c r="W65" s="37" t="s">
        <v>71</v>
      </c>
      <c r="X65" s="575">
        <f>IFERROR(X61/H61,"0")+IFERROR(X62/H62,"0")+IFERROR(X63/H63,"0")+IFERROR(X64/H64,"0")</f>
        <v>9.2592592592592595</v>
      </c>
      <c r="Y65" s="575">
        <f>IFERROR(Y61/H61,"0")+IFERROR(Y62/H62,"0")+IFERROR(Y63/H63,"0")+IFERROR(Y64/H64,"0")</f>
        <v>10</v>
      </c>
      <c r="Z65" s="575">
        <f>IFERROR(IF(Z61="",0,Z61),"0")+IFERROR(IF(Z62="",0,Z62),"0")+IFERROR(IF(Z63="",0,Z63),"0")+IFERROR(IF(Z64="",0,Z64),"0")</f>
        <v>0.1898</v>
      </c>
      <c r="AA65" s="576"/>
      <c r="AB65" s="576"/>
      <c r="AC65" s="576"/>
    </row>
    <row r="66" spans="1:68" x14ac:dyDescent="0.2">
      <c r="A66" s="581"/>
      <c r="B66" s="581"/>
      <c r="C66" s="581"/>
      <c r="D66" s="581"/>
      <c r="E66" s="581"/>
      <c r="F66" s="581"/>
      <c r="G66" s="581"/>
      <c r="H66" s="581"/>
      <c r="I66" s="581"/>
      <c r="J66" s="581"/>
      <c r="K66" s="581"/>
      <c r="L66" s="581"/>
      <c r="M66" s="581"/>
      <c r="N66" s="581"/>
      <c r="O66" s="582"/>
      <c r="P66" s="586" t="s">
        <v>70</v>
      </c>
      <c r="Q66" s="587"/>
      <c r="R66" s="587"/>
      <c r="S66" s="587"/>
      <c r="T66" s="587"/>
      <c r="U66" s="587"/>
      <c r="V66" s="588"/>
      <c r="W66" s="37" t="s">
        <v>68</v>
      </c>
      <c r="X66" s="575">
        <f>IFERROR(SUM(X61:X64),"0")</f>
        <v>100</v>
      </c>
      <c r="Y66" s="575">
        <f>IFERROR(SUM(Y61:Y64),"0")</f>
        <v>108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1"/>
      <c r="C67" s="581"/>
      <c r="D67" s="581"/>
      <c r="E67" s="581"/>
      <c r="F67" s="581"/>
      <c r="G67" s="581"/>
      <c r="H67" s="581"/>
      <c r="I67" s="581"/>
      <c r="J67" s="581"/>
      <c r="K67" s="581"/>
      <c r="L67" s="581"/>
      <c r="M67" s="581"/>
      <c r="N67" s="581"/>
      <c r="O67" s="581"/>
      <c r="P67" s="581"/>
      <c r="Q67" s="581"/>
      <c r="R67" s="581"/>
      <c r="S67" s="581"/>
      <c r="T67" s="581"/>
      <c r="U67" s="581"/>
      <c r="V67" s="581"/>
      <c r="W67" s="581"/>
      <c r="X67" s="581"/>
      <c r="Y67" s="581"/>
      <c r="Z67" s="581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4">
        <v>4680115885073</v>
      </c>
      <c r="E68" s="585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4">
        <v>4680115885059</v>
      </c>
      <c r="E69" s="585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4">
        <v>4680115885097</v>
      </c>
      <c r="E70" s="585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62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0"/>
      <c r="B71" s="581"/>
      <c r="C71" s="581"/>
      <c r="D71" s="581"/>
      <c r="E71" s="581"/>
      <c r="F71" s="581"/>
      <c r="G71" s="581"/>
      <c r="H71" s="581"/>
      <c r="I71" s="581"/>
      <c r="J71" s="581"/>
      <c r="K71" s="581"/>
      <c r="L71" s="581"/>
      <c r="M71" s="581"/>
      <c r="N71" s="581"/>
      <c r="O71" s="582"/>
      <c r="P71" s="586" t="s">
        <v>70</v>
      </c>
      <c r="Q71" s="587"/>
      <c r="R71" s="587"/>
      <c r="S71" s="587"/>
      <c r="T71" s="587"/>
      <c r="U71" s="587"/>
      <c r="V71" s="588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1"/>
      <c r="B72" s="581"/>
      <c r="C72" s="581"/>
      <c r="D72" s="581"/>
      <c r="E72" s="581"/>
      <c r="F72" s="581"/>
      <c r="G72" s="581"/>
      <c r="H72" s="581"/>
      <c r="I72" s="581"/>
      <c r="J72" s="581"/>
      <c r="K72" s="581"/>
      <c r="L72" s="581"/>
      <c r="M72" s="581"/>
      <c r="N72" s="581"/>
      <c r="O72" s="582"/>
      <c r="P72" s="586" t="s">
        <v>70</v>
      </c>
      <c r="Q72" s="587"/>
      <c r="R72" s="587"/>
      <c r="S72" s="587"/>
      <c r="T72" s="587"/>
      <c r="U72" s="587"/>
      <c r="V72" s="588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1"/>
      <c r="C73" s="581"/>
      <c r="D73" s="581"/>
      <c r="E73" s="581"/>
      <c r="F73" s="581"/>
      <c r="G73" s="581"/>
      <c r="H73" s="581"/>
      <c r="I73" s="581"/>
      <c r="J73" s="581"/>
      <c r="K73" s="581"/>
      <c r="L73" s="581"/>
      <c r="M73" s="581"/>
      <c r="N73" s="581"/>
      <c r="O73" s="581"/>
      <c r="P73" s="581"/>
      <c r="Q73" s="581"/>
      <c r="R73" s="581"/>
      <c r="S73" s="581"/>
      <c r="T73" s="581"/>
      <c r="U73" s="581"/>
      <c r="V73" s="581"/>
      <c r="W73" s="581"/>
      <c r="X73" s="581"/>
      <c r="Y73" s="581"/>
      <c r="Z73" s="581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4">
        <v>4680115881891</v>
      </c>
      <c r="E74" s="585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4">
        <v>4680115885769</v>
      </c>
      <c r="E75" s="585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6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4">
        <v>4680115884410</v>
      </c>
      <c r="E76" s="585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6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4">
        <v>4680115884311</v>
      </c>
      <c r="E77" s="585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5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4">
        <v>4680115885929</v>
      </c>
      <c r="E78" s="585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81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4">
        <v>4680115884403</v>
      </c>
      <c r="E79" s="585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9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0"/>
      <c r="B80" s="581"/>
      <c r="C80" s="581"/>
      <c r="D80" s="581"/>
      <c r="E80" s="581"/>
      <c r="F80" s="581"/>
      <c r="G80" s="581"/>
      <c r="H80" s="581"/>
      <c r="I80" s="581"/>
      <c r="J80" s="581"/>
      <c r="K80" s="581"/>
      <c r="L80" s="581"/>
      <c r="M80" s="581"/>
      <c r="N80" s="581"/>
      <c r="O80" s="582"/>
      <c r="P80" s="586" t="s">
        <v>70</v>
      </c>
      <c r="Q80" s="587"/>
      <c r="R80" s="587"/>
      <c r="S80" s="587"/>
      <c r="T80" s="587"/>
      <c r="U80" s="587"/>
      <c r="V80" s="588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1"/>
      <c r="B81" s="581"/>
      <c r="C81" s="581"/>
      <c r="D81" s="581"/>
      <c r="E81" s="581"/>
      <c r="F81" s="581"/>
      <c r="G81" s="581"/>
      <c r="H81" s="581"/>
      <c r="I81" s="581"/>
      <c r="J81" s="581"/>
      <c r="K81" s="581"/>
      <c r="L81" s="581"/>
      <c r="M81" s="581"/>
      <c r="N81" s="581"/>
      <c r="O81" s="582"/>
      <c r="P81" s="586" t="s">
        <v>70</v>
      </c>
      <c r="Q81" s="587"/>
      <c r="R81" s="587"/>
      <c r="S81" s="587"/>
      <c r="T81" s="587"/>
      <c r="U81" s="587"/>
      <c r="V81" s="588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1"/>
      <c r="C82" s="581"/>
      <c r="D82" s="581"/>
      <c r="E82" s="581"/>
      <c r="F82" s="581"/>
      <c r="G82" s="581"/>
      <c r="H82" s="581"/>
      <c r="I82" s="581"/>
      <c r="J82" s="581"/>
      <c r="K82" s="581"/>
      <c r="L82" s="581"/>
      <c r="M82" s="581"/>
      <c r="N82" s="581"/>
      <c r="O82" s="581"/>
      <c r="P82" s="581"/>
      <c r="Q82" s="581"/>
      <c r="R82" s="581"/>
      <c r="S82" s="581"/>
      <c r="T82" s="581"/>
      <c r="U82" s="581"/>
      <c r="V82" s="581"/>
      <c r="W82" s="581"/>
      <c r="X82" s="581"/>
      <c r="Y82" s="581"/>
      <c r="Z82" s="581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4">
        <v>4680115881532</v>
      </c>
      <c r="E83" s="585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63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4">
        <v>4680115881464</v>
      </c>
      <c r="E84" s="585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1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0"/>
      <c r="B85" s="581"/>
      <c r="C85" s="581"/>
      <c r="D85" s="581"/>
      <c r="E85" s="581"/>
      <c r="F85" s="581"/>
      <c r="G85" s="581"/>
      <c r="H85" s="581"/>
      <c r="I85" s="581"/>
      <c r="J85" s="581"/>
      <c r="K85" s="581"/>
      <c r="L85" s="581"/>
      <c r="M85" s="581"/>
      <c r="N85" s="581"/>
      <c r="O85" s="582"/>
      <c r="P85" s="586" t="s">
        <v>70</v>
      </c>
      <c r="Q85" s="587"/>
      <c r="R85" s="587"/>
      <c r="S85" s="587"/>
      <c r="T85" s="587"/>
      <c r="U85" s="587"/>
      <c r="V85" s="588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1"/>
      <c r="B86" s="581"/>
      <c r="C86" s="581"/>
      <c r="D86" s="581"/>
      <c r="E86" s="581"/>
      <c r="F86" s="581"/>
      <c r="G86" s="581"/>
      <c r="H86" s="581"/>
      <c r="I86" s="581"/>
      <c r="J86" s="581"/>
      <c r="K86" s="581"/>
      <c r="L86" s="581"/>
      <c r="M86" s="581"/>
      <c r="N86" s="581"/>
      <c r="O86" s="582"/>
      <c r="P86" s="586" t="s">
        <v>70</v>
      </c>
      <c r="Q86" s="587"/>
      <c r="R86" s="587"/>
      <c r="S86" s="587"/>
      <c r="T86" s="587"/>
      <c r="U86" s="587"/>
      <c r="V86" s="588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3" t="s">
        <v>175</v>
      </c>
      <c r="B87" s="581"/>
      <c r="C87" s="581"/>
      <c r="D87" s="581"/>
      <c r="E87" s="581"/>
      <c r="F87" s="581"/>
      <c r="G87" s="581"/>
      <c r="H87" s="581"/>
      <c r="I87" s="581"/>
      <c r="J87" s="581"/>
      <c r="K87" s="581"/>
      <c r="L87" s="581"/>
      <c r="M87" s="581"/>
      <c r="N87" s="581"/>
      <c r="O87" s="581"/>
      <c r="P87" s="581"/>
      <c r="Q87" s="581"/>
      <c r="R87" s="581"/>
      <c r="S87" s="581"/>
      <c r="T87" s="581"/>
      <c r="U87" s="581"/>
      <c r="V87" s="581"/>
      <c r="W87" s="581"/>
      <c r="X87" s="581"/>
      <c r="Y87" s="581"/>
      <c r="Z87" s="581"/>
      <c r="AA87" s="568"/>
      <c r="AB87" s="568"/>
      <c r="AC87" s="568"/>
    </row>
    <row r="88" spans="1:68" ht="14.25" hidden="1" customHeight="1" x14ac:dyDescent="0.25">
      <c r="A88" s="590" t="s">
        <v>101</v>
      </c>
      <c r="B88" s="581"/>
      <c r="C88" s="581"/>
      <c r="D88" s="581"/>
      <c r="E88" s="581"/>
      <c r="F88" s="581"/>
      <c r="G88" s="581"/>
      <c r="H88" s="581"/>
      <c r="I88" s="581"/>
      <c r="J88" s="581"/>
      <c r="K88" s="581"/>
      <c r="L88" s="581"/>
      <c r="M88" s="581"/>
      <c r="N88" s="581"/>
      <c r="O88" s="581"/>
      <c r="P88" s="581"/>
      <c r="Q88" s="581"/>
      <c r="R88" s="581"/>
      <c r="S88" s="581"/>
      <c r="T88" s="581"/>
      <c r="U88" s="581"/>
      <c r="V88" s="581"/>
      <c r="W88" s="581"/>
      <c r="X88" s="581"/>
      <c r="Y88" s="581"/>
      <c r="Z88" s="581"/>
      <c r="AA88" s="569"/>
      <c r="AB88" s="569"/>
      <c r="AC88" s="569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84">
        <v>4680115881327</v>
      </c>
      <c r="E89" s="585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200</v>
      </c>
      <c r="Y89" s="574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4">
        <v>4680115881518</v>
      </c>
      <c r="E90" s="585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6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84">
        <v>4680115881303</v>
      </c>
      <c r="E91" s="585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3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0"/>
      <c r="B92" s="581"/>
      <c r="C92" s="581"/>
      <c r="D92" s="581"/>
      <c r="E92" s="581"/>
      <c r="F92" s="581"/>
      <c r="G92" s="581"/>
      <c r="H92" s="581"/>
      <c r="I92" s="581"/>
      <c r="J92" s="581"/>
      <c r="K92" s="581"/>
      <c r="L92" s="581"/>
      <c r="M92" s="581"/>
      <c r="N92" s="581"/>
      <c r="O92" s="582"/>
      <c r="P92" s="586" t="s">
        <v>70</v>
      </c>
      <c r="Q92" s="587"/>
      <c r="R92" s="587"/>
      <c r="S92" s="587"/>
      <c r="T92" s="587"/>
      <c r="U92" s="587"/>
      <c r="V92" s="588"/>
      <c r="W92" s="37" t="s">
        <v>71</v>
      </c>
      <c r="X92" s="575">
        <f>IFERROR(X89/H89,"0")+IFERROR(X90/H90,"0")+IFERROR(X91/H91,"0")</f>
        <v>18.518518518518519</v>
      </c>
      <c r="Y92" s="575">
        <f>IFERROR(Y89/H89,"0")+IFERROR(Y90/H90,"0")+IFERROR(Y91/H91,"0")</f>
        <v>19</v>
      </c>
      <c r="Z92" s="575">
        <f>IFERROR(IF(Z89="",0,Z89),"0")+IFERROR(IF(Z90="",0,Z90),"0")+IFERROR(IF(Z91="",0,Z91),"0")</f>
        <v>0.36062</v>
      </c>
      <c r="AA92" s="576"/>
      <c r="AB92" s="576"/>
      <c r="AC92" s="576"/>
    </row>
    <row r="93" spans="1:68" x14ac:dyDescent="0.2">
      <c r="A93" s="581"/>
      <c r="B93" s="581"/>
      <c r="C93" s="581"/>
      <c r="D93" s="581"/>
      <c r="E93" s="581"/>
      <c r="F93" s="581"/>
      <c r="G93" s="581"/>
      <c r="H93" s="581"/>
      <c r="I93" s="581"/>
      <c r="J93" s="581"/>
      <c r="K93" s="581"/>
      <c r="L93" s="581"/>
      <c r="M93" s="581"/>
      <c r="N93" s="581"/>
      <c r="O93" s="582"/>
      <c r="P93" s="586" t="s">
        <v>70</v>
      </c>
      <c r="Q93" s="587"/>
      <c r="R93" s="587"/>
      <c r="S93" s="587"/>
      <c r="T93" s="587"/>
      <c r="U93" s="587"/>
      <c r="V93" s="588"/>
      <c r="W93" s="37" t="s">
        <v>68</v>
      </c>
      <c r="X93" s="575">
        <f>IFERROR(SUM(X89:X91),"0")</f>
        <v>200</v>
      </c>
      <c r="Y93" s="575">
        <f>IFERROR(SUM(Y89:Y91),"0")</f>
        <v>205.20000000000002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1"/>
      <c r="C94" s="581"/>
      <c r="D94" s="581"/>
      <c r="E94" s="581"/>
      <c r="F94" s="581"/>
      <c r="G94" s="581"/>
      <c r="H94" s="581"/>
      <c r="I94" s="581"/>
      <c r="J94" s="581"/>
      <c r="K94" s="581"/>
      <c r="L94" s="581"/>
      <c r="M94" s="581"/>
      <c r="N94" s="581"/>
      <c r="O94" s="581"/>
      <c r="P94" s="581"/>
      <c r="Q94" s="581"/>
      <c r="R94" s="581"/>
      <c r="S94" s="581"/>
      <c r="T94" s="581"/>
      <c r="U94" s="581"/>
      <c r="V94" s="581"/>
      <c r="W94" s="581"/>
      <c r="X94" s="581"/>
      <c r="Y94" s="581"/>
      <c r="Z94" s="581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4">
        <v>4607091386967</v>
      </c>
      <c r="E95" s="585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862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183</v>
      </c>
      <c r="B96" s="54" t="s">
        <v>187</v>
      </c>
      <c r="C96" s="31">
        <v>4301051437</v>
      </c>
      <c r="D96" s="584">
        <v>4607091386967</v>
      </c>
      <c r="E96" s="585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82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400</v>
      </c>
      <c r="Y96" s="574">
        <f t="shared" si="16"/>
        <v>405</v>
      </c>
      <c r="Z96" s="36">
        <f>IFERROR(IF(Y96=0,"",ROUNDUP(Y96/H96,0)*0.01898),"")</f>
        <v>0.94900000000000007</v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425.62962962962962</v>
      </c>
      <c r="BN96" s="64">
        <f t="shared" si="18"/>
        <v>430.95</v>
      </c>
      <c r="BO96" s="64">
        <f t="shared" si="19"/>
        <v>0.77160493827160492</v>
      </c>
      <c r="BP96" s="64">
        <f t="shared" si="20"/>
        <v>0.78125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4">
        <v>4680115884953</v>
      </c>
      <c r="E97" s="585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9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191</v>
      </c>
      <c r="B98" s="54" t="s">
        <v>192</v>
      </c>
      <c r="C98" s="31">
        <v>4301052039</v>
      </c>
      <c r="D98" s="584">
        <v>4607091385731</v>
      </c>
      <c r="E98" s="585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300</v>
      </c>
      <c r="Y98" s="574">
        <f t="shared" si="16"/>
        <v>302.40000000000003</v>
      </c>
      <c r="Z98" s="36">
        <f>IFERROR(IF(Y98=0,"",ROUNDUP(Y98/H98,0)*0.00651),"")</f>
        <v>0.72911999999999999</v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328</v>
      </c>
      <c r="BN98" s="64">
        <f t="shared" si="18"/>
        <v>330.62400000000002</v>
      </c>
      <c r="BO98" s="64">
        <f t="shared" si="19"/>
        <v>0.61050061050061044</v>
      </c>
      <c r="BP98" s="64">
        <f t="shared" si="20"/>
        <v>0.61538461538461542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4">
        <v>4607091385731</v>
      </c>
      <c r="E99" s="585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89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195</v>
      </c>
      <c r="B100" s="54" t="s">
        <v>196</v>
      </c>
      <c r="C100" s="31">
        <v>4301051438</v>
      </c>
      <c r="D100" s="584">
        <v>4680115880894</v>
      </c>
      <c r="E100" s="585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87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100</v>
      </c>
      <c r="Y100" s="574">
        <f t="shared" si="16"/>
        <v>100.98</v>
      </c>
      <c r="Z100" s="36">
        <f>IFERROR(IF(Y100=0,"",ROUNDUP(Y100/H100,0)*0.00651),"")</f>
        <v>0.33201000000000003</v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113.03030303030303</v>
      </c>
      <c r="BN100" s="64">
        <f t="shared" si="18"/>
        <v>114.13800000000001</v>
      </c>
      <c r="BO100" s="64">
        <f t="shared" si="19"/>
        <v>0.2775002775002775</v>
      </c>
      <c r="BP100" s="64">
        <f t="shared" si="20"/>
        <v>0.28021978021978022</v>
      </c>
    </row>
    <row r="101" spans="1:68" x14ac:dyDescent="0.2">
      <c r="A101" s="580"/>
      <c r="B101" s="581"/>
      <c r="C101" s="581"/>
      <c r="D101" s="581"/>
      <c r="E101" s="581"/>
      <c r="F101" s="581"/>
      <c r="G101" s="581"/>
      <c r="H101" s="581"/>
      <c r="I101" s="581"/>
      <c r="J101" s="581"/>
      <c r="K101" s="581"/>
      <c r="L101" s="581"/>
      <c r="M101" s="581"/>
      <c r="N101" s="581"/>
      <c r="O101" s="582"/>
      <c r="P101" s="586" t="s">
        <v>70</v>
      </c>
      <c r="Q101" s="587"/>
      <c r="R101" s="587"/>
      <c r="S101" s="587"/>
      <c r="T101" s="587"/>
      <c r="U101" s="587"/>
      <c r="V101" s="588"/>
      <c r="W101" s="37" t="s">
        <v>71</v>
      </c>
      <c r="X101" s="575">
        <f>IFERROR(X95/H95,"0")+IFERROR(X96/H96,"0")+IFERROR(X97/H97,"0")+IFERROR(X98/H98,"0")+IFERROR(X99/H99,"0")+IFERROR(X100/H100,"0")</f>
        <v>210.99887766554434</v>
      </c>
      <c r="Y101" s="575">
        <f>IFERROR(Y95/H95,"0")+IFERROR(Y96/H96,"0")+IFERROR(Y97/H97,"0")+IFERROR(Y98/H98,"0")+IFERROR(Y99/H99,"0")+IFERROR(Y100/H100,"0")</f>
        <v>213</v>
      </c>
      <c r="Z101" s="575">
        <f>IFERROR(IF(Z95="",0,Z95),"0")+IFERROR(IF(Z96="",0,Z96),"0")+IFERROR(IF(Z97="",0,Z97),"0")+IFERROR(IF(Z98="",0,Z98),"0")+IFERROR(IF(Z99="",0,Z99),"0")+IFERROR(IF(Z100="",0,Z100),"0")</f>
        <v>2.0101300000000002</v>
      </c>
      <c r="AA101" s="576"/>
      <c r="AB101" s="576"/>
      <c r="AC101" s="576"/>
    </row>
    <row r="102" spans="1:68" x14ac:dyDescent="0.2">
      <c r="A102" s="581"/>
      <c r="B102" s="581"/>
      <c r="C102" s="581"/>
      <c r="D102" s="581"/>
      <c r="E102" s="581"/>
      <c r="F102" s="581"/>
      <c r="G102" s="581"/>
      <c r="H102" s="581"/>
      <c r="I102" s="581"/>
      <c r="J102" s="581"/>
      <c r="K102" s="581"/>
      <c r="L102" s="581"/>
      <c r="M102" s="581"/>
      <c r="N102" s="581"/>
      <c r="O102" s="582"/>
      <c r="P102" s="586" t="s">
        <v>70</v>
      </c>
      <c r="Q102" s="587"/>
      <c r="R102" s="587"/>
      <c r="S102" s="587"/>
      <c r="T102" s="587"/>
      <c r="U102" s="587"/>
      <c r="V102" s="588"/>
      <c r="W102" s="37" t="s">
        <v>68</v>
      </c>
      <c r="X102" s="575">
        <f>IFERROR(SUM(X95:X100),"0")</f>
        <v>800</v>
      </c>
      <c r="Y102" s="575">
        <f>IFERROR(SUM(Y95:Y100),"0")</f>
        <v>808.38000000000011</v>
      </c>
      <c r="Z102" s="37"/>
      <c r="AA102" s="576"/>
      <c r="AB102" s="576"/>
      <c r="AC102" s="576"/>
    </row>
    <row r="103" spans="1:68" ht="16.5" hidden="1" customHeight="1" x14ac:dyDescent="0.25">
      <c r="A103" s="583" t="s">
        <v>198</v>
      </c>
      <c r="B103" s="581"/>
      <c r="C103" s="581"/>
      <c r="D103" s="581"/>
      <c r="E103" s="581"/>
      <c r="F103" s="581"/>
      <c r="G103" s="581"/>
      <c r="H103" s="581"/>
      <c r="I103" s="581"/>
      <c r="J103" s="581"/>
      <c r="K103" s="581"/>
      <c r="L103" s="581"/>
      <c r="M103" s="581"/>
      <c r="N103" s="581"/>
      <c r="O103" s="581"/>
      <c r="P103" s="581"/>
      <c r="Q103" s="581"/>
      <c r="R103" s="581"/>
      <c r="S103" s="581"/>
      <c r="T103" s="581"/>
      <c r="U103" s="581"/>
      <c r="V103" s="581"/>
      <c r="W103" s="581"/>
      <c r="X103" s="581"/>
      <c r="Y103" s="581"/>
      <c r="Z103" s="581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1"/>
      <c r="C104" s="581"/>
      <c r="D104" s="581"/>
      <c r="E104" s="581"/>
      <c r="F104" s="581"/>
      <c r="G104" s="581"/>
      <c r="H104" s="581"/>
      <c r="I104" s="581"/>
      <c r="J104" s="581"/>
      <c r="K104" s="581"/>
      <c r="L104" s="581"/>
      <c r="M104" s="581"/>
      <c r="N104" s="581"/>
      <c r="O104" s="581"/>
      <c r="P104" s="581"/>
      <c r="Q104" s="581"/>
      <c r="R104" s="581"/>
      <c r="S104" s="581"/>
      <c r="T104" s="581"/>
      <c r="U104" s="581"/>
      <c r="V104" s="581"/>
      <c r="W104" s="581"/>
      <c r="X104" s="581"/>
      <c r="Y104" s="581"/>
      <c r="Z104" s="581"/>
      <c r="AA104" s="569"/>
      <c r="AB104" s="569"/>
      <c r="AC104" s="569"/>
    </row>
    <row r="105" spans="1:68" ht="16.5" customHeight="1" x14ac:dyDescent="0.25">
      <c r="A105" s="54" t="s">
        <v>199</v>
      </c>
      <c r="B105" s="54" t="s">
        <v>200</v>
      </c>
      <c r="C105" s="31">
        <v>4301011514</v>
      </c>
      <c r="D105" s="584">
        <v>4680115882133</v>
      </c>
      <c r="E105" s="585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67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400</v>
      </c>
      <c r="Y105" s="574">
        <f>IFERROR(IF(X105="",0,CEILING((X105/$H105),1)*$H105),"")</f>
        <v>410.40000000000003</v>
      </c>
      <c r="Z105" s="36">
        <f>IFERROR(IF(Y105=0,"",ROUNDUP(Y105/H105,0)*0.01898),"")</f>
        <v>0.72123999999999999</v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416.11111111111109</v>
      </c>
      <c r="BN105" s="64">
        <f>IFERROR(Y105*I105/H105,"0")</f>
        <v>426.92999999999995</v>
      </c>
      <c r="BO105" s="64">
        <f>IFERROR(1/J105*(X105/H105),"0")</f>
        <v>0.57870370370370372</v>
      </c>
      <c r="BP105" s="64">
        <f>IFERROR(1/J105*(Y105/H105),"0")</f>
        <v>0.59375</v>
      </c>
    </row>
    <row r="106" spans="1:68" ht="16.5" customHeight="1" x14ac:dyDescent="0.25">
      <c r="A106" s="54" t="s">
        <v>202</v>
      </c>
      <c r="B106" s="54" t="s">
        <v>203</v>
      </c>
      <c r="C106" s="31">
        <v>4301011417</v>
      </c>
      <c r="D106" s="584">
        <v>4680115880269</v>
      </c>
      <c r="E106" s="585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120</v>
      </c>
      <c r="Y106" s="574">
        <f>IFERROR(IF(X106="",0,CEILING((X106/$H106),1)*$H106),"")</f>
        <v>120</v>
      </c>
      <c r="Z106" s="36">
        <f>IFERROR(IF(Y106=0,"",ROUNDUP(Y106/H106,0)*0.00902),"")</f>
        <v>0.28864000000000001</v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126.72</v>
      </c>
      <c r="BN106" s="64">
        <f>IFERROR(Y106*I106/H106,"0")</f>
        <v>126.72</v>
      </c>
      <c r="BO106" s="64">
        <f>IFERROR(1/J106*(X106/H106),"0")</f>
        <v>0.24242424242424243</v>
      </c>
      <c r="BP106" s="64">
        <f>IFERROR(1/J106*(Y106/H106),"0")</f>
        <v>0.24242424242424243</v>
      </c>
    </row>
    <row r="107" spans="1:68" ht="16.5" hidden="1" customHeight="1" x14ac:dyDescent="0.25">
      <c r="A107" s="54" t="s">
        <v>204</v>
      </c>
      <c r="B107" s="54" t="s">
        <v>205</v>
      </c>
      <c r="C107" s="31">
        <v>4301011415</v>
      </c>
      <c r="D107" s="584">
        <v>4680115880429</v>
      </c>
      <c r="E107" s="585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6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0</v>
      </c>
      <c r="Y107" s="57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4">
        <v>4680115881457</v>
      </c>
      <c r="E108" s="585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2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0"/>
      <c r="B109" s="581"/>
      <c r="C109" s="581"/>
      <c r="D109" s="581"/>
      <c r="E109" s="581"/>
      <c r="F109" s="581"/>
      <c r="G109" s="581"/>
      <c r="H109" s="581"/>
      <c r="I109" s="581"/>
      <c r="J109" s="581"/>
      <c r="K109" s="581"/>
      <c r="L109" s="581"/>
      <c r="M109" s="581"/>
      <c r="N109" s="581"/>
      <c r="O109" s="582"/>
      <c r="P109" s="586" t="s">
        <v>70</v>
      </c>
      <c r="Q109" s="587"/>
      <c r="R109" s="587"/>
      <c r="S109" s="587"/>
      <c r="T109" s="587"/>
      <c r="U109" s="587"/>
      <c r="V109" s="588"/>
      <c r="W109" s="37" t="s">
        <v>71</v>
      </c>
      <c r="X109" s="575">
        <f>IFERROR(X105/H105,"0")+IFERROR(X106/H106,"0")+IFERROR(X107/H107,"0")+IFERROR(X108/H108,"0")</f>
        <v>69.037037037037038</v>
      </c>
      <c r="Y109" s="575">
        <f>IFERROR(Y105/H105,"0")+IFERROR(Y106/H106,"0")+IFERROR(Y107/H107,"0")+IFERROR(Y108/H108,"0")</f>
        <v>70</v>
      </c>
      <c r="Z109" s="575">
        <f>IFERROR(IF(Z105="",0,Z105),"0")+IFERROR(IF(Z106="",0,Z106),"0")+IFERROR(IF(Z107="",0,Z107),"0")+IFERROR(IF(Z108="",0,Z108),"0")</f>
        <v>1.0098799999999999</v>
      </c>
      <c r="AA109" s="576"/>
      <c r="AB109" s="576"/>
      <c r="AC109" s="576"/>
    </row>
    <row r="110" spans="1:68" x14ac:dyDescent="0.2">
      <c r="A110" s="581"/>
      <c r="B110" s="581"/>
      <c r="C110" s="581"/>
      <c r="D110" s="581"/>
      <c r="E110" s="581"/>
      <c r="F110" s="581"/>
      <c r="G110" s="581"/>
      <c r="H110" s="581"/>
      <c r="I110" s="581"/>
      <c r="J110" s="581"/>
      <c r="K110" s="581"/>
      <c r="L110" s="581"/>
      <c r="M110" s="581"/>
      <c r="N110" s="581"/>
      <c r="O110" s="582"/>
      <c r="P110" s="586" t="s">
        <v>70</v>
      </c>
      <c r="Q110" s="587"/>
      <c r="R110" s="587"/>
      <c r="S110" s="587"/>
      <c r="T110" s="587"/>
      <c r="U110" s="587"/>
      <c r="V110" s="588"/>
      <c r="W110" s="37" t="s">
        <v>68</v>
      </c>
      <c r="X110" s="575">
        <f>IFERROR(SUM(X105:X108),"0")</f>
        <v>520</v>
      </c>
      <c r="Y110" s="575">
        <f>IFERROR(SUM(Y105:Y108),"0")</f>
        <v>530.40000000000009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1"/>
      <c r="C111" s="581"/>
      <c r="D111" s="581"/>
      <c r="E111" s="581"/>
      <c r="F111" s="581"/>
      <c r="G111" s="581"/>
      <c r="H111" s="581"/>
      <c r="I111" s="581"/>
      <c r="J111" s="581"/>
      <c r="K111" s="581"/>
      <c r="L111" s="581"/>
      <c r="M111" s="581"/>
      <c r="N111" s="581"/>
      <c r="O111" s="581"/>
      <c r="P111" s="581"/>
      <c r="Q111" s="581"/>
      <c r="R111" s="581"/>
      <c r="S111" s="581"/>
      <c r="T111" s="581"/>
      <c r="U111" s="581"/>
      <c r="V111" s="581"/>
      <c r="W111" s="581"/>
      <c r="X111" s="581"/>
      <c r="Y111" s="581"/>
      <c r="Z111" s="581"/>
      <c r="AA111" s="569"/>
      <c r="AB111" s="569"/>
      <c r="AC111" s="569"/>
    </row>
    <row r="112" spans="1:68" ht="16.5" customHeight="1" x14ac:dyDescent="0.25">
      <c r="A112" s="54" t="s">
        <v>208</v>
      </c>
      <c r="B112" s="54" t="s">
        <v>209</v>
      </c>
      <c r="C112" s="31">
        <v>4301020345</v>
      </c>
      <c r="D112" s="584">
        <v>4680115881488</v>
      </c>
      <c r="E112" s="585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6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100</v>
      </c>
      <c r="Y112" s="574">
        <f>IFERROR(IF(X112="",0,CEILING((X112/$H112),1)*$H112),"")</f>
        <v>108</v>
      </c>
      <c r="Z112" s="36">
        <f>IFERROR(IF(Y112=0,"",ROUNDUP(Y112/H112,0)*0.01898),"")</f>
        <v>0.1898</v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104.02777777777777</v>
      </c>
      <c r="BN112" s="64">
        <f>IFERROR(Y112*I112/H112,"0")</f>
        <v>112.34999999999998</v>
      </c>
      <c r="BO112" s="64">
        <f>IFERROR(1/J112*(X112/H112),"0")</f>
        <v>0.14467592592592593</v>
      </c>
      <c r="BP112" s="64">
        <f>IFERROR(1/J112*(Y112/H112),"0")</f>
        <v>0.15625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4">
        <v>4680115882775</v>
      </c>
      <c r="E113" s="585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83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213</v>
      </c>
      <c r="B114" s="54" t="s">
        <v>214</v>
      </c>
      <c r="C114" s="31">
        <v>4301020344</v>
      </c>
      <c r="D114" s="584">
        <v>4680115880658</v>
      </c>
      <c r="E114" s="585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67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0</v>
      </c>
      <c r="Y114" s="57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0"/>
      <c r="B115" s="581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1"/>
      <c r="O115" s="582"/>
      <c r="P115" s="586" t="s">
        <v>70</v>
      </c>
      <c r="Q115" s="587"/>
      <c r="R115" s="587"/>
      <c r="S115" s="587"/>
      <c r="T115" s="587"/>
      <c r="U115" s="587"/>
      <c r="V115" s="588"/>
      <c r="W115" s="37" t="s">
        <v>71</v>
      </c>
      <c r="X115" s="575">
        <f>IFERROR(X112/H112,"0")+IFERROR(X113/H113,"0")+IFERROR(X114/H114,"0")</f>
        <v>9.2592592592592595</v>
      </c>
      <c r="Y115" s="575">
        <f>IFERROR(Y112/H112,"0")+IFERROR(Y113/H113,"0")+IFERROR(Y114/H114,"0")</f>
        <v>10</v>
      </c>
      <c r="Z115" s="575">
        <f>IFERROR(IF(Z112="",0,Z112),"0")+IFERROR(IF(Z113="",0,Z113),"0")+IFERROR(IF(Z114="",0,Z114),"0")</f>
        <v>0.1898</v>
      </c>
      <c r="AA115" s="576"/>
      <c r="AB115" s="576"/>
      <c r="AC115" s="576"/>
    </row>
    <row r="116" spans="1:68" x14ac:dyDescent="0.2">
      <c r="A116" s="581"/>
      <c r="B116" s="581"/>
      <c r="C116" s="581"/>
      <c r="D116" s="581"/>
      <c r="E116" s="581"/>
      <c r="F116" s="581"/>
      <c r="G116" s="581"/>
      <c r="H116" s="581"/>
      <c r="I116" s="581"/>
      <c r="J116" s="581"/>
      <c r="K116" s="581"/>
      <c r="L116" s="581"/>
      <c r="M116" s="581"/>
      <c r="N116" s="581"/>
      <c r="O116" s="582"/>
      <c r="P116" s="586" t="s">
        <v>70</v>
      </c>
      <c r="Q116" s="587"/>
      <c r="R116" s="587"/>
      <c r="S116" s="587"/>
      <c r="T116" s="587"/>
      <c r="U116" s="587"/>
      <c r="V116" s="588"/>
      <c r="W116" s="37" t="s">
        <v>68</v>
      </c>
      <c r="X116" s="575">
        <f>IFERROR(SUM(X112:X114),"0")</f>
        <v>100</v>
      </c>
      <c r="Y116" s="575">
        <f>IFERROR(SUM(Y112:Y114),"0")</f>
        <v>108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1"/>
      <c r="C117" s="581"/>
      <c r="D117" s="581"/>
      <c r="E117" s="581"/>
      <c r="F117" s="581"/>
      <c r="G117" s="581"/>
      <c r="H117" s="581"/>
      <c r="I117" s="581"/>
      <c r="J117" s="581"/>
      <c r="K117" s="581"/>
      <c r="L117" s="581"/>
      <c r="M117" s="581"/>
      <c r="N117" s="581"/>
      <c r="O117" s="581"/>
      <c r="P117" s="581"/>
      <c r="Q117" s="581"/>
      <c r="R117" s="581"/>
      <c r="S117" s="581"/>
      <c r="T117" s="581"/>
      <c r="U117" s="581"/>
      <c r="V117" s="581"/>
      <c r="W117" s="581"/>
      <c r="X117" s="581"/>
      <c r="Y117" s="581"/>
      <c r="Z117" s="581"/>
      <c r="AA117" s="569"/>
      <c r="AB117" s="569"/>
      <c r="AC117" s="569"/>
    </row>
    <row r="118" spans="1:68" ht="16.5" customHeight="1" x14ac:dyDescent="0.25">
      <c r="A118" s="54" t="s">
        <v>215</v>
      </c>
      <c r="B118" s="54" t="s">
        <v>216</v>
      </c>
      <c r="C118" s="31">
        <v>4301051724</v>
      </c>
      <c r="D118" s="584">
        <v>4607091385168</v>
      </c>
      <c r="E118" s="585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82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600</v>
      </c>
      <c r="Y118" s="57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4">
        <v>4607091383256</v>
      </c>
      <c r="E119" s="585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8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220</v>
      </c>
      <c r="B120" s="54" t="s">
        <v>221</v>
      </c>
      <c r="C120" s="31">
        <v>4301051721</v>
      </c>
      <c r="D120" s="584">
        <v>4607091385748</v>
      </c>
      <c r="E120" s="585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300</v>
      </c>
      <c r="Y120" s="574">
        <f>IFERROR(IF(X120="",0,CEILING((X120/$H120),1)*$H120),"")</f>
        <v>302.40000000000003</v>
      </c>
      <c r="Z120" s="36">
        <f>IFERROR(IF(Y120=0,"",ROUNDUP(Y120/H120,0)*0.00651),"")</f>
        <v>0.72911999999999999</v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328</v>
      </c>
      <c r="BN120" s="64">
        <f>IFERROR(Y120*I120/H120,"0")</f>
        <v>330.62400000000002</v>
      </c>
      <c r="BO120" s="64">
        <f>IFERROR(1/J120*(X120/H120),"0")</f>
        <v>0.61050061050061044</v>
      </c>
      <c r="BP120" s="64">
        <f>IFERROR(1/J120*(Y120/H120),"0")</f>
        <v>0.61538461538461542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4">
        <v>4680115884533</v>
      </c>
      <c r="E121" s="585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6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80"/>
      <c r="B122" s="581"/>
      <c r="C122" s="581"/>
      <c r="D122" s="581"/>
      <c r="E122" s="581"/>
      <c r="F122" s="581"/>
      <c r="G122" s="581"/>
      <c r="H122" s="581"/>
      <c r="I122" s="581"/>
      <c r="J122" s="581"/>
      <c r="K122" s="581"/>
      <c r="L122" s="581"/>
      <c r="M122" s="581"/>
      <c r="N122" s="581"/>
      <c r="O122" s="582"/>
      <c r="P122" s="586" t="s">
        <v>70</v>
      </c>
      <c r="Q122" s="587"/>
      <c r="R122" s="587"/>
      <c r="S122" s="587"/>
      <c r="T122" s="587"/>
      <c r="U122" s="587"/>
      <c r="V122" s="588"/>
      <c r="W122" s="37" t="s">
        <v>71</v>
      </c>
      <c r="X122" s="575">
        <f>IFERROR(X118/H118,"0")+IFERROR(X119/H119,"0")+IFERROR(X120/H120,"0")+IFERROR(X121/H121,"0")</f>
        <v>185.18518518518516</v>
      </c>
      <c r="Y122" s="575">
        <f>IFERROR(Y118/H118,"0")+IFERROR(Y119/H119,"0")+IFERROR(Y120/H120,"0")+IFERROR(Y121/H121,"0")</f>
        <v>187</v>
      </c>
      <c r="Z122" s="575">
        <f>IFERROR(IF(Z118="",0,Z118),"0")+IFERROR(IF(Z119="",0,Z119),"0")+IFERROR(IF(Z120="",0,Z120),"0")+IFERROR(IF(Z121="",0,Z121),"0")</f>
        <v>2.1526199999999998</v>
      </c>
      <c r="AA122" s="576"/>
      <c r="AB122" s="576"/>
      <c r="AC122" s="576"/>
    </row>
    <row r="123" spans="1:68" x14ac:dyDescent="0.2">
      <c r="A123" s="581"/>
      <c r="B123" s="581"/>
      <c r="C123" s="581"/>
      <c r="D123" s="581"/>
      <c r="E123" s="581"/>
      <c r="F123" s="581"/>
      <c r="G123" s="581"/>
      <c r="H123" s="581"/>
      <c r="I123" s="581"/>
      <c r="J123" s="581"/>
      <c r="K123" s="581"/>
      <c r="L123" s="581"/>
      <c r="M123" s="581"/>
      <c r="N123" s="581"/>
      <c r="O123" s="582"/>
      <c r="P123" s="586" t="s">
        <v>70</v>
      </c>
      <c r="Q123" s="587"/>
      <c r="R123" s="587"/>
      <c r="S123" s="587"/>
      <c r="T123" s="587"/>
      <c r="U123" s="587"/>
      <c r="V123" s="588"/>
      <c r="W123" s="37" t="s">
        <v>68</v>
      </c>
      <c r="X123" s="575">
        <f>IFERROR(SUM(X118:X121),"0")</f>
        <v>900</v>
      </c>
      <c r="Y123" s="575">
        <f>IFERROR(SUM(Y118:Y121),"0")</f>
        <v>909.90000000000009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1"/>
      <c r="C124" s="581"/>
      <c r="D124" s="581"/>
      <c r="E124" s="581"/>
      <c r="F124" s="581"/>
      <c r="G124" s="581"/>
      <c r="H124" s="581"/>
      <c r="I124" s="581"/>
      <c r="J124" s="581"/>
      <c r="K124" s="581"/>
      <c r="L124" s="581"/>
      <c r="M124" s="581"/>
      <c r="N124" s="581"/>
      <c r="O124" s="581"/>
      <c r="P124" s="581"/>
      <c r="Q124" s="581"/>
      <c r="R124" s="581"/>
      <c r="S124" s="581"/>
      <c r="T124" s="581"/>
      <c r="U124" s="581"/>
      <c r="V124" s="581"/>
      <c r="W124" s="581"/>
      <c r="X124" s="581"/>
      <c r="Y124" s="581"/>
      <c r="Z124" s="581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4">
        <v>4680115882652</v>
      </c>
      <c r="E125" s="585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6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4">
        <v>4680115880238</v>
      </c>
      <c r="E126" s="585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6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0"/>
      <c r="B127" s="581"/>
      <c r="C127" s="581"/>
      <c r="D127" s="581"/>
      <c r="E127" s="581"/>
      <c r="F127" s="581"/>
      <c r="G127" s="581"/>
      <c r="H127" s="581"/>
      <c r="I127" s="581"/>
      <c r="J127" s="581"/>
      <c r="K127" s="581"/>
      <c r="L127" s="581"/>
      <c r="M127" s="581"/>
      <c r="N127" s="581"/>
      <c r="O127" s="582"/>
      <c r="P127" s="586" t="s">
        <v>70</v>
      </c>
      <c r="Q127" s="587"/>
      <c r="R127" s="587"/>
      <c r="S127" s="587"/>
      <c r="T127" s="587"/>
      <c r="U127" s="587"/>
      <c r="V127" s="588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1"/>
      <c r="B128" s="581"/>
      <c r="C128" s="581"/>
      <c r="D128" s="581"/>
      <c r="E128" s="581"/>
      <c r="F128" s="581"/>
      <c r="G128" s="581"/>
      <c r="H128" s="581"/>
      <c r="I128" s="581"/>
      <c r="J128" s="581"/>
      <c r="K128" s="581"/>
      <c r="L128" s="581"/>
      <c r="M128" s="581"/>
      <c r="N128" s="581"/>
      <c r="O128" s="582"/>
      <c r="P128" s="586" t="s">
        <v>70</v>
      </c>
      <c r="Q128" s="587"/>
      <c r="R128" s="587"/>
      <c r="S128" s="587"/>
      <c r="T128" s="587"/>
      <c r="U128" s="587"/>
      <c r="V128" s="588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3" t="s">
        <v>231</v>
      </c>
      <c r="B129" s="581"/>
      <c r="C129" s="581"/>
      <c r="D129" s="581"/>
      <c r="E129" s="581"/>
      <c r="F129" s="581"/>
      <c r="G129" s="581"/>
      <c r="H129" s="581"/>
      <c r="I129" s="581"/>
      <c r="J129" s="581"/>
      <c r="K129" s="581"/>
      <c r="L129" s="581"/>
      <c r="M129" s="581"/>
      <c r="N129" s="581"/>
      <c r="O129" s="581"/>
      <c r="P129" s="581"/>
      <c r="Q129" s="581"/>
      <c r="R129" s="581"/>
      <c r="S129" s="581"/>
      <c r="T129" s="581"/>
      <c r="U129" s="581"/>
      <c r="V129" s="581"/>
      <c r="W129" s="581"/>
      <c r="X129" s="581"/>
      <c r="Y129" s="581"/>
      <c r="Z129" s="581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1"/>
      <c r="C130" s="581"/>
      <c r="D130" s="581"/>
      <c r="E130" s="581"/>
      <c r="F130" s="581"/>
      <c r="G130" s="581"/>
      <c r="H130" s="581"/>
      <c r="I130" s="581"/>
      <c r="J130" s="581"/>
      <c r="K130" s="581"/>
      <c r="L130" s="581"/>
      <c r="M130" s="581"/>
      <c r="N130" s="581"/>
      <c r="O130" s="581"/>
      <c r="P130" s="581"/>
      <c r="Q130" s="581"/>
      <c r="R130" s="581"/>
      <c r="S130" s="581"/>
      <c r="T130" s="581"/>
      <c r="U130" s="581"/>
      <c r="V130" s="581"/>
      <c r="W130" s="581"/>
      <c r="X130" s="581"/>
      <c r="Y130" s="581"/>
      <c r="Z130" s="581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4">
        <v>4680115882577</v>
      </c>
      <c r="E131" s="585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83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4">
        <v>4680115882577</v>
      </c>
      <c r="E132" s="585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80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0"/>
      <c r="B133" s="581"/>
      <c r="C133" s="581"/>
      <c r="D133" s="581"/>
      <c r="E133" s="581"/>
      <c r="F133" s="581"/>
      <c r="G133" s="581"/>
      <c r="H133" s="581"/>
      <c r="I133" s="581"/>
      <c r="J133" s="581"/>
      <c r="K133" s="581"/>
      <c r="L133" s="581"/>
      <c r="M133" s="581"/>
      <c r="N133" s="581"/>
      <c r="O133" s="582"/>
      <c r="P133" s="586" t="s">
        <v>70</v>
      </c>
      <c r="Q133" s="587"/>
      <c r="R133" s="587"/>
      <c r="S133" s="587"/>
      <c r="T133" s="587"/>
      <c r="U133" s="587"/>
      <c r="V133" s="588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1"/>
      <c r="B134" s="581"/>
      <c r="C134" s="581"/>
      <c r="D134" s="581"/>
      <c r="E134" s="581"/>
      <c r="F134" s="581"/>
      <c r="G134" s="581"/>
      <c r="H134" s="581"/>
      <c r="I134" s="581"/>
      <c r="J134" s="581"/>
      <c r="K134" s="581"/>
      <c r="L134" s="581"/>
      <c r="M134" s="581"/>
      <c r="N134" s="581"/>
      <c r="O134" s="582"/>
      <c r="P134" s="586" t="s">
        <v>70</v>
      </c>
      <c r="Q134" s="587"/>
      <c r="R134" s="587"/>
      <c r="S134" s="587"/>
      <c r="T134" s="587"/>
      <c r="U134" s="587"/>
      <c r="V134" s="588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1"/>
      <c r="C135" s="581"/>
      <c r="D135" s="581"/>
      <c r="E135" s="581"/>
      <c r="F135" s="581"/>
      <c r="G135" s="581"/>
      <c r="H135" s="581"/>
      <c r="I135" s="581"/>
      <c r="J135" s="581"/>
      <c r="K135" s="581"/>
      <c r="L135" s="581"/>
      <c r="M135" s="581"/>
      <c r="N135" s="581"/>
      <c r="O135" s="581"/>
      <c r="P135" s="581"/>
      <c r="Q135" s="581"/>
      <c r="R135" s="581"/>
      <c r="S135" s="581"/>
      <c r="T135" s="581"/>
      <c r="U135" s="581"/>
      <c r="V135" s="581"/>
      <c r="W135" s="581"/>
      <c r="X135" s="581"/>
      <c r="Y135" s="581"/>
      <c r="Z135" s="581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4">
        <v>4680115883444</v>
      </c>
      <c r="E136" s="585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6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4">
        <v>4680115883444</v>
      </c>
      <c r="E137" s="585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8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0"/>
      <c r="B138" s="581"/>
      <c r="C138" s="581"/>
      <c r="D138" s="581"/>
      <c r="E138" s="581"/>
      <c r="F138" s="581"/>
      <c r="G138" s="581"/>
      <c r="H138" s="581"/>
      <c r="I138" s="581"/>
      <c r="J138" s="581"/>
      <c r="K138" s="581"/>
      <c r="L138" s="581"/>
      <c r="M138" s="581"/>
      <c r="N138" s="581"/>
      <c r="O138" s="582"/>
      <c r="P138" s="586" t="s">
        <v>70</v>
      </c>
      <c r="Q138" s="587"/>
      <c r="R138" s="587"/>
      <c r="S138" s="587"/>
      <c r="T138" s="587"/>
      <c r="U138" s="587"/>
      <c r="V138" s="588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1"/>
      <c r="B139" s="581"/>
      <c r="C139" s="581"/>
      <c r="D139" s="581"/>
      <c r="E139" s="581"/>
      <c r="F139" s="581"/>
      <c r="G139" s="581"/>
      <c r="H139" s="581"/>
      <c r="I139" s="581"/>
      <c r="J139" s="581"/>
      <c r="K139" s="581"/>
      <c r="L139" s="581"/>
      <c r="M139" s="581"/>
      <c r="N139" s="581"/>
      <c r="O139" s="582"/>
      <c r="P139" s="586" t="s">
        <v>70</v>
      </c>
      <c r="Q139" s="587"/>
      <c r="R139" s="587"/>
      <c r="S139" s="587"/>
      <c r="T139" s="587"/>
      <c r="U139" s="587"/>
      <c r="V139" s="588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1"/>
      <c r="C140" s="581"/>
      <c r="D140" s="581"/>
      <c r="E140" s="581"/>
      <c r="F140" s="581"/>
      <c r="G140" s="581"/>
      <c r="H140" s="581"/>
      <c r="I140" s="581"/>
      <c r="J140" s="581"/>
      <c r="K140" s="581"/>
      <c r="L140" s="581"/>
      <c r="M140" s="581"/>
      <c r="N140" s="581"/>
      <c r="O140" s="581"/>
      <c r="P140" s="581"/>
      <c r="Q140" s="581"/>
      <c r="R140" s="581"/>
      <c r="S140" s="581"/>
      <c r="T140" s="581"/>
      <c r="U140" s="581"/>
      <c r="V140" s="581"/>
      <c r="W140" s="581"/>
      <c r="X140" s="581"/>
      <c r="Y140" s="581"/>
      <c r="Z140" s="581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4">
        <v>4680115882584</v>
      </c>
      <c r="E141" s="585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4">
        <v>4680115882584</v>
      </c>
      <c r="E142" s="585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82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0"/>
      <c r="B143" s="581"/>
      <c r="C143" s="581"/>
      <c r="D143" s="581"/>
      <c r="E143" s="581"/>
      <c r="F143" s="581"/>
      <c r="G143" s="581"/>
      <c r="H143" s="581"/>
      <c r="I143" s="581"/>
      <c r="J143" s="581"/>
      <c r="K143" s="581"/>
      <c r="L143" s="581"/>
      <c r="M143" s="581"/>
      <c r="N143" s="581"/>
      <c r="O143" s="582"/>
      <c r="P143" s="586" t="s">
        <v>70</v>
      </c>
      <c r="Q143" s="587"/>
      <c r="R143" s="587"/>
      <c r="S143" s="587"/>
      <c r="T143" s="587"/>
      <c r="U143" s="587"/>
      <c r="V143" s="588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1"/>
      <c r="B144" s="581"/>
      <c r="C144" s="581"/>
      <c r="D144" s="581"/>
      <c r="E144" s="581"/>
      <c r="F144" s="581"/>
      <c r="G144" s="581"/>
      <c r="H144" s="581"/>
      <c r="I144" s="581"/>
      <c r="J144" s="581"/>
      <c r="K144" s="581"/>
      <c r="L144" s="581"/>
      <c r="M144" s="581"/>
      <c r="N144" s="581"/>
      <c r="O144" s="582"/>
      <c r="P144" s="586" t="s">
        <v>70</v>
      </c>
      <c r="Q144" s="587"/>
      <c r="R144" s="587"/>
      <c r="S144" s="587"/>
      <c r="T144" s="587"/>
      <c r="U144" s="587"/>
      <c r="V144" s="588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3" t="s">
        <v>99</v>
      </c>
      <c r="B145" s="581"/>
      <c r="C145" s="581"/>
      <c r="D145" s="581"/>
      <c r="E145" s="581"/>
      <c r="F145" s="581"/>
      <c r="G145" s="581"/>
      <c r="H145" s="581"/>
      <c r="I145" s="581"/>
      <c r="J145" s="581"/>
      <c r="K145" s="581"/>
      <c r="L145" s="581"/>
      <c r="M145" s="581"/>
      <c r="N145" s="581"/>
      <c r="O145" s="581"/>
      <c r="P145" s="581"/>
      <c r="Q145" s="581"/>
      <c r="R145" s="581"/>
      <c r="S145" s="581"/>
      <c r="T145" s="581"/>
      <c r="U145" s="581"/>
      <c r="V145" s="581"/>
      <c r="W145" s="581"/>
      <c r="X145" s="581"/>
      <c r="Y145" s="581"/>
      <c r="Z145" s="581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1"/>
      <c r="C146" s="581"/>
      <c r="D146" s="581"/>
      <c r="E146" s="581"/>
      <c r="F146" s="581"/>
      <c r="G146" s="581"/>
      <c r="H146" s="581"/>
      <c r="I146" s="581"/>
      <c r="J146" s="581"/>
      <c r="K146" s="581"/>
      <c r="L146" s="581"/>
      <c r="M146" s="581"/>
      <c r="N146" s="581"/>
      <c r="O146" s="581"/>
      <c r="P146" s="581"/>
      <c r="Q146" s="581"/>
      <c r="R146" s="581"/>
      <c r="S146" s="581"/>
      <c r="T146" s="581"/>
      <c r="U146" s="581"/>
      <c r="V146" s="581"/>
      <c r="W146" s="581"/>
      <c r="X146" s="581"/>
      <c r="Y146" s="581"/>
      <c r="Z146" s="581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4">
        <v>4607091384604</v>
      </c>
      <c r="E147" s="585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9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0"/>
      <c r="B148" s="581"/>
      <c r="C148" s="581"/>
      <c r="D148" s="581"/>
      <c r="E148" s="581"/>
      <c r="F148" s="581"/>
      <c r="G148" s="581"/>
      <c r="H148" s="581"/>
      <c r="I148" s="581"/>
      <c r="J148" s="581"/>
      <c r="K148" s="581"/>
      <c r="L148" s="581"/>
      <c r="M148" s="581"/>
      <c r="N148" s="581"/>
      <c r="O148" s="582"/>
      <c r="P148" s="586" t="s">
        <v>70</v>
      </c>
      <c r="Q148" s="587"/>
      <c r="R148" s="587"/>
      <c r="S148" s="587"/>
      <c r="T148" s="587"/>
      <c r="U148" s="587"/>
      <c r="V148" s="588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1"/>
      <c r="B149" s="581"/>
      <c r="C149" s="581"/>
      <c r="D149" s="581"/>
      <c r="E149" s="581"/>
      <c r="F149" s="581"/>
      <c r="G149" s="581"/>
      <c r="H149" s="581"/>
      <c r="I149" s="581"/>
      <c r="J149" s="581"/>
      <c r="K149" s="581"/>
      <c r="L149" s="581"/>
      <c r="M149" s="581"/>
      <c r="N149" s="581"/>
      <c r="O149" s="582"/>
      <c r="P149" s="586" t="s">
        <v>70</v>
      </c>
      <c r="Q149" s="587"/>
      <c r="R149" s="587"/>
      <c r="S149" s="587"/>
      <c r="T149" s="587"/>
      <c r="U149" s="587"/>
      <c r="V149" s="588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1"/>
      <c r="C150" s="581"/>
      <c r="D150" s="581"/>
      <c r="E150" s="581"/>
      <c r="F150" s="581"/>
      <c r="G150" s="581"/>
      <c r="H150" s="581"/>
      <c r="I150" s="581"/>
      <c r="J150" s="581"/>
      <c r="K150" s="581"/>
      <c r="L150" s="581"/>
      <c r="M150" s="581"/>
      <c r="N150" s="581"/>
      <c r="O150" s="581"/>
      <c r="P150" s="581"/>
      <c r="Q150" s="581"/>
      <c r="R150" s="581"/>
      <c r="S150" s="581"/>
      <c r="T150" s="581"/>
      <c r="U150" s="581"/>
      <c r="V150" s="581"/>
      <c r="W150" s="581"/>
      <c r="X150" s="581"/>
      <c r="Y150" s="581"/>
      <c r="Z150" s="581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4">
        <v>4607091387667</v>
      </c>
      <c r="E151" s="585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4">
        <v>4607091387636</v>
      </c>
      <c r="E152" s="585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8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4">
        <v>4607091382426</v>
      </c>
      <c r="E153" s="585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8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0"/>
      <c r="B154" s="581"/>
      <c r="C154" s="581"/>
      <c r="D154" s="581"/>
      <c r="E154" s="581"/>
      <c r="F154" s="581"/>
      <c r="G154" s="581"/>
      <c r="H154" s="581"/>
      <c r="I154" s="581"/>
      <c r="J154" s="581"/>
      <c r="K154" s="581"/>
      <c r="L154" s="581"/>
      <c r="M154" s="581"/>
      <c r="N154" s="581"/>
      <c r="O154" s="582"/>
      <c r="P154" s="586" t="s">
        <v>70</v>
      </c>
      <c r="Q154" s="587"/>
      <c r="R154" s="587"/>
      <c r="S154" s="587"/>
      <c r="T154" s="587"/>
      <c r="U154" s="587"/>
      <c r="V154" s="588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1"/>
      <c r="B155" s="581"/>
      <c r="C155" s="581"/>
      <c r="D155" s="581"/>
      <c r="E155" s="581"/>
      <c r="F155" s="581"/>
      <c r="G155" s="581"/>
      <c r="H155" s="581"/>
      <c r="I155" s="581"/>
      <c r="J155" s="581"/>
      <c r="K155" s="581"/>
      <c r="L155" s="581"/>
      <c r="M155" s="581"/>
      <c r="N155" s="581"/>
      <c r="O155" s="582"/>
      <c r="P155" s="586" t="s">
        <v>70</v>
      </c>
      <c r="Q155" s="587"/>
      <c r="R155" s="587"/>
      <c r="S155" s="587"/>
      <c r="T155" s="587"/>
      <c r="U155" s="587"/>
      <c r="V155" s="588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731" t="s">
        <v>256</v>
      </c>
      <c r="B156" s="732"/>
      <c r="C156" s="732"/>
      <c r="D156" s="732"/>
      <c r="E156" s="732"/>
      <c r="F156" s="732"/>
      <c r="G156" s="732"/>
      <c r="H156" s="732"/>
      <c r="I156" s="732"/>
      <c r="J156" s="732"/>
      <c r="K156" s="732"/>
      <c r="L156" s="732"/>
      <c r="M156" s="732"/>
      <c r="N156" s="732"/>
      <c r="O156" s="732"/>
      <c r="P156" s="732"/>
      <c r="Q156" s="732"/>
      <c r="R156" s="732"/>
      <c r="S156" s="732"/>
      <c r="T156" s="732"/>
      <c r="U156" s="732"/>
      <c r="V156" s="732"/>
      <c r="W156" s="732"/>
      <c r="X156" s="732"/>
      <c r="Y156" s="732"/>
      <c r="Z156" s="732"/>
      <c r="AA156" s="48"/>
      <c r="AB156" s="48"/>
      <c r="AC156" s="48"/>
    </row>
    <row r="157" spans="1:68" ht="16.5" hidden="1" customHeight="1" x14ac:dyDescent="0.25">
      <c r="A157" s="583" t="s">
        <v>257</v>
      </c>
      <c r="B157" s="581"/>
      <c r="C157" s="581"/>
      <c r="D157" s="581"/>
      <c r="E157" s="581"/>
      <c r="F157" s="581"/>
      <c r="G157" s="581"/>
      <c r="H157" s="581"/>
      <c r="I157" s="581"/>
      <c r="J157" s="581"/>
      <c r="K157" s="581"/>
      <c r="L157" s="581"/>
      <c r="M157" s="581"/>
      <c r="N157" s="581"/>
      <c r="O157" s="581"/>
      <c r="P157" s="581"/>
      <c r="Q157" s="581"/>
      <c r="R157" s="581"/>
      <c r="S157" s="581"/>
      <c r="T157" s="581"/>
      <c r="U157" s="581"/>
      <c r="V157" s="581"/>
      <c r="W157" s="581"/>
      <c r="X157" s="581"/>
      <c r="Y157" s="581"/>
      <c r="Z157" s="581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1"/>
      <c r="C158" s="581"/>
      <c r="D158" s="581"/>
      <c r="E158" s="581"/>
      <c r="F158" s="581"/>
      <c r="G158" s="581"/>
      <c r="H158" s="581"/>
      <c r="I158" s="581"/>
      <c r="J158" s="581"/>
      <c r="K158" s="581"/>
      <c r="L158" s="581"/>
      <c r="M158" s="581"/>
      <c r="N158" s="581"/>
      <c r="O158" s="581"/>
      <c r="P158" s="581"/>
      <c r="Q158" s="581"/>
      <c r="R158" s="581"/>
      <c r="S158" s="581"/>
      <c r="T158" s="581"/>
      <c r="U158" s="581"/>
      <c r="V158" s="581"/>
      <c r="W158" s="581"/>
      <c r="X158" s="581"/>
      <c r="Y158" s="581"/>
      <c r="Z158" s="581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4">
        <v>4680115886223</v>
      </c>
      <c r="E159" s="585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83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0"/>
      <c r="B160" s="581"/>
      <c r="C160" s="581"/>
      <c r="D160" s="581"/>
      <c r="E160" s="581"/>
      <c r="F160" s="581"/>
      <c r="G160" s="581"/>
      <c r="H160" s="581"/>
      <c r="I160" s="581"/>
      <c r="J160" s="581"/>
      <c r="K160" s="581"/>
      <c r="L160" s="581"/>
      <c r="M160" s="581"/>
      <c r="N160" s="581"/>
      <c r="O160" s="582"/>
      <c r="P160" s="586" t="s">
        <v>70</v>
      </c>
      <c r="Q160" s="587"/>
      <c r="R160" s="587"/>
      <c r="S160" s="587"/>
      <c r="T160" s="587"/>
      <c r="U160" s="587"/>
      <c r="V160" s="588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1"/>
      <c r="B161" s="581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1"/>
      <c r="O161" s="582"/>
      <c r="P161" s="586" t="s">
        <v>70</v>
      </c>
      <c r="Q161" s="587"/>
      <c r="R161" s="587"/>
      <c r="S161" s="587"/>
      <c r="T161" s="587"/>
      <c r="U161" s="587"/>
      <c r="V161" s="588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1"/>
      <c r="C162" s="581"/>
      <c r="D162" s="581"/>
      <c r="E162" s="581"/>
      <c r="F162" s="581"/>
      <c r="G162" s="581"/>
      <c r="H162" s="581"/>
      <c r="I162" s="581"/>
      <c r="J162" s="581"/>
      <c r="K162" s="581"/>
      <c r="L162" s="581"/>
      <c r="M162" s="581"/>
      <c r="N162" s="581"/>
      <c r="O162" s="581"/>
      <c r="P162" s="581"/>
      <c r="Q162" s="581"/>
      <c r="R162" s="581"/>
      <c r="S162" s="581"/>
      <c r="T162" s="581"/>
      <c r="U162" s="581"/>
      <c r="V162" s="581"/>
      <c r="W162" s="581"/>
      <c r="X162" s="581"/>
      <c r="Y162" s="581"/>
      <c r="Z162" s="581"/>
      <c r="AA162" s="569"/>
      <c r="AB162" s="569"/>
      <c r="AC162" s="569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4">
        <v>4680115880993</v>
      </c>
      <c r="E163" s="585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4">
        <v>4680115881761</v>
      </c>
      <c r="E164" s="585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4">
        <v>4680115881563</v>
      </c>
      <c r="E165" s="585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8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100</v>
      </c>
      <c r="Y165" s="574">
        <f t="shared" si="21"/>
        <v>100.80000000000001</v>
      </c>
      <c r="Z165" s="36">
        <f>IFERROR(IF(Y165=0,"",ROUNDUP(Y165/H165,0)*0.00902),"")</f>
        <v>0.21648000000000001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105</v>
      </c>
      <c r="BN165" s="64">
        <f t="shared" si="23"/>
        <v>105.84000000000002</v>
      </c>
      <c r="BO165" s="64">
        <f t="shared" si="24"/>
        <v>0.18037518037518038</v>
      </c>
      <c r="BP165" s="64">
        <f t="shared" si="25"/>
        <v>0.18181818181818182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4">
        <v>4680115880986</v>
      </c>
      <c r="E166" s="585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86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4">
        <v>4680115881785</v>
      </c>
      <c r="E167" s="585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8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4">
        <v>4680115886537</v>
      </c>
      <c r="E168" s="585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85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4">
        <v>4680115881679</v>
      </c>
      <c r="E169" s="585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8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4">
        <v>4680115880191</v>
      </c>
      <c r="E170" s="585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8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4">
        <v>4680115883963</v>
      </c>
      <c r="E171" s="585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8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80"/>
      <c r="B172" s="581"/>
      <c r="C172" s="581"/>
      <c r="D172" s="581"/>
      <c r="E172" s="581"/>
      <c r="F172" s="581"/>
      <c r="G172" s="581"/>
      <c r="H172" s="581"/>
      <c r="I172" s="581"/>
      <c r="J172" s="581"/>
      <c r="K172" s="581"/>
      <c r="L172" s="581"/>
      <c r="M172" s="581"/>
      <c r="N172" s="581"/>
      <c r="O172" s="582"/>
      <c r="P172" s="586" t="s">
        <v>70</v>
      </c>
      <c r="Q172" s="587"/>
      <c r="R172" s="587"/>
      <c r="S172" s="587"/>
      <c r="T172" s="587"/>
      <c r="U172" s="587"/>
      <c r="V172" s="588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23.80952380952381</v>
      </c>
      <c r="Y172" s="575">
        <f>IFERROR(Y163/H163,"0")+IFERROR(Y164/H164,"0")+IFERROR(Y165/H165,"0")+IFERROR(Y166/H166,"0")+IFERROR(Y167/H167,"0")+IFERROR(Y168/H168,"0")+IFERROR(Y169/H169,"0")+IFERROR(Y170/H170,"0")+IFERROR(Y171/H171,"0")</f>
        <v>24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0.21648000000000001</v>
      </c>
      <c r="AA172" s="576"/>
      <c r="AB172" s="576"/>
      <c r="AC172" s="576"/>
    </row>
    <row r="173" spans="1:68" x14ac:dyDescent="0.2">
      <c r="A173" s="581"/>
      <c r="B173" s="581"/>
      <c r="C173" s="581"/>
      <c r="D173" s="581"/>
      <c r="E173" s="581"/>
      <c r="F173" s="581"/>
      <c r="G173" s="581"/>
      <c r="H173" s="581"/>
      <c r="I173" s="581"/>
      <c r="J173" s="581"/>
      <c r="K173" s="581"/>
      <c r="L173" s="581"/>
      <c r="M173" s="581"/>
      <c r="N173" s="581"/>
      <c r="O173" s="582"/>
      <c r="P173" s="586" t="s">
        <v>70</v>
      </c>
      <c r="Q173" s="587"/>
      <c r="R173" s="587"/>
      <c r="S173" s="587"/>
      <c r="T173" s="587"/>
      <c r="U173" s="587"/>
      <c r="V173" s="588"/>
      <c r="W173" s="37" t="s">
        <v>68</v>
      </c>
      <c r="X173" s="575">
        <f>IFERROR(SUM(X163:X171),"0")</f>
        <v>100</v>
      </c>
      <c r="Y173" s="575">
        <f>IFERROR(SUM(Y163:Y171),"0")</f>
        <v>100.80000000000001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1"/>
      <c r="C174" s="581"/>
      <c r="D174" s="581"/>
      <c r="E174" s="581"/>
      <c r="F174" s="581"/>
      <c r="G174" s="581"/>
      <c r="H174" s="581"/>
      <c r="I174" s="581"/>
      <c r="J174" s="581"/>
      <c r="K174" s="581"/>
      <c r="L174" s="581"/>
      <c r="M174" s="581"/>
      <c r="N174" s="581"/>
      <c r="O174" s="581"/>
      <c r="P174" s="581"/>
      <c r="Q174" s="581"/>
      <c r="R174" s="581"/>
      <c r="S174" s="581"/>
      <c r="T174" s="581"/>
      <c r="U174" s="581"/>
      <c r="V174" s="581"/>
      <c r="W174" s="581"/>
      <c r="X174" s="581"/>
      <c r="Y174" s="581"/>
      <c r="Z174" s="581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4">
        <v>4680115886780</v>
      </c>
      <c r="E175" s="585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70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4">
        <v>4680115886742</v>
      </c>
      <c r="E176" s="585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3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4">
        <v>4680115886766</v>
      </c>
      <c r="E177" s="585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70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0"/>
      <c r="B178" s="581"/>
      <c r="C178" s="581"/>
      <c r="D178" s="581"/>
      <c r="E178" s="581"/>
      <c r="F178" s="581"/>
      <c r="G178" s="581"/>
      <c r="H178" s="581"/>
      <c r="I178" s="581"/>
      <c r="J178" s="581"/>
      <c r="K178" s="581"/>
      <c r="L178" s="581"/>
      <c r="M178" s="581"/>
      <c r="N178" s="581"/>
      <c r="O178" s="582"/>
      <c r="P178" s="586" t="s">
        <v>70</v>
      </c>
      <c r="Q178" s="587"/>
      <c r="R178" s="587"/>
      <c r="S178" s="587"/>
      <c r="T178" s="587"/>
      <c r="U178" s="587"/>
      <c r="V178" s="588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1"/>
      <c r="B179" s="581"/>
      <c r="C179" s="581"/>
      <c r="D179" s="581"/>
      <c r="E179" s="581"/>
      <c r="F179" s="581"/>
      <c r="G179" s="581"/>
      <c r="H179" s="581"/>
      <c r="I179" s="581"/>
      <c r="J179" s="581"/>
      <c r="K179" s="581"/>
      <c r="L179" s="581"/>
      <c r="M179" s="581"/>
      <c r="N179" s="581"/>
      <c r="O179" s="582"/>
      <c r="P179" s="586" t="s">
        <v>70</v>
      </c>
      <c r="Q179" s="587"/>
      <c r="R179" s="587"/>
      <c r="S179" s="587"/>
      <c r="T179" s="587"/>
      <c r="U179" s="587"/>
      <c r="V179" s="588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1"/>
      <c r="C180" s="581"/>
      <c r="D180" s="581"/>
      <c r="E180" s="581"/>
      <c r="F180" s="581"/>
      <c r="G180" s="581"/>
      <c r="H180" s="581"/>
      <c r="I180" s="581"/>
      <c r="J180" s="581"/>
      <c r="K180" s="581"/>
      <c r="L180" s="581"/>
      <c r="M180" s="581"/>
      <c r="N180" s="581"/>
      <c r="O180" s="581"/>
      <c r="P180" s="581"/>
      <c r="Q180" s="581"/>
      <c r="R180" s="581"/>
      <c r="S180" s="581"/>
      <c r="T180" s="581"/>
      <c r="U180" s="581"/>
      <c r="V180" s="581"/>
      <c r="W180" s="581"/>
      <c r="X180" s="581"/>
      <c r="Y180" s="581"/>
      <c r="Z180" s="581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4">
        <v>4680115886797</v>
      </c>
      <c r="E181" s="585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0"/>
      <c r="B182" s="581"/>
      <c r="C182" s="581"/>
      <c r="D182" s="581"/>
      <c r="E182" s="581"/>
      <c r="F182" s="581"/>
      <c r="G182" s="581"/>
      <c r="H182" s="581"/>
      <c r="I182" s="581"/>
      <c r="J182" s="581"/>
      <c r="K182" s="581"/>
      <c r="L182" s="581"/>
      <c r="M182" s="581"/>
      <c r="N182" s="581"/>
      <c r="O182" s="582"/>
      <c r="P182" s="586" t="s">
        <v>70</v>
      </c>
      <c r="Q182" s="587"/>
      <c r="R182" s="587"/>
      <c r="S182" s="587"/>
      <c r="T182" s="587"/>
      <c r="U182" s="587"/>
      <c r="V182" s="588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1"/>
      <c r="B183" s="581"/>
      <c r="C183" s="581"/>
      <c r="D183" s="581"/>
      <c r="E183" s="581"/>
      <c r="F183" s="581"/>
      <c r="G183" s="581"/>
      <c r="H183" s="581"/>
      <c r="I183" s="581"/>
      <c r="J183" s="581"/>
      <c r="K183" s="581"/>
      <c r="L183" s="581"/>
      <c r="M183" s="581"/>
      <c r="N183" s="581"/>
      <c r="O183" s="582"/>
      <c r="P183" s="586" t="s">
        <v>70</v>
      </c>
      <c r="Q183" s="587"/>
      <c r="R183" s="587"/>
      <c r="S183" s="587"/>
      <c r="T183" s="587"/>
      <c r="U183" s="587"/>
      <c r="V183" s="588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3" t="s">
        <v>297</v>
      </c>
      <c r="B184" s="581"/>
      <c r="C184" s="581"/>
      <c r="D184" s="581"/>
      <c r="E184" s="581"/>
      <c r="F184" s="581"/>
      <c r="G184" s="581"/>
      <c r="H184" s="581"/>
      <c r="I184" s="581"/>
      <c r="J184" s="581"/>
      <c r="K184" s="581"/>
      <c r="L184" s="581"/>
      <c r="M184" s="581"/>
      <c r="N184" s="581"/>
      <c r="O184" s="581"/>
      <c r="P184" s="581"/>
      <c r="Q184" s="581"/>
      <c r="R184" s="581"/>
      <c r="S184" s="581"/>
      <c r="T184" s="581"/>
      <c r="U184" s="581"/>
      <c r="V184" s="581"/>
      <c r="W184" s="581"/>
      <c r="X184" s="581"/>
      <c r="Y184" s="581"/>
      <c r="Z184" s="581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1"/>
      <c r="C185" s="581"/>
      <c r="D185" s="581"/>
      <c r="E185" s="581"/>
      <c r="F185" s="581"/>
      <c r="G185" s="581"/>
      <c r="H185" s="581"/>
      <c r="I185" s="581"/>
      <c r="J185" s="581"/>
      <c r="K185" s="581"/>
      <c r="L185" s="581"/>
      <c r="M185" s="581"/>
      <c r="N185" s="581"/>
      <c r="O185" s="581"/>
      <c r="P185" s="581"/>
      <c r="Q185" s="581"/>
      <c r="R185" s="581"/>
      <c r="S185" s="581"/>
      <c r="T185" s="581"/>
      <c r="U185" s="581"/>
      <c r="V185" s="581"/>
      <c r="W185" s="581"/>
      <c r="X185" s="581"/>
      <c r="Y185" s="581"/>
      <c r="Z185" s="581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4">
        <v>4680115881402</v>
      </c>
      <c r="E186" s="585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4">
        <v>4680115881396</v>
      </c>
      <c r="E187" s="585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0"/>
      <c r="B188" s="581"/>
      <c r="C188" s="581"/>
      <c r="D188" s="581"/>
      <c r="E188" s="581"/>
      <c r="F188" s="581"/>
      <c r="G188" s="581"/>
      <c r="H188" s="581"/>
      <c r="I188" s="581"/>
      <c r="J188" s="581"/>
      <c r="K188" s="581"/>
      <c r="L188" s="581"/>
      <c r="M188" s="581"/>
      <c r="N188" s="581"/>
      <c r="O188" s="582"/>
      <c r="P188" s="586" t="s">
        <v>70</v>
      </c>
      <c r="Q188" s="587"/>
      <c r="R188" s="587"/>
      <c r="S188" s="587"/>
      <c r="T188" s="587"/>
      <c r="U188" s="587"/>
      <c r="V188" s="588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1"/>
      <c r="B189" s="581"/>
      <c r="C189" s="581"/>
      <c r="D189" s="581"/>
      <c r="E189" s="581"/>
      <c r="F189" s="581"/>
      <c r="G189" s="581"/>
      <c r="H189" s="581"/>
      <c r="I189" s="581"/>
      <c r="J189" s="581"/>
      <c r="K189" s="581"/>
      <c r="L189" s="581"/>
      <c r="M189" s="581"/>
      <c r="N189" s="581"/>
      <c r="O189" s="582"/>
      <c r="P189" s="586" t="s">
        <v>70</v>
      </c>
      <c r="Q189" s="587"/>
      <c r="R189" s="587"/>
      <c r="S189" s="587"/>
      <c r="T189" s="587"/>
      <c r="U189" s="587"/>
      <c r="V189" s="588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1"/>
      <c r="C190" s="581"/>
      <c r="D190" s="581"/>
      <c r="E190" s="581"/>
      <c r="F190" s="581"/>
      <c r="G190" s="581"/>
      <c r="H190" s="581"/>
      <c r="I190" s="581"/>
      <c r="J190" s="581"/>
      <c r="K190" s="581"/>
      <c r="L190" s="581"/>
      <c r="M190" s="581"/>
      <c r="N190" s="581"/>
      <c r="O190" s="581"/>
      <c r="P190" s="581"/>
      <c r="Q190" s="581"/>
      <c r="R190" s="581"/>
      <c r="S190" s="581"/>
      <c r="T190" s="581"/>
      <c r="U190" s="581"/>
      <c r="V190" s="581"/>
      <c r="W190" s="581"/>
      <c r="X190" s="581"/>
      <c r="Y190" s="581"/>
      <c r="Z190" s="581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4">
        <v>4680115882935</v>
      </c>
      <c r="E191" s="585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4">
        <v>4680115880764</v>
      </c>
      <c r="E192" s="585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0"/>
      <c r="B193" s="581"/>
      <c r="C193" s="581"/>
      <c r="D193" s="581"/>
      <c r="E193" s="581"/>
      <c r="F193" s="581"/>
      <c r="G193" s="581"/>
      <c r="H193" s="581"/>
      <c r="I193" s="581"/>
      <c r="J193" s="581"/>
      <c r="K193" s="581"/>
      <c r="L193" s="581"/>
      <c r="M193" s="581"/>
      <c r="N193" s="581"/>
      <c r="O193" s="582"/>
      <c r="P193" s="586" t="s">
        <v>70</v>
      </c>
      <c r="Q193" s="587"/>
      <c r="R193" s="587"/>
      <c r="S193" s="587"/>
      <c r="T193" s="587"/>
      <c r="U193" s="587"/>
      <c r="V193" s="588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1"/>
      <c r="B194" s="581"/>
      <c r="C194" s="581"/>
      <c r="D194" s="581"/>
      <c r="E194" s="581"/>
      <c r="F194" s="581"/>
      <c r="G194" s="581"/>
      <c r="H194" s="581"/>
      <c r="I194" s="581"/>
      <c r="J194" s="581"/>
      <c r="K194" s="581"/>
      <c r="L194" s="581"/>
      <c r="M194" s="581"/>
      <c r="N194" s="581"/>
      <c r="O194" s="582"/>
      <c r="P194" s="586" t="s">
        <v>70</v>
      </c>
      <c r="Q194" s="587"/>
      <c r="R194" s="587"/>
      <c r="S194" s="587"/>
      <c r="T194" s="587"/>
      <c r="U194" s="587"/>
      <c r="V194" s="588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1"/>
      <c r="C195" s="581"/>
      <c r="D195" s="581"/>
      <c r="E195" s="581"/>
      <c r="F195" s="581"/>
      <c r="G195" s="581"/>
      <c r="H195" s="581"/>
      <c r="I195" s="581"/>
      <c r="J195" s="581"/>
      <c r="K195" s="581"/>
      <c r="L195" s="581"/>
      <c r="M195" s="581"/>
      <c r="N195" s="581"/>
      <c r="O195" s="581"/>
      <c r="P195" s="581"/>
      <c r="Q195" s="581"/>
      <c r="R195" s="581"/>
      <c r="S195" s="581"/>
      <c r="T195" s="581"/>
      <c r="U195" s="581"/>
      <c r="V195" s="581"/>
      <c r="W195" s="581"/>
      <c r="X195" s="581"/>
      <c r="Y195" s="581"/>
      <c r="Z195" s="581"/>
      <c r="AA195" s="569"/>
      <c r="AB195" s="569"/>
      <c r="AC195" s="569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4">
        <v>4680115882683</v>
      </c>
      <c r="E196" s="585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6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100</v>
      </c>
      <c r="Y196" s="574">
        <f t="shared" ref="Y196:Y203" si="26">IFERROR(IF(X196="",0,CEILING((X196/$H196),1)*$H196),"")</f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103.88888888888889</v>
      </c>
      <c r="BN196" s="64">
        <f t="shared" ref="BN196:BN203" si="28">IFERROR(Y196*I196/H196,"0")</f>
        <v>106.59000000000002</v>
      </c>
      <c r="BO196" s="64">
        <f t="shared" ref="BO196:BO203" si="29">IFERROR(1/J196*(X196/H196),"0")</f>
        <v>0.14029180695847362</v>
      </c>
      <c r="BP196" s="64">
        <f t="shared" ref="BP196:BP203" si="30">IFERROR(1/J196*(Y196/H196),"0")</f>
        <v>0.14393939393939395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4">
        <v>4680115882690</v>
      </c>
      <c r="E197" s="585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8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100</v>
      </c>
      <c r="Y197" s="574">
        <f t="shared" si="26"/>
        <v>102.60000000000001</v>
      </c>
      <c r="Z197" s="36">
        <f>IFERROR(IF(Y197=0,"",ROUNDUP(Y197/H197,0)*0.00902),"")</f>
        <v>0.17138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103.88888888888889</v>
      </c>
      <c r="BN197" s="64">
        <f t="shared" si="28"/>
        <v>106.59000000000002</v>
      </c>
      <c r="BO197" s="64">
        <f t="shared" si="29"/>
        <v>0.14029180695847362</v>
      </c>
      <c r="BP197" s="64">
        <f t="shared" si="30"/>
        <v>0.14393939393939395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4">
        <v>4680115882669</v>
      </c>
      <c r="E198" s="585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6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100</v>
      </c>
      <c r="Y198" s="574">
        <f t="shared" si="26"/>
        <v>102.60000000000001</v>
      </c>
      <c r="Z198" s="36">
        <f>IFERROR(IF(Y198=0,"",ROUNDUP(Y198/H198,0)*0.00902),"")</f>
        <v>0.17138</v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103.88888888888889</v>
      </c>
      <c r="BN198" s="64">
        <f t="shared" si="28"/>
        <v>106.59000000000002</v>
      </c>
      <c r="BO198" s="64">
        <f t="shared" si="29"/>
        <v>0.14029180695847362</v>
      </c>
      <c r="BP198" s="64">
        <f t="shared" si="30"/>
        <v>0.14393939393939395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4">
        <v>4680115882676</v>
      </c>
      <c r="E199" s="585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6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100</v>
      </c>
      <c r="Y199" s="574">
        <f t="shared" si="26"/>
        <v>102.60000000000001</v>
      </c>
      <c r="Z199" s="36">
        <f>IFERROR(IF(Y199=0,"",ROUNDUP(Y199/H199,0)*0.00902),"")</f>
        <v>0.17138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103.88888888888889</v>
      </c>
      <c r="BN199" s="64">
        <f t="shared" si="28"/>
        <v>106.59000000000002</v>
      </c>
      <c r="BO199" s="64">
        <f t="shared" si="29"/>
        <v>0.14029180695847362</v>
      </c>
      <c r="BP199" s="64">
        <f t="shared" si="30"/>
        <v>0.14393939393939395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4">
        <v>4680115884014</v>
      </c>
      <c r="E200" s="585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4">
        <v>4680115884007</v>
      </c>
      <c r="E201" s="585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3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4">
        <v>4680115884038</v>
      </c>
      <c r="E202" s="585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5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4">
        <v>4680115884021</v>
      </c>
      <c r="E203" s="585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80"/>
      <c r="B204" s="581"/>
      <c r="C204" s="581"/>
      <c r="D204" s="581"/>
      <c r="E204" s="581"/>
      <c r="F204" s="581"/>
      <c r="G204" s="581"/>
      <c r="H204" s="581"/>
      <c r="I204" s="581"/>
      <c r="J204" s="581"/>
      <c r="K204" s="581"/>
      <c r="L204" s="581"/>
      <c r="M204" s="581"/>
      <c r="N204" s="581"/>
      <c r="O204" s="582"/>
      <c r="P204" s="586" t="s">
        <v>70</v>
      </c>
      <c r="Q204" s="587"/>
      <c r="R204" s="587"/>
      <c r="S204" s="587"/>
      <c r="T204" s="587"/>
      <c r="U204" s="587"/>
      <c r="V204" s="588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74.074074074074076</v>
      </c>
      <c r="Y204" s="575">
        <f>IFERROR(Y196/H196,"0")+IFERROR(Y197/H197,"0")+IFERROR(Y198/H198,"0")+IFERROR(Y199/H199,"0")+IFERROR(Y200/H200,"0")+IFERROR(Y201/H201,"0")+IFERROR(Y202/H202,"0")+IFERROR(Y203/H203,"0")</f>
        <v>76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0.68552000000000002</v>
      </c>
      <c r="AA204" s="576"/>
      <c r="AB204" s="576"/>
      <c r="AC204" s="576"/>
    </row>
    <row r="205" spans="1:68" x14ac:dyDescent="0.2">
      <c r="A205" s="581"/>
      <c r="B205" s="581"/>
      <c r="C205" s="581"/>
      <c r="D205" s="581"/>
      <c r="E205" s="581"/>
      <c r="F205" s="581"/>
      <c r="G205" s="581"/>
      <c r="H205" s="581"/>
      <c r="I205" s="581"/>
      <c r="J205" s="581"/>
      <c r="K205" s="581"/>
      <c r="L205" s="581"/>
      <c r="M205" s="581"/>
      <c r="N205" s="581"/>
      <c r="O205" s="582"/>
      <c r="P205" s="586" t="s">
        <v>70</v>
      </c>
      <c r="Q205" s="587"/>
      <c r="R205" s="587"/>
      <c r="S205" s="587"/>
      <c r="T205" s="587"/>
      <c r="U205" s="587"/>
      <c r="V205" s="588"/>
      <c r="W205" s="37" t="s">
        <v>68</v>
      </c>
      <c r="X205" s="575">
        <f>IFERROR(SUM(X196:X203),"0")</f>
        <v>400</v>
      </c>
      <c r="Y205" s="575">
        <f>IFERROR(SUM(Y196:Y203),"0")</f>
        <v>410.40000000000003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1"/>
      <c r="C206" s="581"/>
      <c r="D206" s="581"/>
      <c r="E206" s="581"/>
      <c r="F206" s="581"/>
      <c r="G206" s="581"/>
      <c r="H206" s="581"/>
      <c r="I206" s="581"/>
      <c r="J206" s="581"/>
      <c r="K206" s="581"/>
      <c r="L206" s="581"/>
      <c r="M206" s="581"/>
      <c r="N206" s="581"/>
      <c r="O206" s="581"/>
      <c r="P206" s="581"/>
      <c r="Q206" s="581"/>
      <c r="R206" s="581"/>
      <c r="S206" s="581"/>
      <c r="T206" s="581"/>
      <c r="U206" s="581"/>
      <c r="V206" s="581"/>
      <c r="W206" s="581"/>
      <c r="X206" s="581"/>
      <c r="Y206" s="581"/>
      <c r="Z206" s="581"/>
      <c r="AA206" s="569"/>
      <c r="AB206" s="569"/>
      <c r="AC206" s="569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4">
        <v>4680115881594</v>
      </c>
      <c r="E207" s="585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150</v>
      </c>
      <c r="Y207" s="574">
        <f t="shared" ref="Y207:Y215" si="31">IFERROR(IF(X207="",0,CEILING((X207/$H207),1)*$H207),"")</f>
        <v>153.9</v>
      </c>
      <c r="Z207" s="36">
        <f>IFERROR(IF(Y207=0,"",ROUNDUP(Y207/H207,0)*0.01898),"")</f>
        <v>0.36062</v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159.61111111111111</v>
      </c>
      <c r="BN207" s="64">
        <f t="shared" ref="BN207:BN215" si="33">IFERROR(Y207*I207/H207,"0")</f>
        <v>163.761</v>
      </c>
      <c r="BO207" s="64">
        <f t="shared" ref="BO207:BO215" si="34">IFERROR(1/J207*(X207/H207),"0")</f>
        <v>0.28935185185185186</v>
      </c>
      <c r="BP207" s="64">
        <f t="shared" ref="BP207:BP215" si="35">IFERROR(1/J207*(Y207/H207),"0")</f>
        <v>0.296875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4">
        <v>4680115881617</v>
      </c>
      <c r="E208" s="585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150</v>
      </c>
      <c r="Y208" s="574">
        <f t="shared" si="31"/>
        <v>153.9</v>
      </c>
      <c r="Z208" s="36">
        <f>IFERROR(IF(Y208=0,"",ROUNDUP(Y208/H208,0)*0.01898),"")</f>
        <v>0.36062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159.2777777777778</v>
      </c>
      <c r="BN208" s="64">
        <f t="shared" si="33"/>
        <v>163.41900000000004</v>
      </c>
      <c r="BO208" s="64">
        <f t="shared" si="34"/>
        <v>0.28935185185185186</v>
      </c>
      <c r="BP208" s="64">
        <f t="shared" si="35"/>
        <v>0.296875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4">
        <v>4680115880573</v>
      </c>
      <c r="E209" s="585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90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200</v>
      </c>
      <c r="Y209" s="574">
        <f t="shared" si="31"/>
        <v>200.1</v>
      </c>
      <c r="Z209" s="36">
        <f>IFERROR(IF(Y209=0,"",ROUNDUP(Y209/H209,0)*0.01898),"")</f>
        <v>0.43653999999999998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211.93103448275863</v>
      </c>
      <c r="BN209" s="64">
        <f t="shared" si="33"/>
        <v>212.03699999999998</v>
      </c>
      <c r="BO209" s="64">
        <f t="shared" si="34"/>
        <v>0.35919540229885061</v>
      </c>
      <c r="BP209" s="64">
        <f t="shared" si="35"/>
        <v>0.359375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4">
        <v>4680115882195</v>
      </c>
      <c r="E210" s="585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170</v>
      </c>
      <c r="Y210" s="574">
        <f t="shared" si="31"/>
        <v>170.4</v>
      </c>
      <c r="Z210" s="36">
        <f t="shared" ref="Z210:Z215" si="36">IFERROR(IF(Y210=0,"",ROUNDUP(Y210/H210,0)*0.00651),"")</f>
        <v>0.46221000000000001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189.125</v>
      </c>
      <c r="BN210" s="64">
        <f t="shared" si="33"/>
        <v>189.57000000000002</v>
      </c>
      <c r="BO210" s="64">
        <f t="shared" si="34"/>
        <v>0.38919413919413925</v>
      </c>
      <c r="BP210" s="64">
        <f t="shared" si="35"/>
        <v>0.39010989010989017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4">
        <v>4680115882607</v>
      </c>
      <c r="E211" s="585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4">
        <v>4680115880092</v>
      </c>
      <c r="E212" s="585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83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500</v>
      </c>
      <c r="Y212" s="574">
        <f t="shared" si="31"/>
        <v>501.59999999999997</v>
      </c>
      <c r="Z212" s="36">
        <f t="shared" si="36"/>
        <v>1.36059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552.5</v>
      </c>
      <c r="BN212" s="64">
        <f t="shared" si="33"/>
        <v>554.26800000000003</v>
      </c>
      <c r="BO212" s="64">
        <f t="shared" si="34"/>
        <v>1.1446886446886448</v>
      </c>
      <c r="BP212" s="64">
        <f t="shared" si="35"/>
        <v>1.1483516483516485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4">
        <v>4680115880221</v>
      </c>
      <c r="E213" s="585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9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500</v>
      </c>
      <c r="Y213" s="574">
        <f t="shared" si="31"/>
        <v>501.59999999999997</v>
      </c>
      <c r="Z213" s="36">
        <f t="shared" si="36"/>
        <v>1.36059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552.5</v>
      </c>
      <c r="BN213" s="64">
        <f t="shared" si="33"/>
        <v>554.26800000000003</v>
      </c>
      <c r="BO213" s="64">
        <f t="shared" si="34"/>
        <v>1.1446886446886448</v>
      </c>
      <c r="BP213" s="64">
        <f t="shared" si="35"/>
        <v>1.1483516483516485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4">
        <v>4680115880504</v>
      </c>
      <c r="E214" s="585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6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150</v>
      </c>
      <c r="Y214" s="574">
        <f t="shared" si="31"/>
        <v>151.19999999999999</v>
      </c>
      <c r="Z214" s="36">
        <f t="shared" si="36"/>
        <v>0.41012999999999999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165.75</v>
      </c>
      <c r="BN214" s="64">
        <f t="shared" si="33"/>
        <v>167.07599999999999</v>
      </c>
      <c r="BO214" s="64">
        <f t="shared" si="34"/>
        <v>0.34340659340659341</v>
      </c>
      <c r="BP214" s="64">
        <f t="shared" si="35"/>
        <v>0.3461538461538462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4">
        <v>4680115882164</v>
      </c>
      <c r="E215" s="585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150</v>
      </c>
      <c r="Y215" s="574">
        <f t="shared" si="31"/>
        <v>151.19999999999999</v>
      </c>
      <c r="Z215" s="36">
        <f t="shared" si="36"/>
        <v>0.41012999999999999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166.125</v>
      </c>
      <c r="BN215" s="64">
        <f t="shared" si="33"/>
        <v>167.45400000000001</v>
      </c>
      <c r="BO215" s="64">
        <f t="shared" si="34"/>
        <v>0.34340659340659341</v>
      </c>
      <c r="BP215" s="64">
        <f t="shared" si="35"/>
        <v>0.3461538461538462</v>
      </c>
    </row>
    <row r="216" spans="1:68" x14ac:dyDescent="0.2">
      <c r="A216" s="580"/>
      <c r="B216" s="581"/>
      <c r="C216" s="581"/>
      <c r="D216" s="581"/>
      <c r="E216" s="581"/>
      <c r="F216" s="581"/>
      <c r="G216" s="581"/>
      <c r="H216" s="581"/>
      <c r="I216" s="581"/>
      <c r="J216" s="581"/>
      <c r="K216" s="581"/>
      <c r="L216" s="581"/>
      <c r="M216" s="581"/>
      <c r="N216" s="581"/>
      <c r="O216" s="582"/>
      <c r="P216" s="586" t="s">
        <v>70</v>
      </c>
      <c r="Q216" s="587"/>
      <c r="R216" s="587"/>
      <c r="S216" s="587"/>
      <c r="T216" s="587"/>
      <c r="U216" s="587"/>
      <c r="V216" s="588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672.52554278416358</v>
      </c>
      <c r="Y216" s="575">
        <f>IFERROR(Y207/H207,"0")+IFERROR(Y208/H208,"0")+IFERROR(Y209/H209,"0")+IFERROR(Y210/H210,"0")+IFERROR(Y211/H211,"0")+IFERROR(Y212/H212,"0")+IFERROR(Y213/H213,"0")+IFERROR(Y214/H214,"0")+IFERROR(Y215/H215,"0")</f>
        <v>676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5.1614299999999993</v>
      </c>
      <c r="AA216" s="576"/>
      <c r="AB216" s="576"/>
      <c r="AC216" s="576"/>
    </row>
    <row r="217" spans="1:68" x14ac:dyDescent="0.2">
      <c r="A217" s="581"/>
      <c r="B217" s="581"/>
      <c r="C217" s="581"/>
      <c r="D217" s="581"/>
      <c r="E217" s="581"/>
      <c r="F217" s="581"/>
      <c r="G217" s="581"/>
      <c r="H217" s="581"/>
      <c r="I217" s="581"/>
      <c r="J217" s="581"/>
      <c r="K217" s="581"/>
      <c r="L217" s="581"/>
      <c r="M217" s="581"/>
      <c r="N217" s="581"/>
      <c r="O217" s="582"/>
      <c r="P217" s="586" t="s">
        <v>70</v>
      </c>
      <c r="Q217" s="587"/>
      <c r="R217" s="587"/>
      <c r="S217" s="587"/>
      <c r="T217" s="587"/>
      <c r="U217" s="587"/>
      <c r="V217" s="588"/>
      <c r="W217" s="37" t="s">
        <v>68</v>
      </c>
      <c r="X217" s="575">
        <f>IFERROR(SUM(X207:X215),"0")</f>
        <v>1970</v>
      </c>
      <c r="Y217" s="575">
        <f>IFERROR(SUM(Y207:Y215),"0")</f>
        <v>1983.8999999999999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1"/>
      <c r="C218" s="581"/>
      <c r="D218" s="581"/>
      <c r="E218" s="581"/>
      <c r="F218" s="581"/>
      <c r="G218" s="581"/>
      <c r="H218" s="581"/>
      <c r="I218" s="581"/>
      <c r="J218" s="581"/>
      <c r="K218" s="581"/>
      <c r="L218" s="581"/>
      <c r="M218" s="581"/>
      <c r="N218" s="581"/>
      <c r="O218" s="581"/>
      <c r="P218" s="581"/>
      <c r="Q218" s="581"/>
      <c r="R218" s="581"/>
      <c r="S218" s="581"/>
      <c r="T218" s="581"/>
      <c r="U218" s="581"/>
      <c r="V218" s="581"/>
      <c r="W218" s="581"/>
      <c r="X218" s="581"/>
      <c r="Y218" s="581"/>
      <c r="Z218" s="581"/>
      <c r="AA218" s="569"/>
      <c r="AB218" s="569"/>
      <c r="AC218" s="569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4">
        <v>4680115880818</v>
      </c>
      <c r="E219" s="585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4">
        <v>4680115880801</v>
      </c>
      <c r="E220" s="585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90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0"/>
      <c r="B221" s="581"/>
      <c r="C221" s="581"/>
      <c r="D221" s="581"/>
      <c r="E221" s="581"/>
      <c r="F221" s="581"/>
      <c r="G221" s="581"/>
      <c r="H221" s="581"/>
      <c r="I221" s="581"/>
      <c r="J221" s="581"/>
      <c r="K221" s="581"/>
      <c r="L221" s="581"/>
      <c r="M221" s="581"/>
      <c r="N221" s="581"/>
      <c r="O221" s="582"/>
      <c r="P221" s="586" t="s">
        <v>70</v>
      </c>
      <c r="Q221" s="587"/>
      <c r="R221" s="587"/>
      <c r="S221" s="587"/>
      <c r="T221" s="587"/>
      <c r="U221" s="587"/>
      <c r="V221" s="588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1"/>
      <c r="B222" s="581"/>
      <c r="C222" s="581"/>
      <c r="D222" s="581"/>
      <c r="E222" s="581"/>
      <c r="F222" s="581"/>
      <c r="G222" s="581"/>
      <c r="H222" s="581"/>
      <c r="I222" s="581"/>
      <c r="J222" s="581"/>
      <c r="K222" s="581"/>
      <c r="L222" s="581"/>
      <c r="M222" s="581"/>
      <c r="N222" s="581"/>
      <c r="O222" s="582"/>
      <c r="P222" s="586" t="s">
        <v>70</v>
      </c>
      <c r="Q222" s="587"/>
      <c r="R222" s="587"/>
      <c r="S222" s="587"/>
      <c r="T222" s="587"/>
      <c r="U222" s="587"/>
      <c r="V222" s="588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3" t="s">
        <v>358</v>
      </c>
      <c r="B223" s="581"/>
      <c r="C223" s="581"/>
      <c r="D223" s="581"/>
      <c r="E223" s="581"/>
      <c r="F223" s="581"/>
      <c r="G223" s="581"/>
      <c r="H223" s="581"/>
      <c r="I223" s="581"/>
      <c r="J223" s="581"/>
      <c r="K223" s="581"/>
      <c r="L223" s="581"/>
      <c r="M223" s="581"/>
      <c r="N223" s="581"/>
      <c r="O223" s="581"/>
      <c r="P223" s="581"/>
      <c r="Q223" s="581"/>
      <c r="R223" s="581"/>
      <c r="S223" s="581"/>
      <c r="T223" s="581"/>
      <c r="U223" s="581"/>
      <c r="V223" s="581"/>
      <c r="W223" s="581"/>
      <c r="X223" s="581"/>
      <c r="Y223" s="581"/>
      <c r="Z223" s="581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1"/>
      <c r="C224" s="581"/>
      <c r="D224" s="581"/>
      <c r="E224" s="581"/>
      <c r="F224" s="581"/>
      <c r="G224" s="581"/>
      <c r="H224" s="581"/>
      <c r="I224" s="581"/>
      <c r="J224" s="581"/>
      <c r="K224" s="581"/>
      <c r="L224" s="581"/>
      <c r="M224" s="581"/>
      <c r="N224" s="581"/>
      <c r="O224" s="581"/>
      <c r="P224" s="581"/>
      <c r="Q224" s="581"/>
      <c r="R224" s="581"/>
      <c r="S224" s="581"/>
      <c r="T224" s="581"/>
      <c r="U224" s="581"/>
      <c r="V224" s="581"/>
      <c r="W224" s="581"/>
      <c r="X224" s="581"/>
      <c r="Y224" s="581"/>
      <c r="Z224" s="581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4">
        <v>4680115884137</v>
      </c>
      <c r="E225" s="585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4">
        <v>4680115884236</v>
      </c>
      <c r="E226" s="585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7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4">
        <v>4680115884175</v>
      </c>
      <c r="E227" s="585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4">
        <v>4680115884144</v>
      </c>
      <c r="E228" s="585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6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4">
        <v>4680115886551</v>
      </c>
      <c r="E229" s="585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5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4">
        <v>4680115884182</v>
      </c>
      <c r="E230" s="585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8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4">
        <v>4680115884205</v>
      </c>
      <c r="E231" s="585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8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0"/>
      <c r="B232" s="581"/>
      <c r="C232" s="581"/>
      <c r="D232" s="581"/>
      <c r="E232" s="581"/>
      <c r="F232" s="581"/>
      <c r="G232" s="581"/>
      <c r="H232" s="581"/>
      <c r="I232" s="581"/>
      <c r="J232" s="581"/>
      <c r="K232" s="581"/>
      <c r="L232" s="581"/>
      <c r="M232" s="581"/>
      <c r="N232" s="581"/>
      <c r="O232" s="582"/>
      <c r="P232" s="586" t="s">
        <v>70</v>
      </c>
      <c r="Q232" s="587"/>
      <c r="R232" s="587"/>
      <c r="S232" s="587"/>
      <c r="T232" s="587"/>
      <c r="U232" s="587"/>
      <c r="V232" s="588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1"/>
      <c r="B233" s="581"/>
      <c r="C233" s="581"/>
      <c r="D233" s="581"/>
      <c r="E233" s="581"/>
      <c r="F233" s="581"/>
      <c r="G233" s="581"/>
      <c r="H233" s="581"/>
      <c r="I233" s="581"/>
      <c r="J233" s="581"/>
      <c r="K233" s="581"/>
      <c r="L233" s="581"/>
      <c r="M233" s="581"/>
      <c r="N233" s="581"/>
      <c r="O233" s="582"/>
      <c r="P233" s="586" t="s">
        <v>70</v>
      </c>
      <c r="Q233" s="587"/>
      <c r="R233" s="587"/>
      <c r="S233" s="587"/>
      <c r="T233" s="587"/>
      <c r="U233" s="587"/>
      <c r="V233" s="588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1"/>
      <c r="C234" s="581"/>
      <c r="D234" s="581"/>
      <c r="E234" s="581"/>
      <c r="F234" s="581"/>
      <c r="G234" s="581"/>
      <c r="H234" s="581"/>
      <c r="I234" s="581"/>
      <c r="J234" s="581"/>
      <c r="K234" s="581"/>
      <c r="L234" s="581"/>
      <c r="M234" s="581"/>
      <c r="N234" s="581"/>
      <c r="O234" s="581"/>
      <c r="P234" s="581"/>
      <c r="Q234" s="581"/>
      <c r="R234" s="581"/>
      <c r="S234" s="581"/>
      <c r="T234" s="581"/>
      <c r="U234" s="581"/>
      <c r="V234" s="581"/>
      <c r="W234" s="581"/>
      <c r="X234" s="581"/>
      <c r="Y234" s="581"/>
      <c r="Z234" s="581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4">
        <v>4680115885721</v>
      </c>
      <c r="E235" s="585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5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4">
        <v>4680115885981</v>
      </c>
      <c r="E236" s="585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86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0"/>
      <c r="B237" s="581"/>
      <c r="C237" s="581"/>
      <c r="D237" s="581"/>
      <c r="E237" s="581"/>
      <c r="F237" s="581"/>
      <c r="G237" s="581"/>
      <c r="H237" s="581"/>
      <c r="I237" s="581"/>
      <c r="J237" s="581"/>
      <c r="K237" s="581"/>
      <c r="L237" s="581"/>
      <c r="M237" s="581"/>
      <c r="N237" s="581"/>
      <c r="O237" s="582"/>
      <c r="P237" s="586" t="s">
        <v>70</v>
      </c>
      <c r="Q237" s="587"/>
      <c r="R237" s="587"/>
      <c r="S237" s="587"/>
      <c r="T237" s="587"/>
      <c r="U237" s="587"/>
      <c r="V237" s="588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1"/>
      <c r="B238" s="581"/>
      <c r="C238" s="581"/>
      <c r="D238" s="581"/>
      <c r="E238" s="581"/>
      <c r="F238" s="581"/>
      <c r="G238" s="581"/>
      <c r="H238" s="581"/>
      <c r="I238" s="581"/>
      <c r="J238" s="581"/>
      <c r="K238" s="581"/>
      <c r="L238" s="581"/>
      <c r="M238" s="581"/>
      <c r="N238" s="581"/>
      <c r="O238" s="582"/>
      <c r="P238" s="586" t="s">
        <v>70</v>
      </c>
      <c r="Q238" s="587"/>
      <c r="R238" s="587"/>
      <c r="S238" s="587"/>
      <c r="T238" s="587"/>
      <c r="U238" s="587"/>
      <c r="V238" s="588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1"/>
      <c r="C239" s="581"/>
      <c r="D239" s="581"/>
      <c r="E239" s="581"/>
      <c r="F239" s="581"/>
      <c r="G239" s="581"/>
      <c r="H239" s="581"/>
      <c r="I239" s="581"/>
      <c r="J239" s="581"/>
      <c r="K239" s="581"/>
      <c r="L239" s="581"/>
      <c r="M239" s="581"/>
      <c r="N239" s="581"/>
      <c r="O239" s="581"/>
      <c r="P239" s="581"/>
      <c r="Q239" s="581"/>
      <c r="R239" s="581"/>
      <c r="S239" s="581"/>
      <c r="T239" s="581"/>
      <c r="U239" s="581"/>
      <c r="V239" s="581"/>
      <c r="W239" s="581"/>
      <c r="X239" s="581"/>
      <c r="Y239" s="581"/>
      <c r="Z239" s="581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4">
        <v>4680115886803</v>
      </c>
      <c r="E240" s="585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860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0"/>
      <c r="B241" s="581"/>
      <c r="C241" s="581"/>
      <c r="D241" s="581"/>
      <c r="E241" s="581"/>
      <c r="F241" s="581"/>
      <c r="G241" s="581"/>
      <c r="H241" s="581"/>
      <c r="I241" s="581"/>
      <c r="J241" s="581"/>
      <c r="K241" s="581"/>
      <c r="L241" s="581"/>
      <c r="M241" s="581"/>
      <c r="N241" s="581"/>
      <c r="O241" s="582"/>
      <c r="P241" s="586" t="s">
        <v>70</v>
      </c>
      <c r="Q241" s="587"/>
      <c r="R241" s="587"/>
      <c r="S241" s="587"/>
      <c r="T241" s="587"/>
      <c r="U241" s="587"/>
      <c r="V241" s="588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1"/>
      <c r="B242" s="581"/>
      <c r="C242" s="581"/>
      <c r="D242" s="581"/>
      <c r="E242" s="581"/>
      <c r="F242" s="581"/>
      <c r="G242" s="581"/>
      <c r="H242" s="581"/>
      <c r="I242" s="581"/>
      <c r="J242" s="581"/>
      <c r="K242" s="581"/>
      <c r="L242" s="581"/>
      <c r="M242" s="581"/>
      <c r="N242" s="581"/>
      <c r="O242" s="582"/>
      <c r="P242" s="586" t="s">
        <v>70</v>
      </c>
      <c r="Q242" s="587"/>
      <c r="R242" s="587"/>
      <c r="S242" s="587"/>
      <c r="T242" s="587"/>
      <c r="U242" s="587"/>
      <c r="V242" s="588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1"/>
      <c r="C243" s="581"/>
      <c r="D243" s="581"/>
      <c r="E243" s="581"/>
      <c r="F243" s="581"/>
      <c r="G243" s="581"/>
      <c r="H243" s="581"/>
      <c r="I243" s="581"/>
      <c r="J243" s="581"/>
      <c r="K243" s="581"/>
      <c r="L243" s="581"/>
      <c r="M243" s="581"/>
      <c r="N243" s="581"/>
      <c r="O243" s="581"/>
      <c r="P243" s="581"/>
      <c r="Q243" s="581"/>
      <c r="R243" s="581"/>
      <c r="S243" s="581"/>
      <c r="T243" s="581"/>
      <c r="U243" s="581"/>
      <c r="V243" s="581"/>
      <c r="W243" s="581"/>
      <c r="X243" s="581"/>
      <c r="Y243" s="581"/>
      <c r="Z243" s="581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4">
        <v>4680115886704</v>
      </c>
      <c r="E244" s="585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89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4">
        <v>4680115886681</v>
      </c>
      <c r="E245" s="585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6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4">
        <v>4680115886681</v>
      </c>
      <c r="E246" s="585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85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4">
        <v>4680115886735</v>
      </c>
      <c r="E247" s="585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3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4">
        <v>4680115886728</v>
      </c>
      <c r="E248" s="585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4">
        <v>4680115886711</v>
      </c>
      <c r="E249" s="585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9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0"/>
      <c r="B250" s="581"/>
      <c r="C250" s="581"/>
      <c r="D250" s="581"/>
      <c r="E250" s="581"/>
      <c r="F250" s="581"/>
      <c r="G250" s="581"/>
      <c r="H250" s="581"/>
      <c r="I250" s="581"/>
      <c r="J250" s="581"/>
      <c r="K250" s="581"/>
      <c r="L250" s="581"/>
      <c r="M250" s="581"/>
      <c r="N250" s="581"/>
      <c r="O250" s="582"/>
      <c r="P250" s="586" t="s">
        <v>70</v>
      </c>
      <c r="Q250" s="587"/>
      <c r="R250" s="587"/>
      <c r="S250" s="587"/>
      <c r="T250" s="587"/>
      <c r="U250" s="587"/>
      <c r="V250" s="588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1"/>
      <c r="B251" s="581"/>
      <c r="C251" s="581"/>
      <c r="D251" s="581"/>
      <c r="E251" s="581"/>
      <c r="F251" s="581"/>
      <c r="G251" s="581"/>
      <c r="H251" s="581"/>
      <c r="I251" s="581"/>
      <c r="J251" s="581"/>
      <c r="K251" s="581"/>
      <c r="L251" s="581"/>
      <c r="M251" s="581"/>
      <c r="N251" s="581"/>
      <c r="O251" s="582"/>
      <c r="P251" s="586" t="s">
        <v>70</v>
      </c>
      <c r="Q251" s="587"/>
      <c r="R251" s="587"/>
      <c r="S251" s="587"/>
      <c r="T251" s="587"/>
      <c r="U251" s="587"/>
      <c r="V251" s="588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3" t="s">
        <v>400</v>
      </c>
      <c r="B252" s="581"/>
      <c r="C252" s="581"/>
      <c r="D252" s="581"/>
      <c r="E252" s="581"/>
      <c r="F252" s="581"/>
      <c r="G252" s="581"/>
      <c r="H252" s="581"/>
      <c r="I252" s="581"/>
      <c r="J252" s="581"/>
      <c r="K252" s="581"/>
      <c r="L252" s="581"/>
      <c r="M252" s="581"/>
      <c r="N252" s="581"/>
      <c r="O252" s="581"/>
      <c r="P252" s="581"/>
      <c r="Q252" s="581"/>
      <c r="R252" s="581"/>
      <c r="S252" s="581"/>
      <c r="T252" s="581"/>
      <c r="U252" s="581"/>
      <c r="V252" s="581"/>
      <c r="W252" s="581"/>
      <c r="X252" s="581"/>
      <c r="Y252" s="581"/>
      <c r="Z252" s="581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1"/>
      <c r="C253" s="581"/>
      <c r="D253" s="581"/>
      <c r="E253" s="581"/>
      <c r="F253" s="581"/>
      <c r="G253" s="581"/>
      <c r="H253" s="581"/>
      <c r="I253" s="581"/>
      <c r="J253" s="581"/>
      <c r="K253" s="581"/>
      <c r="L253" s="581"/>
      <c r="M253" s="581"/>
      <c r="N253" s="581"/>
      <c r="O253" s="581"/>
      <c r="P253" s="581"/>
      <c r="Q253" s="581"/>
      <c r="R253" s="581"/>
      <c r="S253" s="581"/>
      <c r="T253" s="581"/>
      <c r="U253" s="581"/>
      <c r="V253" s="581"/>
      <c r="W253" s="581"/>
      <c r="X253" s="581"/>
      <c r="Y253" s="581"/>
      <c r="Z253" s="581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4">
        <v>4680115885837</v>
      </c>
      <c r="E254" s="585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4">
        <v>4680115885806</v>
      </c>
      <c r="E255" s="585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8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4">
        <v>4680115885851</v>
      </c>
      <c r="E256" s="585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3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4">
        <v>4680115885844</v>
      </c>
      <c r="E257" s="585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70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4">
        <v>4680115885820</v>
      </c>
      <c r="E258" s="585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0"/>
      <c r="B259" s="581"/>
      <c r="C259" s="581"/>
      <c r="D259" s="581"/>
      <c r="E259" s="581"/>
      <c r="F259" s="581"/>
      <c r="G259" s="581"/>
      <c r="H259" s="581"/>
      <c r="I259" s="581"/>
      <c r="J259" s="581"/>
      <c r="K259" s="581"/>
      <c r="L259" s="581"/>
      <c r="M259" s="581"/>
      <c r="N259" s="581"/>
      <c r="O259" s="582"/>
      <c r="P259" s="586" t="s">
        <v>70</v>
      </c>
      <c r="Q259" s="587"/>
      <c r="R259" s="587"/>
      <c r="S259" s="587"/>
      <c r="T259" s="587"/>
      <c r="U259" s="587"/>
      <c r="V259" s="588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1"/>
      <c r="B260" s="581"/>
      <c r="C260" s="581"/>
      <c r="D260" s="581"/>
      <c r="E260" s="581"/>
      <c r="F260" s="581"/>
      <c r="G260" s="581"/>
      <c r="H260" s="581"/>
      <c r="I260" s="581"/>
      <c r="J260" s="581"/>
      <c r="K260" s="581"/>
      <c r="L260" s="581"/>
      <c r="M260" s="581"/>
      <c r="N260" s="581"/>
      <c r="O260" s="582"/>
      <c r="P260" s="586" t="s">
        <v>70</v>
      </c>
      <c r="Q260" s="587"/>
      <c r="R260" s="587"/>
      <c r="S260" s="587"/>
      <c r="T260" s="587"/>
      <c r="U260" s="587"/>
      <c r="V260" s="588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3" t="s">
        <v>416</v>
      </c>
      <c r="B261" s="581"/>
      <c r="C261" s="581"/>
      <c r="D261" s="581"/>
      <c r="E261" s="581"/>
      <c r="F261" s="581"/>
      <c r="G261" s="581"/>
      <c r="H261" s="581"/>
      <c r="I261" s="581"/>
      <c r="J261" s="581"/>
      <c r="K261" s="581"/>
      <c r="L261" s="581"/>
      <c r="M261" s="581"/>
      <c r="N261" s="581"/>
      <c r="O261" s="581"/>
      <c r="P261" s="581"/>
      <c r="Q261" s="581"/>
      <c r="R261" s="581"/>
      <c r="S261" s="581"/>
      <c r="T261" s="581"/>
      <c r="U261" s="581"/>
      <c r="V261" s="581"/>
      <c r="W261" s="581"/>
      <c r="X261" s="581"/>
      <c r="Y261" s="581"/>
      <c r="Z261" s="581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1"/>
      <c r="C262" s="581"/>
      <c r="D262" s="581"/>
      <c r="E262" s="581"/>
      <c r="F262" s="581"/>
      <c r="G262" s="581"/>
      <c r="H262" s="581"/>
      <c r="I262" s="581"/>
      <c r="J262" s="581"/>
      <c r="K262" s="581"/>
      <c r="L262" s="581"/>
      <c r="M262" s="581"/>
      <c r="N262" s="581"/>
      <c r="O262" s="581"/>
      <c r="P262" s="581"/>
      <c r="Q262" s="581"/>
      <c r="R262" s="581"/>
      <c r="S262" s="581"/>
      <c r="T262" s="581"/>
      <c r="U262" s="581"/>
      <c r="V262" s="581"/>
      <c r="W262" s="581"/>
      <c r="X262" s="581"/>
      <c r="Y262" s="581"/>
      <c r="Z262" s="581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4">
        <v>4607091383423</v>
      </c>
      <c r="E263" s="585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62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4">
        <v>4680115885691</v>
      </c>
      <c r="E264" s="585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6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4">
        <v>4680115885660</v>
      </c>
      <c r="E265" s="585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8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4">
        <v>4680115886773</v>
      </c>
      <c r="E266" s="585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861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0"/>
      <c r="B267" s="581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1"/>
      <c r="O267" s="582"/>
      <c r="P267" s="586" t="s">
        <v>70</v>
      </c>
      <c r="Q267" s="587"/>
      <c r="R267" s="587"/>
      <c r="S267" s="587"/>
      <c r="T267" s="587"/>
      <c r="U267" s="587"/>
      <c r="V267" s="588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1"/>
      <c r="B268" s="581"/>
      <c r="C268" s="581"/>
      <c r="D268" s="581"/>
      <c r="E268" s="581"/>
      <c r="F268" s="581"/>
      <c r="G268" s="581"/>
      <c r="H268" s="581"/>
      <c r="I268" s="581"/>
      <c r="J268" s="581"/>
      <c r="K268" s="581"/>
      <c r="L268" s="581"/>
      <c r="M268" s="581"/>
      <c r="N268" s="581"/>
      <c r="O268" s="582"/>
      <c r="P268" s="586" t="s">
        <v>70</v>
      </c>
      <c r="Q268" s="587"/>
      <c r="R268" s="587"/>
      <c r="S268" s="587"/>
      <c r="T268" s="587"/>
      <c r="U268" s="587"/>
      <c r="V268" s="588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3" t="s">
        <v>429</v>
      </c>
      <c r="B269" s="581"/>
      <c r="C269" s="581"/>
      <c r="D269" s="581"/>
      <c r="E269" s="581"/>
      <c r="F269" s="581"/>
      <c r="G269" s="581"/>
      <c r="H269" s="581"/>
      <c r="I269" s="581"/>
      <c r="J269" s="581"/>
      <c r="K269" s="581"/>
      <c r="L269" s="581"/>
      <c r="M269" s="581"/>
      <c r="N269" s="581"/>
      <c r="O269" s="581"/>
      <c r="P269" s="581"/>
      <c r="Q269" s="581"/>
      <c r="R269" s="581"/>
      <c r="S269" s="581"/>
      <c r="T269" s="581"/>
      <c r="U269" s="581"/>
      <c r="V269" s="581"/>
      <c r="W269" s="581"/>
      <c r="X269" s="581"/>
      <c r="Y269" s="581"/>
      <c r="Z269" s="581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1"/>
      <c r="C270" s="581"/>
      <c r="D270" s="581"/>
      <c r="E270" s="581"/>
      <c r="F270" s="581"/>
      <c r="G270" s="581"/>
      <c r="H270" s="581"/>
      <c r="I270" s="581"/>
      <c r="J270" s="581"/>
      <c r="K270" s="581"/>
      <c r="L270" s="581"/>
      <c r="M270" s="581"/>
      <c r="N270" s="581"/>
      <c r="O270" s="581"/>
      <c r="P270" s="581"/>
      <c r="Q270" s="581"/>
      <c r="R270" s="581"/>
      <c r="S270" s="581"/>
      <c r="T270" s="581"/>
      <c r="U270" s="581"/>
      <c r="V270" s="581"/>
      <c r="W270" s="581"/>
      <c r="X270" s="581"/>
      <c r="Y270" s="581"/>
      <c r="Z270" s="581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4">
        <v>4680115886186</v>
      </c>
      <c r="E271" s="585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4">
        <v>4680115881228</v>
      </c>
      <c r="E272" s="585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9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436</v>
      </c>
      <c r="B273" s="54" t="s">
        <v>437</v>
      </c>
      <c r="C273" s="31">
        <v>4301051388</v>
      </c>
      <c r="D273" s="584">
        <v>4680115881211</v>
      </c>
      <c r="E273" s="585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91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0"/>
      <c r="B274" s="581"/>
      <c r="C274" s="581"/>
      <c r="D274" s="581"/>
      <c r="E274" s="581"/>
      <c r="F274" s="581"/>
      <c r="G274" s="581"/>
      <c r="H274" s="581"/>
      <c r="I274" s="581"/>
      <c r="J274" s="581"/>
      <c r="K274" s="581"/>
      <c r="L274" s="581"/>
      <c r="M274" s="581"/>
      <c r="N274" s="581"/>
      <c r="O274" s="582"/>
      <c r="P274" s="586" t="s">
        <v>70</v>
      </c>
      <c r="Q274" s="587"/>
      <c r="R274" s="587"/>
      <c r="S274" s="587"/>
      <c r="T274" s="587"/>
      <c r="U274" s="587"/>
      <c r="V274" s="588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1"/>
      <c r="B275" s="581"/>
      <c r="C275" s="581"/>
      <c r="D275" s="581"/>
      <c r="E275" s="581"/>
      <c r="F275" s="581"/>
      <c r="G275" s="581"/>
      <c r="H275" s="581"/>
      <c r="I275" s="581"/>
      <c r="J275" s="581"/>
      <c r="K275" s="581"/>
      <c r="L275" s="581"/>
      <c r="M275" s="581"/>
      <c r="N275" s="581"/>
      <c r="O275" s="582"/>
      <c r="P275" s="586" t="s">
        <v>70</v>
      </c>
      <c r="Q275" s="587"/>
      <c r="R275" s="587"/>
      <c r="S275" s="587"/>
      <c r="T275" s="587"/>
      <c r="U275" s="587"/>
      <c r="V275" s="588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3" t="s">
        <v>439</v>
      </c>
      <c r="B276" s="581"/>
      <c r="C276" s="581"/>
      <c r="D276" s="581"/>
      <c r="E276" s="581"/>
      <c r="F276" s="581"/>
      <c r="G276" s="581"/>
      <c r="H276" s="581"/>
      <c r="I276" s="581"/>
      <c r="J276" s="581"/>
      <c r="K276" s="581"/>
      <c r="L276" s="581"/>
      <c r="M276" s="581"/>
      <c r="N276" s="581"/>
      <c r="O276" s="581"/>
      <c r="P276" s="581"/>
      <c r="Q276" s="581"/>
      <c r="R276" s="581"/>
      <c r="S276" s="581"/>
      <c r="T276" s="581"/>
      <c r="U276" s="581"/>
      <c r="V276" s="581"/>
      <c r="W276" s="581"/>
      <c r="X276" s="581"/>
      <c r="Y276" s="581"/>
      <c r="Z276" s="581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1"/>
      <c r="C277" s="581"/>
      <c r="D277" s="581"/>
      <c r="E277" s="581"/>
      <c r="F277" s="581"/>
      <c r="G277" s="581"/>
      <c r="H277" s="581"/>
      <c r="I277" s="581"/>
      <c r="J277" s="581"/>
      <c r="K277" s="581"/>
      <c r="L277" s="581"/>
      <c r="M277" s="581"/>
      <c r="N277" s="581"/>
      <c r="O277" s="581"/>
      <c r="P277" s="581"/>
      <c r="Q277" s="581"/>
      <c r="R277" s="581"/>
      <c r="S277" s="581"/>
      <c r="T277" s="581"/>
      <c r="U277" s="581"/>
      <c r="V277" s="581"/>
      <c r="W277" s="581"/>
      <c r="X277" s="581"/>
      <c r="Y277" s="581"/>
      <c r="Z277" s="581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4">
        <v>4680115880344</v>
      </c>
      <c r="E278" s="585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6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0"/>
      <c r="B279" s="581"/>
      <c r="C279" s="581"/>
      <c r="D279" s="581"/>
      <c r="E279" s="581"/>
      <c r="F279" s="581"/>
      <c r="G279" s="581"/>
      <c r="H279" s="581"/>
      <c r="I279" s="581"/>
      <c r="J279" s="581"/>
      <c r="K279" s="581"/>
      <c r="L279" s="581"/>
      <c r="M279" s="581"/>
      <c r="N279" s="581"/>
      <c r="O279" s="582"/>
      <c r="P279" s="586" t="s">
        <v>70</v>
      </c>
      <c r="Q279" s="587"/>
      <c r="R279" s="587"/>
      <c r="S279" s="587"/>
      <c r="T279" s="587"/>
      <c r="U279" s="587"/>
      <c r="V279" s="588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1"/>
      <c r="B280" s="581"/>
      <c r="C280" s="581"/>
      <c r="D280" s="581"/>
      <c r="E280" s="581"/>
      <c r="F280" s="581"/>
      <c r="G280" s="581"/>
      <c r="H280" s="581"/>
      <c r="I280" s="581"/>
      <c r="J280" s="581"/>
      <c r="K280" s="581"/>
      <c r="L280" s="581"/>
      <c r="M280" s="581"/>
      <c r="N280" s="581"/>
      <c r="O280" s="582"/>
      <c r="P280" s="586" t="s">
        <v>70</v>
      </c>
      <c r="Q280" s="587"/>
      <c r="R280" s="587"/>
      <c r="S280" s="587"/>
      <c r="T280" s="587"/>
      <c r="U280" s="587"/>
      <c r="V280" s="588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1"/>
      <c r="C281" s="581"/>
      <c r="D281" s="581"/>
      <c r="E281" s="581"/>
      <c r="F281" s="581"/>
      <c r="G281" s="581"/>
      <c r="H281" s="581"/>
      <c r="I281" s="581"/>
      <c r="J281" s="581"/>
      <c r="K281" s="581"/>
      <c r="L281" s="581"/>
      <c r="M281" s="581"/>
      <c r="N281" s="581"/>
      <c r="O281" s="581"/>
      <c r="P281" s="581"/>
      <c r="Q281" s="581"/>
      <c r="R281" s="581"/>
      <c r="S281" s="581"/>
      <c r="T281" s="581"/>
      <c r="U281" s="581"/>
      <c r="V281" s="581"/>
      <c r="W281" s="581"/>
      <c r="X281" s="581"/>
      <c r="Y281" s="581"/>
      <c r="Z281" s="581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4">
        <v>4680115884618</v>
      </c>
      <c r="E282" s="585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68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0"/>
      <c r="B283" s="581"/>
      <c r="C283" s="581"/>
      <c r="D283" s="581"/>
      <c r="E283" s="581"/>
      <c r="F283" s="581"/>
      <c r="G283" s="581"/>
      <c r="H283" s="581"/>
      <c r="I283" s="581"/>
      <c r="J283" s="581"/>
      <c r="K283" s="581"/>
      <c r="L283" s="581"/>
      <c r="M283" s="581"/>
      <c r="N283" s="581"/>
      <c r="O283" s="582"/>
      <c r="P283" s="586" t="s">
        <v>70</v>
      </c>
      <c r="Q283" s="587"/>
      <c r="R283" s="587"/>
      <c r="S283" s="587"/>
      <c r="T283" s="587"/>
      <c r="U283" s="587"/>
      <c r="V283" s="588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1"/>
      <c r="B284" s="581"/>
      <c r="C284" s="581"/>
      <c r="D284" s="581"/>
      <c r="E284" s="581"/>
      <c r="F284" s="581"/>
      <c r="G284" s="581"/>
      <c r="H284" s="581"/>
      <c r="I284" s="581"/>
      <c r="J284" s="581"/>
      <c r="K284" s="581"/>
      <c r="L284" s="581"/>
      <c r="M284" s="581"/>
      <c r="N284" s="581"/>
      <c r="O284" s="582"/>
      <c r="P284" s="586" t="s">
        <v>70</v>
      </c>
      <c r="Q284" s="587"/>
      <c r="R284" s="587"/>
      <c r="S284" s="587"/>
      <c r="T284" s="587"/>
      <c r="U284" s="587"/>
      <c r="V284" s="588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3" t="s">
        <v>446</v>
      </c>
      <c r="B285" s="581"/>
      <c r="C285" s="581"/>
      <c r="D285" s="581"/>
      <c r="E285" s="581"/>
      <c r="F285" s="581"/>
      <c r="G285" s="581"/>
      <c r="H285" s="581"/>
      <c r="I285" s="581"/>
      <c r="J285" s="581"/>
      <c r="K285" s="581"/>
      <c r="L285" s="581"/>
      <c r="M285" s="581"/>
      <c r="N285" s="581"/>
      <c r="O285" s="581"/>
      <c r="P285" s="581"/>
      <c r="Q285" s="581"/>
      <c r="R285" s="581"/>
      <c r="S285" s="581"/>
      <c r="T285" s="581"/>
      <c r="U285" s="581"/>
      <c r="V285" s="581"/>
      <c r="W285" s="581"/>
      <c r="X285" s="581"/>
      <c r="Y285" s="581"/>
      <c r="Z285" s="581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1"/>
      <c r="C286" s="581"/>
      <c r="D286" s="581"/>
      <c r="E286" s="581"/>
      <c r="F286" s="581"/>
      <c r="G286" s="581"/>
      <c r="H286" s="581"/>
      <c r="I286" s="581"/>
      <c r="J286" s="581"/>
      <c r="K286" s="581"/>
      <c r="L286" s="581"/>
      <c r="M286" s="581"/>
      <c r="N286" s="581"/>
      <c r="O286" s="581"/>
      <c r="P286" s="581"/>
      <c r="Q286" s="581"/>
      <c r="R286" s="581"/>
      <c r="S286" s="581"/>
      <c r="T286" s="581"/>
      <c r="U286" s="581"/>
      <c r="V286" s="581"/>
      <c r="W286" s="581"/>
      <c r="X286" s="581"/>
      <c r="Y286" s="581"/>
      <c r="Z286" s="581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4">
        <v>4680115883703</v>
      </c>
      <c r="E287" s="585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4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0"/>
      <c r="B288" s="581"/>
      <c r="C288" s="581"/>
      <c r="D288" s="581"/>
      <c r="E288" s="581"/>
      <c r="F288" s="581"/>
      <c r="G288" s="581"/>
      <c r="H288" s="581"/>
      <c r="I288" s="581"/>
      <c r="J288" s="581"/>
      <c r="K288" s="581"/>
      <c r="L288" s="581"/>
      <c r="M288" s="581"/>
      <c r="N288" s="581"/>
      <c r="O288" s="582"/>
      <c r="P288" s="586" t="s">
        <v>70</v>
      </c>
      <c r="Q288" s="587"/>
      <c r="R288" s="587"/>
      <c r="S288" s="587"/>
      <c r="T288" s="587"/>
      <c r="U288" s="587"/>
      <c r="V288" s="588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1"/>
      <c r="B289" s="581"/>
      <c r="C289" s="581"/>
      <c r="D289" s="581"/>
      <c r="E289" s="581"/>
      <c r="F289" s="581"/>
      <c r="G289" s="581"/>
      <c r="H289" s="581"/>
      <c r="I289" s="581"/>
      <c r="J289" s="581"/>
      <c r="K289" s="581"/>
      <c r="L289" s="581"/>
      <c r="M289" s="581"/>
      <c r="N289" s="581"/>
      <c r="O289" s="582"/>
      <c r="P289" s="586" t="s">
        <v>70</v>
      </c>
      <c r="Q289" s="587"/>
      <c r="R289" s="587"/>
      <c r="S289" s="587"/>
      <c r="T289" s="587"/>
      <c r="U289" s="587"/>
      <c r="V289" s="588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3" t="s">
        <v>451</v>
      </c>
      <c r="B290" s="581"/>
      <c r="C290" s="581"/>
      <c r="D290" s="581"/>
      <c r="E290" s="581"/>
      <c r="F290" s="581"/>
      <c r="G290" s="581"/>
      <c r="H290" s="581"/>
      <c r="I290" s="581"/>
      <c r="J290" s="581"/>
      <c r="K290" s="581"/>
      <c r="L290" s="581"/>
      <c r="M290" s="581"/>
      <c r="N290" s="581"/>
      <c r="O290" s="581"/>
      <c r="P290" s="581"/>
      <c r="Q290" s="581"/>
      <c r="R290" s="581"/>
      <c r="S290" s="581"/>
      <c r="T290" s="581"/>
      <c r="U290" s="581"/>
      <c r="V290" s="581"/>
      <c r="W290" s="581"/>
      <c r="X290" s="581"/>
      <c r="Y290" s="581"/>
      <c r="Z290" s="581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1"/>
      <c r="C291" s="581"/>
      <c r="D291" s="581"/>
      <c r="E291" s="581"/>
      <c r="F291" s="581"/>
      <c r="G291" s="581"/>
      <c r="H291" s="581"/>
      <c r="I291" s="581"/>
      <c r="J291" s="581"/>
      <c r="K291" s="581"/>
      <c r="L291" s="581"/>
      <c r="M291" s="581"/>
      <c r="N291" s="581"/>
      <c r="O291" s="581"/>
      <c r="P291" s="581"/>
      <c r="Q291" s="581"/>
      <c r="R291" s="581"/>
      <c r="S291" s="581"/>
      <c r="T291" s="581"/>
      <c r="U291" s="581"/>
      <c r="V291" s="581"/>
      <c r="W291" s="581"/>
      <c r="X291" s="581"/>
      <c r="Y291" s="581"/>
      <c r="Z291" s="581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4">
        <v>4680115885615</v>
      </c>
      <c r="E292" s="585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62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4">
        <v>4680115885554</v>
      </c>
      <c r="E293" s="585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61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4">
        <v>4680115885554</v>
      </c>
      <c r="E294" s="585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6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4">
        <v>4680115885646</v>
      </c>
      <c r="E295" s="585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6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4">
        <v>4680115885622</v>
      </c>
      <c r="E296" s="585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4">
        <v>4680115885608</v>
      </c>
      <c r="E297" s="585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6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0"/>
      <c r="B298" s="581"/>
      <c r="C298" s="581"/>
      <c r="D298" s="581"/>
      <c r="E298" s="581"/>
      <c r="F298" s="581"/>
      <c r="G298" s="581"/>
      <c r="H298" s="581"/>
      <c r="I298" s="581"/>
      <c r="J298" s="581"/>
      <c r="K298" s="581"/>
      <c r="L298" s="581"/>
      <c r="M298" s="581"/>
      <c r="N298" s="581"/>
      <c r="O298" s="582"/>
      <c r="P298" s="586" t="s">
        <v>70</v>
      </c>
      <c r="Q298" s="587"/>
      <c r="R298" s="587"/>
      <c r="S298" s="587"/>
      <c r="T298" s="587"/>
      <c r="U298" s="587"/>
      <c r="V298" s="588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1"/>
      <c r="B299" s="581"/>
      <c r="C299" s="581"/>
      <c r="D299" s="581"/>
      <c r="E299" s="581"/>
      <c r="F299" s="581"/>
      <c r="G299" s="581"/>
      <c r="H299" s="581"/>
      <c r="I299" s="581"/>
      <c r="J299" s="581"/>
      <c r="K299" s="581"/>
      <c r="L299" s="581"/>
      <c r="M299" s="581"/>
      <c r="N299" s="581"/>
      <c r="O299" s="582"/>
      <c r="P299" s="586" t="s">
        <v>70</v>
      </c>
      <c r="Q299" s="587"/>
      <c r="R299" s="587"/>
      <c r="S299" s="587"/>
      <c r="T299" s="587"/>
      <c r="U299" s="587"/>
      <c r="V299" s="588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1"/>
      <c r="C300" s="581"/>
      <c r="D300" s="581"/>
      <c r="E300" s="581"/>
      <c r="F300" s="581"/>
      <c r="G300" s="581"/>
      <c r="H300" s="581"/>
      <c r="I300" s="581"/>
      <c r="J300" s="581"/>
      <c r="K300" s="581"/>
      <c r="L300" s="581"/>
      <c r="M300" s="581"/>
      <c r="N300" s="581"/>
      <c r="O300" s="581"/>
      <c r="P300" s="581"/>
      <c r="Q300" s="581"/>
      <c r="R300" s="581"/>
      <c r="S300" s="581"/>
      <c r="T300" s="581"/>
      <c r="U300" s="581"/>
      <c r="V300" s="581"/>
      <c r="W300" s="581"/>
      <c r="X300" s="581"/>
      <c r="Y300" s="581"/>
      <c r="Z300" s="581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4">
        <v>4607091387193</v>
      </c>
      <c r="E301" s="585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6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4">
        <v>4607091387230</v>
      </c>
      <c r="E302" s="585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8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4">
        <v>4607091387292</v>
      </c>
      <c r="E303" s="585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4">
        <v>4607091387285</v>
      </c>
      <c r="E304" s="585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4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4">
        <v>4607091389845</v>
      </c>
      <c r="E305" s="585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80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4">
        <v>4680115882881</v>
      </c>
      <c r="E306" s="585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5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4301031066</v>
      </c>
      <c r="D307" s="584">
        <v>4607091383836</v>
      </c>
      <c r="E307" s="585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0"/>
      <c r="B308" s="581"/>
      <c r="C308" s="581"/>
      <c r="D308" s="581"/>
      <c r="E308" s="581"/>
      <c r="F308" s="581"/>
      <c r="G308" s="581"/>
      <c r="H308" s="581"/>
      <c r="I308" s="581"/>
      <c r="J308" s="581"/>
      <c r="K308" s="581"/>
      <c r="L308" s="581"/>
      <c r="M308" s="581"/>
      <c r="N308" s="581"/>
      <c r="O308" s="582"/>
      <c r="P308" s="586" t="s">
        <v>70</v>
      </c>
      <c r="Q308" s="587"/>
      <c r="R308" s="587"/>
      <c r="S308" s="587"/>
      <c r="T308" s="587"/>
      <c r="U308" s="587"/>
      <c r="V308" s="588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1"/>
      <c r="B309" s="581"/>
      <c r="C309" s="581"/>
      <c r="D309" s="581"/>
      <c r="E309" s="581"/>
      <c r="F309" s="581"/>
      <c r="G309" s="581"/>
      <c r="H309" s="581"/>
      <c r="I309" s="581"/>
      <c r="J309" s="581"/>
      <c r="K309" s="581"/>
      <c r="L309" s="581"/>
      <c r="M309" s="581"/>
      <c r="N309" s="581"/>
      <c r="O309" s="582"/>
      <c r="P309" s="586" t="s">
        <v>70</v>
      </c>
      <c r="Q309" s="587"/>
      <c r="R309" s="587"/>
      <c r="S309" s="587"/>
      <c r="T309" s="587"/>
      <c r="U309" s="587"/>
      <c r="V309" s="588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1"/>
      <c r="C310" s="581"/>
      <c r="D310" s="581"/>
      <c r="E310" s="581"/>
      <c r="F310" s="581"/>
      <c r="G310" s="581"/>
      <c r="H310" s="581"/>
      <c r="I310" s="581"/>
      <c r="J310" s="581"/>
      <c r="K310" s="581"/>
      <c r="L310" s="581"/>
      <c r="M310" s="581"/>
      <c r="N310" s="581"/>
      <c r="O310" s="581"/>
      <c r="P310" s="581"/>
      <c r="Q310" s="581"/>
      <c r="R310" s="581"/>
      <c r="S310" s="581"/>
      <c r="T310" s="581"/>
      <c r="U310" s="581"/>
      <c r="V310" s="581"/>
      <c r="W310" s="581"/>
      <c r="X310" s="581"/>
      <c r="Y310" s="581"/>
      <c r="Z310" s="581"/>
      <c r="AA310" s="569"/>
      <c r="AB310" s="569"/>
      <c r="AC310" s="569"/>
    </row>
    <row r="311" spans="1:68" ht="27" customHeight="1" x14ac:dyDescent="0.25">
      <c r="A311" s="54" t="s">
        <v>488</v>
      </c>
      <c r="B311" s="54" t="s">
        <v>489</v>
      </c>
      <c r="C311" s="31">
        <v>4301051100</v>
      </c>
      <c r="D311" s="584">
        <v>4607091387766</v>
      </c>
      <c r="E311" s="585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7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70</v>
      </c>
      <c r="Y311" s="574">
        <f>IFERROR(IF(X311="",0,CEILING((X311/$H311),1)*$H311),"")</f>
        <v>70.2</v>
      </c>
      <c r="Z311" s="36">
        <f>IFERROR(IF(Y311=0,"",ROUNDUP(Y311/H311,0)*0.01898),"")</f>
        <v>0.17082</v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74.603846153846163</v>
      </c>
      <c r="BN311" s="64">
        <f>IFERROR(Y311*I311/H311,"0")</f>
        <v>74.817000000000007</v>
      </c>
      <c r="BO311" s="64">
        <f>IFERROR(1/J311*(X311/H311),"0")</f>
        <v>0.14022435897435898</v>
      </c>
      <c r="BP311" s="64">
        <f>IFERROR(1/J311*(Y311/H311),"0")</f>
        <v>0.140625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4">
        <v>4607091387957</v>
      </c>
      <c r="E312" s="585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8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4">
        <v>4607091387964</v>
      </c>
      <c r="E313" s="585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5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4">
        <v>4680115884588</v>
      </c>
      <c r="E314" s="585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4">
        <v>4607091387513</v>
      </c>
      <c r="E315" s="585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8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0"/>
      <c r="B316" s="581"/>
      <c r="C316" s="581"/>
      <c r="D316" s="581"/>
      <c r="E316" s="581"/>
      <c r="F316" s="581"/>
      <c r="G316" s="581"/>
      <c r="H316" s="581"/>
      <c r="I316" s="581"/>
      <c r="J316" s="581"/>
      <c r="K316" s="581"/>
      <c r="L316" s="581"/>
      <c r="M316" s="581"/>
      <c r="N316" s="581"/>
      <c r="O316" s="582"/>
      <c r="P316" s="586" t="s">
        <v>70</v>
      </c>
      <c r="Q316" s="587"/>
      <c r="R316" s="587"/>
      <c r="S316" s="587"/>
      <c r="T316" s="587"/>
      <c r="U316" s="587"/>
      <c r="V316" s="588"/>
      <c r="W316" s="37" t="s">
        <v>71</v>
      </c>
      <c r="X316" s="575">
        <f>IFERROR(X311/H311,"0")+IFERROR(X312/H312,"0")+IFERROR(X313/H313,"0")+IFERROR(X314/H314,"0")+IFERROR(X315/H315,"0")</f>
        <v>8.9743589743589745</v>
      </c>
      <c r="Y316" s="575">
        <f>IFERROR(Y311/H311,"0")+IFERROR(Y312/H312,"0")+IFERROR(Y313/H313,"0")+IFERROR(Y314/H314,"0")+IFERROR(Y315/H315,"0")</f>
        <v>9</v>
      </c>
      <c r="Z316" s="575">
        <f>IFERROR(IF(Z311="",0,Z311),"0")+IFERROR(IF(Z312="",0,Z312),"0")+IFERROR(IF(Z313="",0,Z313),"0")+IFERROR(IF(Z314="",0,Z314),"0")+IFERROR(IF(Z315="",0,Z315),"0")</f>
        <v>0.17082</v>
      </c>
      <c r="AA316" s="576"/>
      <c r="AB316" s="576"/>
      <c r="AC316" s="576"/>
    </row>
    <row r="317" spans="1:68" x14ac:dyDescent="0.2">
      <c r="A317" s="581"/>
      <c r="B317" s="581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1"/>
      <c r="O317" s="582"/>
      <c r="P317" s="586" t="s">
        <v>70</v>
      </c>
      <c r="Q317" s="587"/>
      <c r="R317" s="587"/>
      <c r="S317" s="587"/>
      <c r="T317" s="587"/>
      <c r="U317" s="587"/>
      <c r="V317" s="588"/>
      <c r="W317" s="37" t="s">
        <v>68</v>
      </c>
      <c r="X317" s="575">
        <f>IFERROR(SUM(X311:X315),"0")</f>
        <v>70</v>
      </c>
      <c r="Y317" s="575">
        <f>IFERROR(SUM(Y311:Y315),"0")</f>
        <v>70.2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1"/>
      <c r="C318" s="581"/>
      <c r="D318" s="581"/>
      <c r="E318" s="581"/>
      <c r="F318" s="581"/>
      <c r="G318" s="581"/>
      <c r="H318" s="581"/>
      <c r="I318" s="581"/>
      <c r="J318" s="581"/>
      <c r="K318" s="581"/>
      <c r="L318" s="581"/>
      <c r="M318" s="581"/>
      <c r="N318" s="581"/>
      <c r="O318" s="581"/>
      <c r="P318" s="581"/>
      <c r="Q318" s="581"/>
      <c r="R318" s="581"/>
      <c r="S318" s="581"/>
      <c r="T318" s="581"/>
      <c r="U318" s="581"/>
      <c r="V318" s="581"/>
      <c r="W318" s="581"/>
      <c r="X318" s="581"/>
      <c r="Y318" s="581"/>
      <c r="Z318" s="581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4">
        <v>4607091380880</v>
      </c>
      <c r="E319" s="585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63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4">
        <v>4607091384482</v>
      </c>
      <c r="E320" s="585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72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200</v>
      </c>
      <c r="Y320" s="574">
        <f>IFERROR(IF(X320="",0,CEILING((X320/$H320),1)*$H320),"")</f>
        <v>202.79999999999998</v>
      </c>
      <c r="Z320" s="36">
        <f>IFERROR(IF(Y320=0,"",ROUNDUP(Y320/H320,0)*0.01898),"")</f>
        <v>0.49348000000000003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213.30769230769235</v>
      </c>
      <c r="BN320" s="64">
        <f>IFERROR(Y320*I320/H320,"0")</f>
        <v>216.29400000000001</v>
      </c>
      <c r="BO320" s="64">
        <f>IFERROR(1/J320*(X320/H320),"0")</f>
        <v>0.40064102564102566</v>
      </c>
      <c r="BP320" s="64">
        <f>IFERROR(1/J320*(Y320/H320),"0")</f>
        <v>0.40625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4">
        <v>4607091380897</v>
      </c>
      <c r="E321" s="585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6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0"/>
      <c r="B322" s="581"/>
      <c r="C322" s="581"/>
      <c r="D322" s="581"/>
      <c r="E322" s="581"/>
      <c r="F322" s="581"/>
      <c r="G322" s="581"/>
      <c r="H322" s="581"/>
      <c r="I322" s="581"/>
      <c r="J322" s="581"/>
      <c r="K322" s="581"/>
      <c r="L322" s="581"/>
      <c r="M322" s="581"/>
      <c r="N322" s="581"/>
      <c r="O322" s="582"/>
      <c r="P322" s="586" t="s">
        <v>70</v>
      </c>
      <c r="Q322" s="587"/>
      <c r="R322" s="587"/>
      <c r="S322" s="587"/>
      <c r="T322" s="587"/>
      <c r="U322" s="587"/>
      <c r="V322" s="588"/>
      <c r="W322" s="37" t="s">
        <v>71</v>
      </c>
      <c r="X322" s="575">
        <f>IFERROR(X319/H319,"0")+IFERROR(X320/H320,"0")+IFERROR(X321/H321,"0")</f>
        <v>25.641025641025642</v>
      </c>
      <c r="Y322" s="575">
        <f>IFERROR(Y319/H319,"0")+IFERROR(Y320/H320,"0")+IFERROR(Y321/H321,"0")</f>
        <v>26</v>
      </c>
      <c r="Z322" s="575">
        <f>IFERROR(IF(Z319="",0,Z319),"0")+IFERROR(IF(Z320="",0,Z320),"0")+IFERROR(IF(Z321="",0,Z321),"0")</f>
        <v>0.49348000000000003</v>
      </c>
      <c r="AA322" s="576"/>
      <c r="AB322" s="576"/>
      <c r="AC322" s="576"/>
    </row>
    <row r="323" spans="1:68" x14ac:dyDescent="0.2">
      <c r="A323" s="581"/>
      <c r="B323" s="581"/>
      <c r="C323" s="581"/>
      <c r="D323" s="581"/>
      <c r="E323" s="581"/>
      <c r="F323" s="581"/>
      <c r="G323" s="581"/>
      <c r="H323" s="581"/>
      <c r="I323" s="581"/>
      <c r="J323" s="581"/>
      <c r="K323" s="581"/>
      <c r="L323" s="581"/>
      <c r="M323" s="581"/>
      <c r="N323" s="581"/>
      <c r="O323" s="582"/>
      <c r="P323" s="586" t="s">
        <v>70</v>
      </c>
      <c r="Q323" s="587"/>
      <c r="R323" s="587"/>
      <c r="S323" s="587"/>
      <c r="T323" s="587"/>
      <c r="U323" s="587"/>
      <c r="V323" s="588"/>
      <c r="W323" s="37" t="s">
        <v>68</v>
      </c>
      <c r="X323" s="575">
        <f>IFERROR(SUM(X319:X321),"0")</f>
        <v>200</v>
      </c>
      <c r="Y323" s="575">
        <f>IFERROR(SUM(Y319:Y321),"0")</f>
        <v>202.79999999999998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1"/>
      <c r="C324" s="581"/>
      <c r="D324" s="581"/>
      <c r="E324" s="581"/>
      <c r="F324" s="581"/>
      <c r="G324" s="581"/>
      <c r="H324" s="581"/>
      <c r="I324" s="581"/>
      <c r="J324" s="581"/>
      <c r="K324" s="581"/>
      <c r="L324" s="581"/>
      <c r="M324" s="581"/>
      <c r="N324" s="581"/>
      <c r="O324" s="581"/>
      <c r="P324" s="581"/>
      <c r="Q324" s="581"/>
      <c r="R324" s="581"/>
      <c r="S324" s="581"/>
      <c r="T324" s="581"/>
      <c r="U324" s="581"/>
      <c r="V324" s="581"/>
      <c r="W324" s="581"/>
      <c r="X324" s="581"/>
      <c r="Y324" s="581"/>
      <c r="Z324" s="581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4">
        <v>4607091388381</v>
      </c>
      <c r="E325" s="585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38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4">
        <v>4680115886476</v>
      </c>
      <c r="E326" s="585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881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4">
        <v>4607091388374</v>
      </c>
      <c r="E327" s="585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40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4">
        <v>4607091383102</v>
      </c>
      <c r="E328" s="585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4301030233</v>
      </c>
      <c r="D329" s="584">
        <v>4607091388404</v>
      </c>
      <c r="E329" s="585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87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0"/>
      <c r="B330" s="581"/>
      <c r="C330" s="581"/>
      <c r="D330" s="581"/>
      <c r="E330" s="581"/>
      <c r="F330" s="581"/>
      <c r="G330" s="581"/>
      <c r="H330" s="581"/>
      <c r="I330" s="581"/>
      <c r="J330" s="581"/>
      <c r="K330" s="581"/>
      <c r="L330" s="581"/>
      <c r="M330" s="581"/>
      <c r="N330" s="581"/>
      <c r="O330" s="582"/>
      <c r="P330" s="586" t="s">
        <v>70</v>
      </c>
      <c r="Q330" s="587"/>
      <c r="R330" s="587"/>
      <c r="S330" s="587"/>
      <c r="T330" s="587"/>
      <c r="U330" s="587"/>
      <c r="V330" s="588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1"/>
      <c r="B331" s="581"/>
      <c r="C331" s="581"/>
      <c r="D331" s="581"/>
      <c r="E331" s="581"/>
      <c r="F331" s="581"/>
      <c r="G331" s="581"/>
      <c r="H331" s="581"/>
      <c r="I331" s="581"/>
      <c r="J331" s="581"/>
      <c r="K331" s="581"/>
      <c r="L331" s="581"/>
      <c r="M331" s="581"/>
      <c r="N331" s="581"/>
      <c r="O331" s="582"/>
      <c r="P331" s="586" t="s">
        <v>70</v>
      </c>
      <c r="Q331" s="587"/>
      <c r="R331" s="587"/>
      <c r="S331" s="587"/>
      <c r="T331" s="587"/>
      <c r="U331" s="587"/>
      <c r="V331" s="588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1"/>
      <c r="C332" s="581"/>
      <c r="D332" s="581"/>
      <c r="E332" s="581"/>
      <c r="F332" s="581"/>
      <c r="G332" s="581"/>
      <c r="H332" s="581"/>
      <c r="I332" s="581"/>
      <c r="J332" s="581"/>
      <c r="K332" s="581"/>
      <c r="L332" s="581"/>
      <c r="M332" s="581"/>
      <c r="N332" s="581"/>
      <c r="O332" s="581"/>
      <c r="P332" s="581"/>
      <c r="Q332" s="581"/>
      <c r="R332" s="581"/>
      <c r="S332" s="581"/>
      <c r="T332" s="581"/>
      <c r="U332" s="581"/>
      <c r="V332" s="581"/>
      <c r="W332" s="581"/>
      <c r="X332" s="581"/>
      <c r="Y332" s="581"/>
      <c r="Z332" s="581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4">
        <v>4680115881808</v>
      </c>
      <c r="E333" s="585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72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4">
        <v>4680115881822</v>
      </c>
      <c r="E334" s="585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8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4">
        <v>4680115880016</v>
      </c>
      <c r="E335" s="585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7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0"/>
      <c r="B336" s="581"/>
      <c r="C336" s="581"/>
      <c r="D336" s="581"/>
      <c r="E336" s="581"/>
      <c r="F336" s="581"/>
      <c r="G336" s="581"/>
      <c r="H336" s="581"/>
      <c r="I336" s="581"/>
      <c r="J336" s="581"/>
      <c r="K336" s="581"/>
      <c r="L336" s="581"/>
      <c r="M336" s="581"/>
      <c r="N336" s="581"/>
      <c r="O336" s="582"/>
      <c r="P336" s="586" t="s">
        <v>70</v>
      </c>
      <c r="Q336" s="587"/>
      <c r="R336" s="587"/>
      <c r="S336" s="587"/>
      <c r="T336" s="587"/>
      <c r="U336" s="587"/>
      <c r="V336" s="588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1"/>
      <c r="B337" s="581"/>
      <c r="C337" s="581"/>
      <c r="D337" s="581"/>
      <c r="E337" s="581"/>
      <c r="F337" s="581"/>
      <c r="G337" s="581"/>
      <c r="H337" s="581"/>
      <c r="I337" s="581"/>
      <c r="J337" s="581"/>
      <c r="K337" s="581"/>
      <c r="L337" s="581"/>
      <c r="M337" s="581"/>
      <c r="N337" s="581"/>
      <c r="O337" s="582"/>
      <c r="P337" s="586" t="s">
        <v>70</v>
      </c>
      <c r="Q337" s="587"/>
      <c r="R337" s="587"/>
      <c r="S337" s="587"/>
      <c r="T337" s="587"/>
      <c r="U337" s="587"/>
      <c r="V337" s="588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3" t="s">
        <v>537</v>
      </c>
      <c r="B338" s="581"/>
      <c r="C338" s="581"/>
      <c r="D338" s="581"/>
      <c r="E338" s="581"/>
      <c r="F338" s="581"/>
      <c r="G338" s="581"/>
      <c r="H338" s="581"/>
      <c r="I338" s="581"/>
      <c r="J338" s="581"/>
      <c r="K338" s="581"/>
      <c r="L338" s="581"/>
      <c r="M338" s="581"/>
      <c r="N338" s="581"/>
      <c r="O338" s="581"/>
      <c r="P338" s="581"/>
      <c r="Q338" s="581"/>
      <c r="R338" s="581"/>
      <c r="S338" s="581"/>
      <c r="T338" s="581"/>
      <c r="U338" s="581"/>
      <c r="V338" s="581"/>
      <c r="W338" s="581"/>
      <c r="X338" s="581"/>
      <c r="Y338" s="581"/>
      <c r="Z338" s="581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1"/>
      <c r="C339" s="581"/>
      <c r="D339" s="581"/>
      <c r="E339" s="581"/>
      <c r="F339" s="581"/>
      <c r="G339" s="581"/>
      <c r="H339" s="581"/>
      <c r="I339" s="581"/>
      <c r="J339" s="581"/>
      <c r="K339" s="581"/>
      <c r="L339" s="581"/>
      <c r="M339" s="581"/>
      <c r="N339" s="581"/>
      <c r="O339" s="581"/>
      <c r="P339" s="581"/>
      <c r="Q339" s="581"/>
      <c r="R339" s="581"/>
      <c r="S339" s="581"/>
      <c r="T339" s="581"/>
      <c r="U339" s="581"/>
      <c r="V339" s="581"/>
      <c r="W339" s="581"/>
      <c r="X339" s="581"/>
      <c r="Y339" s="581"/>
      <c r="Z339" s="581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4">
        <v>4607091387919</v>
      </c>
      <c r="E340" s="585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8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4301051461</v>
      </c>
      <c r="D341" s="584">
        <v>4680115883604</v>
      </c>
      <c r="E341" s="585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67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250</v>
      </c>
      <c r="Y341" s="574">
        <f>IFERROR(IF(X341="",0,CEILING((X341/$H341),1)*$H341),"")</f>
        <v>252</v>
      </c>
      <c r="Z341" s="36">
        <f>IFERROR(IF(Y341=0,"",ROUNDUP(Y341/H341,0)*0.00651),"")</f>
        <v>0.78120000000000001</v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280</v>
      </c>
      <c r="BN341" s="64">
        <f>IFERROR(Y341*I341/H341,"0")</f>
        <v>282.23999999999995</v>
      </c>
      <c r="BO341" s="64">
        <f>IFERROR(1/J341*(X341/H341),"0")</f>
        <v>0.65410779696493981</v>
      </c>
      <c r="BP341" s="64">
        <f>IFERROR(1/J341*(Y341/H341),"0")</f>
        <v>0.65934065934065944</v>
      </c>
    </row>
    <row r="342" spans="1:68" ht="27" customHeight="1" x14ac:dyDescent="0.25">
      <c r="A342" s="54" t="s">
        <v>544</v>
      </c>
      <c r="B342" s="54" t="s">
        <v>545</v>
      </c>
      <c r="C342" s="31">
        <v>4301051864</v>
      </c>
      <c r="D342" s="584">
        <v>4680115883567</v>
      </c>
      <c r="E342" s="585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100</v>
      </c>
      <c r="Y342" s="574">
        <f>IFERROR(IF(X342="",0,CEILING((X342/$H342),1)*$H342),"")</f>
        <v>100.80000000000001</v>
      </c>
      <c r="Z342" s="36">
        <f>IFERROR(IF(Y342=0,"",ROUNDUP(Y342/H342,0)*0.00651),"")</f>
        <v>0.31247999999999998</v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111.42857142857143</v>
      </c>
      <c r="BN342" s="64">
        <f>IFERROR(Y342*I342/H342,"0")</f>
        <v>112.32000000000001</v>
      </c>
      <c r="BO342" s="64">
        <f>IFERROR(1/J342*(X342/H342),"0")</f>
        <v>0.26164311878597596</v>
      </c>
      <c r="BP342" s="64">
        <f>IFERROR(1/J342*(Y342/H342),"0")</f>
        <v>0.26373626373626374</v>
      </c>
    </row>
    <row r="343" spans="1:68" x14ac:dyDescent="0.2">
      <c r="A343" s="580"/>
      <c r="B343" s="581"/>
      <c r="C343" s="581"/>
      <c r="D343" s="581"/>
      <c r="E343" s="581"/>
      <c r="F343" s="581"/>
      <c r="G343" s="581"/>
      <c r="H343" s="581"/>
      <c r="I343" s="581"/>
      <c r="J343" s="581"/>
      <c r="K343" s="581"/>
      <c r="L343" s="581"/>
      <c r="M343" s="581"/>
      <c r="N343" s="581"/>
      <c r="O343" s="582"/>
      <c r="P343" s="586" t="s">
        <v>70</v>
      </c>
      <c r="Q343" s="587"/>
      <c r="R343" s="587"/>
      <c r="S343" s="587"/>
      <c r="T343" s="587"/>
      <c r="U343" s="587"/>
      <c r="V343" s="588"/>
      <c r="W343" s="37" t="s">
        <v>71</v>
      </c>
      <c r="X343" s="575">
        <f>IFERROR(X340/H340,"0")+IFERROR(X341/H341,"0")+IFERROR(X342/H342,"0")</f>
        <v>166.66666666666666</v>
      </c>
      <c r="Y343" s="575">
        <f>IFERROR(Y340/H340,"0")+IFERROR(Y341/H341,"0")+IFERROR(Y342/H342,"0")</f>
        <v>168</v>
      </c>
      <c r="Z343" s="575">
        <f>IFERROR(IF(Z340="",0,Z340),"0")+IFERROR(IF(Z341="",0,Z341),"0")+IFERROR(IF(Z342="",0,Z342),"0")</f>
        <v>1.09368</v>
      </c>
      <c r="AA343" s="576"/>
      <c r="AB343" s="576"/>
      <c r="AC343" s="576"/>
    </row>
    <row r="344" spans="1:68" x14ac:dyDescent="0.2">
      <c r="A344" s="581"/>
      <c r="B344" s="581"/>
      <c r="C344" s="581"/>
      <c r="D344" s="581"/>
      <c r="E344" s="581"/>
      <c r="F344" s="581"/>
      <c r="G344" s="581"/>
      <c r="H344" s="581"/>
      <c r="I344" s="581"/>
      <c r="J344" s="581"/>
      <c r="K344" s="581"/>
      <c r="L344" s="581"/>
      <c r="M344" s="581"/>
      <c r="N344" s="581"/>
      <c r="O344" s="582"/>
      <c r="P344" s="586" t="s">
        <v>70</v>
      </c>
      <c r="Q344" s="587"/>
      <c r="R344" s="587"/>
      <c r="S344" s="587"/>
      <c r="T344" s="587"/>
      <c r="U344" s="587"/>
      <c r="V344" s="588"/>
      <c r="W344" s="37" t="s">
        <v>68</v>
      </c>
      <c r="X344" s="575">
        <f>IFERROR(SUM(X340:X342),"0")</f>
        <v>350</v>
      </c>
      <c r="Y344" s="575">
        <f>IFERROR(SUM(Y340:Y342),"0")</f>
        <v>352.8</v>
      </c>
      <c r="Z344" s="37"/>
      <c r="AA344" s="576"/>
      <c r="AB344" s="576"/>
      <c r="AC344" s="576"/>
    </row>
    <row r="345" spans="1:68" ht="27.75" hidden="1" customHeight="1" x14ac:dyDescent="0.2">
      <c r="A345" s="731" t="s">
        <v>547</v>
      </c>
      <c r="B345" s="732"/>
      <c r="C345" s="732"/>
      <c r="D345" s="732"/>
      <c r="E345" s="732"/>
      <c r="F345" s="732"/>
      <c r="G345" s="732"/>
      <c r="H345" s="732"/>
      <c r="I345" s="732"/>
      <c r="J345" s="732"/>
      <c r="K345" s="732"/>
      <c r="L345" s="732"/>
      <c r="M345" s="732"/>
      <c r="N345" s="732"/>
      <c r="O345" s="732"/>
      <c r="P345" s="732"/>
      <c r="Q345" s="732"/>
      <c r="R345" s="732"/>
      <c r="S345" s="732"/>
      <c r="T345" s="732"/>
      <c r="U345" s="732"/>
      <c r="V345" s="732"/>
      <c r="W345" s="732"/>
      <c r="X345" s="732"/>
      <c r="Y345" s="732"/>
      <c r="Z345" s="732"/>
      <c r="AA345" s="48"/>
      <c r="AB345" s="48"/>
      <c r="AC345" s="48"/>
    </row>
    <row r="346" spans="1:68" ht="16.5" hidden="1" customHeight="1" x14ac:dyDescent="0.25">
      <c r="A346" s="583" t="s">
        <v>548</v>
      </c>
      <c r="B346" s="581"/>
      <c r="C346" s="581"/>
      <c r="D346" s="581"/>
      <c r="E346" s="581"/>
      <c r="F346" s="581"/>
      <c r="G346" s="581"/>
      <c r="H346" s="581"/>
      <c r="I346" s="581"/>
      <c r="J346" s="581"/>
      <c r="K346" s="581"/>
      <c r="L346" s="581"/>
      <c r="M346" s="581"/>
      <c r="N346" s="581"/>
      <c r="O346" s="581"/>
      <c r="P346" s="581"/>
      <c r="Q346" s="581"/>
      <c r="R346" s="581"/>
      <c r="S346" s="581"/>
      <c r="T346" s="581"/>
      <c r="U346" s="581"/>
      <c r="V346" s="581"/>
      <c r="W346" s="581"/>
      <c r="X346" s="581"/>
      <c r="Y346" s="581"/>
      <c r="Z346" s="581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1"/>
      <c r="C347" s="581"/>
      <c r="D347" s="581"/>
      <c r="E347" s="581"/>
      <c r="F347" s="581"/>
      <c r="G347" s="581"/>
      <c r="H347" s="581"/>
      <c r="I347" s="581"/>
      <c r="J347" s="581"/>
      <c r="K347" s="581"/>
      <c r="L347" s="581"/>
      <c r="M347" s="581"/>
      <c r="N347" s="581"/>
      <c r="O347" s="581"/>
      <c r="P347" s="581"/>
      <c r="Q347" s="581"/>
      <c r="R347" s="581"/>
      <c r="S347" s="581"/>
      <c r="T347" s="581"/>
      <c r="U347" s="581"/>
      <c r="V347" s="581"/>
      <c r="W347" s="581"/>
      <c r="X347" s="581"/>
      <c r="Y347" s="581"/>
      <c r="Z347" s="581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4">
        <v>4680115884847</v>
      </c>
      <c r="E348" s="585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69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600</v>
      </c>
      <c r="Y348" s="574">
        <f t="shared" ref="Y348:Y354" si="58">IFERROR(IF(X348="",0,CEILING((X348/$H348),1)*$H348),"")</f>
        <v>600</v>
      </c>
      <c r="Z348" s="36">
        <f>IFERROR(IF(Y348=0,"",ROUNDUP(Y348/H348,0)*0.02175),"")</f>
        <v>0.86999999999999988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619.20000000000005</v>
      </c>
      <c r="BN348" s="64">
        <f t="shared" ref="BN348:BN354" si="60">IFERROR(Y348*I348/H348,"0")</f>
        <v>619.20000000000005</v>
      </c>
      <c r="BO348" s="64">
        <f t="shared" ref="BO348:BO354" si="61">IFERROR(1/J348*(X348/H348),"0")</f>
        <v>0.83333333333333326</v>
      </c>
      <c r="BP348" s="64">
        <f t="shared" ref="BP348:BP354" si="62">IFERROR(1/J348*(Y348/H348),"0")</f>
        <v>0.83333333333333326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4">
        <v>4680115884854</v>
      </c>
      <c r="E349" s="585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65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200</v>
      </c>
      <c r="Y349" s="574">
        <f t="shared" si="58"/>
        <v>210</v>
      </c>
      <c r="Z349" s="36">
        <f>IFERROR(IF(Y349=0,"",ROUNDUP(Y349/H349,0)*0.02175),"")</f>
        <v>0.30449999999999999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206.4</v>
      </c>
      <c r="BN349" s="64">
        <f t="shared" si="60"/>
        <v>216.72</v>
      </c>
      <c r="BO349" s="64">
        <f t="shared" si="61"/>
        <v>0.27777777777777779</v>
      </c>
      <c r="BP349" s="64">
        <f t="shared" si="62"/>
        <v>0.29166666666666663</v>
      </c>
    </row>
    <row r="350" spans="1:68" ht="37.5" customHeight="1" x14ac:dyDescent="0.25">
      <c r="A350" s="54" t="s">
        <v>555</v>
      </c>
      <c r="B350" s="54" t="s">
        <v>556</v>
      </c>
      <c r="C350" s="31">
        <v>4301011867</v>
      </c>
      <c r="D350" s="584">
        <v>4680115884830</v>
      </c>
      <c r="E350" s="585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8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600</v>
      </c>
      <c r="Y350" s="574">
        <f t="shared" si="58"/>
        <v>600</v>
      </c>
      <c r="Z350" s="36">
        <f>IFERROR(IF(Y350=0,"",ROUNDUP(Y350/H350,0)*0.02175),"")</f>
        <v>0.86999999999999988</v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619.20000000000005</v>
      </c>
      <c r="BN350" s="64">
        <f t="shared" si="60"/>
        <v>619.20000000000005</v>
      </c>
      <c r="BO350" s="64">
        <f t="shared" si="61"/>
        <v>0.83333333333333326</v>
      </c>
      <c r="BP350" s="64">
        <f t="shared" si="62"/>
        <v>0.83333333333333326</v>
      </c>
    </row>
    <row r="351" spans="1:68" ht="27" hidden="1" customHeight="1" x14ac:dyDescent="0.25">
      <c r="A351" s="54" t="s">
        <v>558</v>
      </c>
      <c r="B351" s="54" t="s">
        <v>559</v>
      </c>
      <c r="C351" s="31">
        <v>4301011832</v>
      </c>
      <c r="D351" s="584">
        <v>4607091383997</v>
      </c>
      <c r="E351" s="585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0</v>
      </c>
      <c r="Y351" s="57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4">
        <v>4680115882638</v>
      </c>
      <c r="E352" s="585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68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4">
        <v>4680115884922</v>
      </c>
      <c r="E353" s="585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4">
        <v>4680115884861</v>
      </c>
      <c r="E354" s="585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6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0"/>
      <c r="B355" s="581"/>
      <c r="C355" s="581"/>
      <c r="D355" s="581"/>
      <c r="E355" s="581"/>
      <c r="F355" s="581"/>
      <c r="G355" s="581"/>
      <c r="H355" s="581"/>
      <c r="I355" s="581"/>
      <c r="J355" s="581"/>
      <c r="K355" s="581"/>
      <c r="L355" s="581"/>
      <c r="M355" s="581"/>
      <c r="N355" s="581"/>
      <c r="O355" s="582"/>
      <c r="P355" s="586" t="s">
        <v>70</v>
      </c>
      <c r="Q355" s="587"/>
      <c r="R355" s="587"/>
      <c r="S355" s="587"/>
      <c r="T355" s="587"/>
      <c r="U355" s="587"/>
      <c r="V355" s="588"/>
      <c r="W355" s="37" t="s">
        <v>71</v>
      </c>
      <c r="X355" s="575">
        <f>IFERROR(X348/H348,"0")+IFERROR(X349/H349,"0")+IFERROR(X350/H350,"0")+IFERROR(X351/H351,"0")+IFERROR(X352/H352,"0")+IFERROR(X353/H353,"0")+IFERROR(X354/H354,"0")</f>
        <v>93.333333333333343</v>
      </c>
      <c r="Y355" s="575">
        <f>IFERROR(Y348/H348,"0")+IFERROR(Y349/H349,"0")+IFERROR(Y350/H350,"0")+IFERROR(Y351/H351,"0")+IFERROR(Y352/H352,"0")+IFERROR(Y353/H353,"0")+IFERROR(Y354/H354,"0")</f>
        <v>94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2.0444999999999998</v>
      </c>
      <c r="AA355" s="576"/>
      <c r="AB355" s="576"/>
      <c r="AC355" s="576"/>
    </row>
    <row r="356" spans="1:68" x14ac:dyDescent="0.2">
      <c r="A356" s="581"/>
      <c r="B356" s="581"/>
      <c r="C356" s="581"/>
      <c r="D356" s="581"/>
      <c r="E356" s="581"/>
      <c r="F356" s="581"/>
      <c r="G356" s="581"/>
      <c r="H356" s="581"/>
      <c r="I356" s="581"/>
      <c r="J356" s="581"/>
      <c r="K356" s="581"/>
      <c r="L356" s="581"/>
      <c r="M356" s="581"/>
      <c r="N356" s="581"/>
      <c r="O356" s="582"/>
      <c r="P356" s="586" t="s">
        <v>70</v>
      </c>
      <c r="Q356" s="587"/>
      <c r="R356" s="587"/>
      <c r="S356" s="587"/>
      <c r="T356" s="587"/>
      <c r="U356" s="587"/>
      <c r="V356" s="588"/>
      <c r="W356" s="37" t="s">
        <v>68</v>
      </c>
      <c r="X356" s="575">
        <f>IFERROR(SUM(X348:X354),"0")</f>
        <v>1400</v>
      </c>
      <c r="Y356" s="575">
        <f>IFERROR(SUM(Y348:Y354),"0")</f>
        <v>1410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1"/>
      <c r="C357" s="581"/>
      <c r="D357" s="581"/>
      <c r="E357" s="581"/>
      <c r="F357" s="581"/>
      <c r="G357" s="581"/>
      <c r="H357" s="581"/>
      <c r="I357" s="581"/>
      <c r="J357" s="581"/>
      <c r="K357" s="581"/>
      <c r="L357" s="581"/>
      <c r="M357" s="581"/>
      <c r="N357" s="581"/>
      <c r="O357" s="581"/>
      <c r="P357" s="581"/>
      <c r="Q357" s="581"/>
      <c r="R357" s="581"/>
      <c r="S357" s="581"/>
      <c r="T357" s="581"/>
      <c r="U357" s="581"/>
      <c r="V357" s="581"/>
      <c r="W357" s="581"/>
      <c r="X357" s="581"/>
      <c r="Y357" s="581"/>
      <c r="Z357" s="581"/>
      <c r="AA357" s="569"/>
      <c r="AB357" s="569"/>
      <c r="AC357" s="569"/>
    </row>
    <row r="358" spans="1:68" ht="27" customHeight="1" x14ac:dyDescent="0.25">
      <c r="A358" s="54" t="s">
        <v>568</v>
      </c>
      <c r="B358" s="54" t="s">
        <v>569</v>
      </c>
      <c r="C358" s="31">
        <v>4301020178</v>
      </c>
      <c r="D358" s="584">
        <v>4607091383980</v>
      </c>
      <c r="E358" s="585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8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300</v>
      </c>
      <c r="Y358" s="574">
        <f>IFERROR(IF(X358="",0,CEILING((X358/$H358),1)*$H358),"")</f>
        <v>300</v>
      </c>
      <c r="Z358" s="36">
        <f>IFERROR(IF(Y358=0,"",ROUNDUP(Y358/H358,0)*0.02175),"")</f>
        <v>0.43499999999999994</v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309.60000000000002</v>
      </c>
      <c r="BN358" s="64">
        <f>IFERROR(Y358*I358/H358,"0")</f>
        <v>309.60000000000002</v>
      </c>
      <c r="BO358" s="64">
        <f>IFERROR(1/J358*(X358/H358),"0")</f>
        <v>0.41666666666666663</v>
      </c>
      <c r="BP358" s="64">
        <f>IFERROR(1/J358*(Y358/H358),"0")</f>
        <v>0.41666666666666663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4">
        <v>4607091384178</v>
      </c>
      <c r="E359" s="585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6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80"/>
      <c r="B360" s="581"/>
      <c r="C360" s="581"/>
      <c r="D360" s="581"/>
      <c r="E360" s="581"/>
      <c r="F360" s="581"/>
      <c r="G360" s="581"/>
      <c r="H360" s="581"/>
      <c r="I360" s="581"/>
      <c r="J360" s="581"/>
      <c r="K360" s="581"/>
      <c r="L360" s="581"/>
      <c r="M360" s="581"/>
      <c r="N360" s="581"/>
      <c r="O360" s="582"/>
      <c r="P360" s="586" t="s">
        <v>70</v>
      </c>
      <c r="Q360" s="587"/>
      <c r="R360" s="587"/>
      <c r="S360" s="587"/>
      <c r="T360" s="587"/>
      <c r="U360" s="587"/>
      <c r="V360" s="588"/>
      <c r="W360" s="37" t="s">
        <v>71</v>
      </c>
      <c r="X360" s="575">
        <f>IFERROR(X358/H358,"0")+IFERROR(X359/H359,"0")</f>
        <v>20</v>
      </c>
      <c r="Y360" s="575">
        <f>IFERROR(Y358/H358,"0")+IFERROR(Y359/H359,"0")</f>
        <v>20</v>
      </c>
      <c r="Z360" s="575">
        <f>IFERROR(IF(Z358="",0,Z358),"0")+IFERROR(IF(Z359="",0,Z359),"0")</f>
        <v>0.43499999999999994</v>
      </c>
      <c r="AA360" s="576"/>
      <c r="AB360" s="576"/>
      <c r="AC360" s="576"/>
    </row>
    <row r="361" spans="1:68" x14ac:dyDescent="0.2">
      <c r="A361" s="581"/>
      <c r="B361" s="581"/>
      <c r="C361" s="581"/>
      <c r="D361" s="581"/>
      <c r="E361" s="581"/>
      <c r="F361" s="581"/>
      <c r="G361" s="581"/>
      <c r="H361" s="581"/>
      <c r="I361" s="581"/>
      <c r="J361" s="581"/>
      <c r="K361" s="581"/>
      <c r="L361" s="581"/>
      <c r="M361" s="581"/>
      <c r="N361" s="581"/>
      <c r="O361" s="582"/>
      <c r="P361" s="586" t="s">
        <v>70</v>
      </c>
      <c r="Q361" s="587"/>
      <c r="R361" s="587"/>
      <c r="S361" s="587"/>
      <c r="T361" s="587"/>
      <c r="U361" s="587"/>
      <c r="V361" s="588"/>
      <c r="W361" s="37" t="s">
        <v>68</v>
      </c>
      <c r="X361" s="575">
        <f>IFERROR(SUM(X358:X359),"0")</f>
        <v>300</v>
      </c>
      <c r="Y361" s="575">
        <f>IFERROR(SUM(Y358:Y359),"0")</f>
        <v>300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1"/>
      <c r="C362" s="581"/>
      <c r="D362" s="581"/>
      <c r="E362" s="581"/>
      <c r="F362" s="581"/>
      <c r="G362" s="581"/>
      <c r="H362" s="581"/>
      <c r="I362" s="581"/>
      <c r="J362" s="581"/>
      <c r="K362" s="581"/>
      <c r="L362" s="581"/>
      <c r="M362" s="581"/>
      <c r="N362" s="581"/>
      <c r="O362" s="581"/>
      <c r="P362" s="581"/>
      <c r="Q362" s="581"/>
      <c r="R362" s="581"/>
      <c r="S362" s="581"/>
      <c r="T362" s="581"/>
      <c r="U362" s="581"/>
      <c r="V362" s="581"/>
      <c r="W362" s="581"/>
      <c r="X362" s="581"/>
      <c r="Y362" s="581"/>
      <c r="Z362" s="581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4">
        <v>4607091383928</v>
      </c>
      <c r="E363" s="585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58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4">
        <v>4607091384260</v>
      </c>
      <c r="E364" s="585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0"/>
      <c r="B365" s="581"/>
      <c r="C365" s="581"/>
      <c r="D365" s="581"/>
      <c r="E365" s="581"/>
      <c r="F365" s="581"/>
      <c r="G365" s="581"/>
      <c r="H365" s="581"/>
      <c r="I365" s="581"/>
      <c r="J365" s="581"/>
      <c r="K365" s="581"/>
      <c r="L365" s="581"/>
      <c r="M365" s="581"/>
      <c r="N365" s="581"/>
      <c r="O365" s="582"/>
      <c r="P365" s="586" t="s">
        <v>70</v>
      </c>
      <c r="Q365" s="587"/>
      <c r="R365" s="587"/>
      <c r="S365" s="587"/>
      <c r="T365" s="587"/>
      <c r="U365" s="587"/>
      <c r="V365" s="588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1"/>
      <c r="B366" s="581"/>
      <c r="C366" s="581"/>
      <c r="D366" s="581"/>
      <c r="E366" s="581"/>
      <c r="F366" s="581"/>
      <c r="G366" s="581"/>
      <c r="H366" s="581"/>
      <c r="I366" s="581"/>
      <c r="J366" s="581"/>
      <c r="K366" s="581"/>
      <c r="L366" s="581"/>
      <c r="M366" s="581"/>
      <c r="N366" s="581"/>
      <c r="O366" s="582"/>
      <c r="P366" s="586" t="s">
        <v>70</v>
      </c>
      <c r="Q366" s="587"/>
      <c r="R366" s="587"/>
      <c r="S366" s="587"/>
      <c r="T366" s="587"/>
      <c r="U366" s="587"/>
      <c r="V366" s="588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1"/>
      <c r="C367" s="581"/>
      <c r="D367" s="581"/>
      <c r="E367" s="581"/>
      <c r="F367" s="581"/>
      <c r="G367" s="581"/>
      <c r="H367" s="581"/>
      <c r="I367" s="581"/>
      <c r="J367" s="581"/>
      <c r="K367" s="581"/>
      <c r="L367" s="581"/>
      <c r="M367" s="581"/>
      <c r="N367" s="581"/>
      <c r="O367" s="581"/>
      <c r="P367" s="581"/>
      <c r="Q367" s="581"/>
      <c r="R367" s="581"/>
      <c r="S367" s="581"/>
      <c r="T367" s="581"/>
      <c r="U367" s="581"/>
      <c r="V367" s="581"/>
      <c r="W367" s="581"/>
      <c r="X367" s="581"/>
      <c r="Y367" s="581"/>
      <c r="Z367" s="581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4">
        <v>4607091384673</v>
      </c>
      <c r="E368" s="585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63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100</v>
      </c>
      <c r="Y368" s="574">
        <f>IFERROR(IF(X368="",0,CEILING((X368/$H368),1)*$H368),"")</f>
        <v>108</v>
      </c>
      <c r="Z368" s="36">
        <f>IFERROR(IF(Y368=0,"",ROUNDUP(Y368/H368,0)*0.01898),"")</f>
        <v>0.22776000000000002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105.76666666666667</v>
      </c>
      <c r="BN368" s="64">
        <f>IFERROR(Y368*I368/H368,"0")</f>
        <v>114.22799999999999</v>
      </c>
      <c r="BO368" s="64">
        <f>IFERROR(1/J368*(X368/H368),"0")</f>
        <v>0.1736111111111111</v>
      </c>
      <c r="BP368" s="64">
        <f>IFERROR(1/J368*(Y368/H368),"0")</f>
        <v>0.1875</v>
      </c>
    </row>
    <row r="369" spans="1:68" x14ac:dyDescent="0.2">
      <c r="A369" s="580"/>
      <c r="B369" s="581"/>
      <c r="C369" s="581"/>
      <c r="D369" s="581"/>
      <c r="E369" s="581"/>
      <c r="F369" s="581"/>
      <c r="G369" s="581"/>
      <c r="H369" s="581"/>
      <c r="I369" s="581"/>
      <c r="J369" s="581"/>
      <c r="K369" s="581"/>
      <c r="L369" s="581"/>
      <c r="M369" s="581"/>
      <c r="N369" s="581"/>
      <c r="O369" s="582"/>
      <c r="P369" s="586" t="s">
        <v>70</v>
      </c>
      <c r="Q369" s="587"/>
      <c r="R369" s="587"/>
      <c r="S369" s="587"/>
      <c r="T369" s="587"/>
      <c r="U369" s="587"/>
      <c r="V369" s="588"/>
      <c r="W369" s="37" t="s">
        <v>71</v>
      </c>
      <c r="X369" s="575">
        <f>IFERROR(X368/H368,"0")</f>
        <v>11.111111111111111</v>
      </c>
      <c r="Y369" s="575">
        <f>IFERROR(Y368/H368,"0")</f>
        <v>12</v>
      </c>
      <c r="Z369" s="575">
        <f>IFERROR(IF(Z368="",0,Z368),"0")</f>
        <v>0.22776000000000002</v>
      </c>
      <c r="AA369" s="576"/>
      <c r="AB369" s="576"/>
      <c r="AC369" s="576"/>
    </row>
    <row r="370" spans="1:68" x14ac:dyDescent="0.2">
      <c r="A370" s="581"/>
      <c r="B370" s="581"/>
      <c r="C370" s="581"/>
      <c r="D370" s="581"/>
      <c r="E370" s="581"/>
      <c r="F370" s="581"/>
      <c r="G370" s="581"/>
      <c r="H370" s="581"/>
      <c r="I370" s="581"/>
      <c r="J370" s="581"/>
      <c r="K370" s="581"/>
      <c r="L370" s="581"/>
      <c r="M370" s="581"/>
      <c r="N370" s="581"/>
      <c r="O370" s="582"/>
      <c r="P370" s="586" t="s">
        <v>70</v>
      </c>
      <c r="Q370" s="587"/>
      <c r="R370" s="587"/>
      <c r="S370" s="587"/>
      <c r="T370" s="587"/>
      <c r="U370" s="587"/>
      <c r="V370" s="588"/>
      <c r="W370" s="37" t="s">
        <v>68</v>
      </c>
      <c r="X370" s="575">
        <f>IFERROR(SUM(X368:X368),"0")</f>
        <v>100</v>
      </c>
      <c r="Y370" s="575">
        <f>IFERROR(SUM(Y368:Y368),"0")</f>
        <v>108</v>
      </c>
      <c r="Z370" s="37"/>
      <c r="AA370" s="576"/>
      <c r="AB370" s="576"/>
      <c r="AC370" s="576"/>
    </row>
    <row r="371" spans="1:68" ht="16.5" hidden="1" customHeight="1" x14ac:dyDescent="0.25">
      <c r="A371" s="583" t="s">
        <v>582</v>
      </c>
      <c r="B371" s="581"/>
      <c r="C371" s="581"/>
      <c r="D371" s="581"/>
      <c r="E371" s="581"/>
      <c r="F371" s="581"/>
      <c r="G371" s="581"/>
      <c r="H371" s="581"/>
      <c r="I371" s="581"/>
      <c r="J371" s="581"/>
      <c r="K371" s="581"/>
      <c r="L371" s="581"/>
      <c r="M371" s="581"/>
      <c r="N371" s="581"/>
      <c r="O371" s="581"/>
      <c r="P371" s="581"/>
      <c r="Q371" s="581"/>
      <c r="R371" s="581"/>
      <c r="S371" s="581"/>
      <c r="T371" s="581"/>
      <c r="U371" s="581"/>
      <c r="V371" s="581"/>
      <c r="W371" s="581"/>
      <c r="X371" s="581"/>
      <c r="Y371" s="581"/>
      <c r="Z371" s="581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1"/>
      <c r="C372" s="581"/>
      <c r="D372" s="581"/>
      <c r="E372" s="581"/>
      <c r="F372" s="581"/>
      <c r="G372" s="581"/>
      <c r="H372" s="581"/>
      <c r="I372" s="581"/>
      <c r="J372" s="581"/>
      <c r="K372" s="581"/>
      <c r="L372" s="581"/>
      <c r="M372" s="581"/>
      <c r="N372" s="581"/>
      <c r="O372" s="581"/>
      <c r="P372" s="581"/>
      <c r="Q372" s="581"/>
      <c r="R372" s="581"/>
      <c r="S372" s="581"/>
      <c r="T372" s="581"/>
      <c r="U372" s="581"/>
      <c r="V372" s="581"/>
      <c r="W372" s="581"/>
      <c r="X372" s="581"/>
      <c r="Y372" s="581"/>
      <c r="Z372" s="581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4">
        <v>4680115881907</v>
      </c>
      <c r="E373" s="585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5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4">
        <v>4680115884892</v>
      </c>
      <c r="E374" s="585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4">
        <v>4680115884885</v>
      </c>
      <c r="E375" s="585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5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4">
        <v>4680115884908</v>
      </c>
      <c r="E376" s="585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81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0"/>
      <c r="B377" s="581"/>
      <c r="C377" s="581"/>
      <c r="D377" s="581"/>
      <c r="E377" s="581"/>
      <c r="F377" s="581"/>
      <c r="G377" s="581"/>
      <c r="H377" s="581"/>
      <c r="I377" s="581"/>
      <c r="J377" s="581"/>
      <c r="K377" s="581"/>
      <c r="L377" s="581"/>
      <c r="M377" s="581"/>
      <c r="N377" s="581"/>
      <c r="O377" s="582"/>
      <c r="P377" s="586" t="s">
        <v>70</v>
      </c>
      <c r="Q377" s="587"/>
      <c r="R377" s="587"/>
      <c r="S377" s="587"/>
      <c r="T377" s="587"/>
      <c r="U377" s="587"/>
      <c r="V377" s="588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1"/>
      <c r="B378" s="581"/>
      <c r="C378" s="581"/>
      <c r="D378" s="581"/>
      <c r="E378" s="581"/>
      <c r="F378" s="581"/>
      <c r="G378" s="581"/>
      <c r="H378" s="581"/>
      <c r="I378" s="581"/>
      <c r="J378" s="581"/>
      <c r="K378" s="581"/>
      <c r="L378" s="581"/>
      <c r="M378" s="581"/>
      <c r="N378" s="581"/>
      <c r="O378" s="582"/>
      <c r="P378" s="586" t="s">
        <v>70</v>
      </c>
      <c r="Q378" s="587"/>
      <c r="R378" s="587"/>
      <c r="S378" s="587"/>
      <c r="T378" s="587"/>
      <c r="U378" s="587"/>
      <c r="V378" s="588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1"/>
      <c r="C379" s="581"/>
      <c r="D379" s="581"/>
      <c r="E379" s="581"/>
      <c r="F379" s="581"/>
      <c r="G379" s="581"/>
      <c r="H379" s="581"/>
      <c r="I379" s="581"/>
      <c r="J379" s="581"/>
      <c r="K379" s="581"/>
      <c r="L379" s="581"/>
      <c r="M379" s="581"/>
      <c r="N379" s="581"/>
      <c r="O379" s="581"/>
      <c r="P379" s="581"/>
      <c r="Q379" s="581"/>
      <c r="R379" s="581"/>
      <c r="S379" s="581"/>
      <c r="T379" s="581"/>
      <c r="U379" s="581"/>
      <c r="V379" s="581"/>
      <c r="W379" s="581"/>
      <c r="X379" s="581"/>
      <c r="Y379" s="581"/>
      <c r="Z379" s="581"/>
      <c r="AA379" s="569"/>
      <c r="AB379" s="569"/>
      <c r="AC379" s="569"/>
    </row>
    <row r="380" spans="1:68" ht="27" customHeight="1" x14ac:dyDescent="0.25">
      <c r="A380" s="54" t="s">
        <v>593</v>
      </c>
      <c r="B380" s="54" t="s">
        <v>594</v>
      </c>
      <c r="C380" s="31">
        <v>4301031303</v>
      </c>
      <c r="D380" s="584">
        <v>4607091384802</v>
      </c>
      <c r="E380" s="585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8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50</v>
      </c>
      <c r="Y380" s="574">
        <f>IFERROR(IF(X380="",0,CEILING((X380/$H380),1)*$H380),"")</f>
        <v>52.56</v>
      </c>
      <c r="Z380" s="36">
        <f>IFERROR(IF(Y380=0,"",ROUNDUP(Y380/H380,0)*0.00902),"")</f>
        <v>0.10824</v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53.082191780821923</v>
      </c>
      <c r="BN380" s="64">
        <f>IFERROR(Y380*I380/H380,"0")</f>
        <v>55.800000000000004</v>
      </c>
      <c r="BO380" s="64">
        <f>IFERROR(1/J380*(X380/H380),"0")</f>
        <v>8.6481250864812509E-2</v>
      </c>
      <c r="BP380" s="64">
        <f>IFERROR(1/J380*(Y380/H380),"0")</f>
        <v>9.0909090909090912E-2</v>
      </c>
    </row>
    <row r="381" spans="1:68" x14ac:dyDescent="0.2">
      <c r="A381" s="580"/>
      <c r="B381" s="581"/>
      <c r="C381" s="581"/>
      <c r="D381" s="581"/>
      <c r="E381" s="581"/>
      <c r="F381" s="581"/>
      <c r="G381" s="581"/>
      <c r="H381" s="581"/>
      <c r="I381" s="581"/>
      <c r="J381" s="581"/>
      <c r="K381" s="581"/>
      <c r="L381" s="581"/>
      <c r="M381" s="581"/>
      <c r="N381" s="581"/>
      <c r="O381" s="582"/>
      <c r="P381" s="586" t="s">
        <v>70</v>
      </c>
      <c r="Q381" s="587"/>
      <c r="R381" s="587"/>
      <c r="S381" s="587"/>
      <c r="T381" s="587"/>
      <c r="U381" s="587"/>
      <c r="V381" s="588"/>
      <c r="W381" s="37" t="s">
        <v>71</v>
      </c>
      <c r="X381" s="575">
        <f>IFERROR(X380/H380,"0")</f>
        <v>11.415525114155251</v>
      </c>
      <c r="Y381" s="575">
        <f>IFERROR(Y380/H380,"0")</f>
        <v>12</v>
      </c>
      <c r="Z381" s="575">
        <f>IFERROR(IF(Z380="",0,Z380),"0")</f>
        <v>0.10824</v>
      </c>
      <c r="AA381" s="576"/>
      <c r="AB381" s="576"/>
      <c r="AC381" s="576"/>
    </row>
    <row r="382" spans="1:68" x14ac:dyDescent="0.2">
      <c r="A382" s="581"/>
      <c r="B382" s="581"/>
      <c r="C382" s="581"/>
      <c r="D382" s="581"/>
      <c r="E382" s="581"/>
      <c r="F382" s="581"/>
      <c r="G382" s="581"/>
      <c r="H382" s="581"/>
      <c r="I382" s="581"/>
      <c r="J382" s="581"/>
      <c r="K382" s="581"/>
      <c r="L382" s="581"/>
      <c r="M382" s="581"/>
      <c r="N382" s="581"/>
      <c r="O382" s="582"/>
      <c r="P382" s="586" t="s">
        <v>70</v>
      </c>
      <c r="Q382" s="587"/>
      <c r="R382" s="587"/>
      <c r="S382" s="587"/>
      <c r="T382" s="587"/>
      <c r="U382" s="587"/>
      <c r="V382" s="588"/>
      <c r="W382" s="37" t="s">
        <v>68</v>
      </c>
      <c r="X382" s="575">
        <f>IFERROR(SUM(X380:X380),"0")</f>
        <v>50</v>
      </c>
      <c r="Y382" s="575">
        <f>IFERROR(SUM(Y380:Y380),"0")</f>
        <v>52.56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1"/>
      <c r="C383" s="581"/>
      <c r="D383" s="581"/>
      <c r="E383" s="581"/>
      <c r="F383" s="581"/>
      <c r="G383" s="581"/>
      <c r="H383" s="581"/>
      <c r="I383" s="581"/>
      <c r="J383" s="581"/>
      <c r="K383" s="581"/>
      <c r="L383" s="581"/>
      <c r="M383" s="581"/>
      <c r="N383" s="581"/>
      <c r="O383" s="581"/>
      <c r="P383" s="581"/>
      <c r="Q383" s="581"/>
      <c r="R383" s="581"/>
      <c r="S383" s="581"/>
      <c r="T383" s="581"/>
      <c r="U383" s="581"/>
      <c r="V383" s="581"/>
      <c r="W383" s="581"/>
      <c r="X383" s="581"/>
      <c r="Y383" s="581"/>
      <c r="Z383" s="581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4">
        <v>4607091384246</v>
      </c>
      <c r="E384" s="585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90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1300</v>
      </c>
      <c r="Y384" s="574">
        <f>IFERROR(IF(X384="",0,CEILING((X384/$H384),1)*$H384),"")</f>
        <v>1305</v>
      </c>
      <c r="Z384" s="36">
        <f>IFERROR(IF(Y384=0,"",ROUNDUP(Y384/H384,0)*0.01898),"")</f>
        <v>2.7521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1374.9666666666667</v>
      </c>
      <c r="BN384" s="64">
        <f>IFERROR(Y384*I384/H384,"0")</f>
        <v>1380.2550000000001</v>
      </c>
      <c r="BO384" s="64">
        <f>IFERROR(1/J384*(X384/H384),"0")</f>
        <v>2.2569444444444446</v>
      </c>
      <c r="BP384" s="64">
        <f>IFERROR(1/J384*(Y384/H384),"0")</f>
        <v>2.265625</v>
      </c>
    </row>
    <row r="385" spans="1:68" ht="27" customHeight="1" x14ac:dyDescent="0.25">
      <c r="A385" s="54" t="s">
        <v>599</v>
      </c>
      <c r="B385" s="54" t="s">
        <v>600</v>
      </c>
      <c r="C385" s="31">
        <v>4301051660</v>
      </c>
      <c r="D385" s="584">
        <v>4607091384253</v>
      </c>
      <c r="E385" s="585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6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350</v>
      </c>
      <c r="Y385" s="574">
        <f>IFERROR(IF(X385="",0,CEILING((X385/$H385),1)*$H385),"")</f>
        <v>350.4</v>
      </c>
      <c r="Z385" s="36">
        <f>IFERROR(IF(Y385=0,"",ROUNDUP(Y385/H385,0)*0.00651),"")</f>
        <v>0.95045999999999997</v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388.50000000000006</v>
      </c>
      <c r="BN385" s="64">
        <f>IFERROR(Y385*I385/H385,"0")</f>
        <v>388.94400000000002</v>
      </c>
      <c r="BO385" s="64">
        <f>IFERROR(1/J385*(X385/H385),"0")</f>
        <v>0.80128205128205143</v>
      </c>
      <c r="BP385" s="64">
        <f>IFERROR(1/J385*(Y385/H385),"0")</f>
        <v>0.80219780219780223</v>
      </c>
    </row>
    <row r="386" spans="1:68" x14ac:dyDescent="0.2">
      <c r="A386" s="580"/>
      <c r="B386" s="581"/>
      <c r="C386" s="581"/>
      <c r="D386" s="581"/>
      <c r="E386" s="581"/>
      <c r="F386" s="581"/>
      <c r="G386" s="581"/>
      <c r="H386" s="581"/>
      <c r="I386" s="581"/>
      <c r="J386" s="581"/>
      <c r="K386" s="581"/>
      <c r="L386" s="581"/>
      <c r="M386" s="581"/>
      <c r="N386" s="581"/>
      <c r="O386" s="582"/>
      <c r="P386" s="586" t="s">
        <v>70</v>
      </c>
      <c r="Q386" s="587"/>
      <c r="R386" s="587"/>
      <c r="S386" s="587"/>
      <c r="T386" s="587"/>
      <c r="U386" s="587"/>
      <c r="V386" s="588"/>
      <c r="W386" s="37" t="s">
        <v>71</v>
      </c>
      <c r="X386" s="575">
        <f>IFERROR(X384/H384,"0")+IFERROR(X385/H385,"0")</f>
        <v>290.27777777777783</v>
      </c>
      <c r="Y386" s="575">
        <f>IFERROR(Y384/H384,"0")+IFERROR(Y385/H385,"0")</f>
        <v>291</v>
      </c>
      <c r="Z386" s="575">
        <f>IFERROR(IF(Z384="",0,Z384),"0")+IFERROR(IF(Z385="",0,Z385),"0")</f>
        <v>3.7025600000000001</v>
      </c>
      <c r="AA386" s="576"/>
      <c r="AB386" s="576"/>
      <c r="AC386" s="576"/>
    </row>
    <row r="387" spans="1:68" x14ac:dyDescent="0.2">
      <c r="A387" s="581"/>
      <c r="B387" s="581"/>
      <c r="C387" s="581"/>
      <c r="D387" s="581"/>
      <c r="E387" s="581"/>
      <c r="F387" s="581"/>
      <c r="G387" s="581"/>
      <c r="H387" s="581"/>
      <c r="I387" s="581"/>
      <c r="J387" s="581"/>
      <c r="K387" s="581"/>
      <c r="L387" s="581"/>
      <c r="M387" s="581"/>
      <c r="N387" s="581"/>
      <c r="O387" s="582"/>
      <c r="P387" s="586" t="s">
        <v>70</v>
      </c>
      <c r="Q387" s="587"/>
      <c r="R387" s="587"/>
      <c r="S387" s="587"/>
      <c r="T387" s="587"/>
      <c r="U387" s="587"/>
      <c r="V387" s="588"/>
      <c r="W387" s="37" t="s">
        <v>68</v>
      </c>
      <c r="X387" s="575">
        <f>IFERROR(SUM(X384:X385),"0")</f>
        <v>1650</v>
      </c>
      <c r="Y387" s="575">
        <f>IFERROR(SUM(Y384:Y385),"0")</f>
        <v>1655.4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1"/>
      <c r="C388" s="581"/>
      <c r="D388" s="581"/>
      <c r="E388" s="581"/>
      <c r="F388" s="581"/>
      <c r="G388" s="581"/>
      <c r="H388" s="581"/>
      <c r="I388" s="581"/>
      <c r="J388" s="581"/>
      <c r="K388" s="581"/>
      <c r="L388" s="581"/>
      <c r="M388" s="581"/>
      <c r="N388" s="581"/>
      <c r="O388" s="581"/>
      <c r="P388" s="581"/>
      <c r="Q388" s="581"/>
      <c r="R388" s="581"/>
      <c r="S388" s="581"/>
      <c r="T388" s="581"/>
      <c r="U388" s="581"/>
      <c r="V388" s="581"/>
      <c r="W388" s="581"/>
      <c r="X388" s="581"/>
      <c r="Y388" s="581"/>
      <c r="Z388" s="581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4">
        <v>4607091389357</v>
      </c>
      <c r="E389" s="585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90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0"/>
      <c r="B390" s="581"/>
      <c r="C390" s="581"/>
      <c r="D390" s="581"/>
      <c r="E390" s="581"/>
      <c r="F390" s="581"/>
      <c r="G390" s="581"/>
      <c r="H390" s="581"/>
      <c r="I390" s="581"/>
      <c r="J390" s="581"/>
      <c r="K390" s="581"/>
      <c r="L390" s="581"/>
      <c r="M390" s="581"/>
      <c r="N390" s="581"/>
      <c r="O390" s="582"/>
      <c r="P390" s="586" t="s">
        <v>70</v>
      </c>
      <c r="Q390" s="587"/>
      <c r="R390" s="587"/>
      <c r="S390" s="587"/>
      <c r="T390" s="587"/>
      <c r="U390" s="587"/>
      <c r="V390" s="588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1"/>
      <c r="B391" s="581"/>
      <c r="C391" s="581"/>
      <c r="D391" s="581"/>
      <c r="E391" s="581"/>
      <c r="F391" s="581"/>
      <c r="G391" s="581"/>
      <c r="H391" s="581"/>
      <c r="I391" s="581"/>
      <c r="J391" s="581"/>
      <c r="K391" s="581"/>
      <c r="L391" s="581"/>
      <c r="M391" s="581"/>
      <c r="N391" s="581"/>
      <c r="O391" s="582"/>
      <c r="P391" s="586" t="s">
        <v>70</v>
      </c>
      <c r="Q391" s="587"/>
      <c r="R391" s="587"/>
      <c r="S391" s="587"/>
      <c r="T391" s="587"/>
      <c r="U391" s="587"/>
      <c r="V391" s="588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731" t="s">
        <v>604</v>
      </c>
      <c r="B392" s="732"/>
      <c r="C392" s="732"/>
      <c r="D392" s="732"/>
      <c r="E392" s="732"/>
      <c r="F392" s="732"/>
      <c r="G392" s="732"/>
      <c r="H392" s="732"/>
      <c r="I392" s="732"/>
      <c r="J392" s="732"/>
      <c r="K392" s="732"/>
      <c r="L392" s="732"/>
      <c r="M392" s="732"/>
      <c r="N392" s="732"/>
      <c r="O392" s="732"/>
      <c r="P392" s="732"/>
      <c r="Q392" s="732"/>
      <c r="R392" s="732"/>
      <c r="S392" s="732"/>
      <c r="T392" s="732"/>
      <c r="U392" s="732"/>
      <c r="V392" s="732"/>
      <c r="W392" s="732"/>
      <c r="X392" s="732"/>
      <c r="Y392" s="732"/>
      <c r="Z392" s="732"/>
      <c r="AA392" s="48"/>
      <c r="AB392" s="48"/>
      <c r="AC392" s="48"/>
    </row>
    <row r="393" spans="1:68" ht="16.5" hidden="1" customHeight="1" x14ac:dyDescent="0.25">
      <c r="A393" s="583" t="s">
        <v>605</v>
      </c>
      <c r="B393" s="581"/>
      <c r="C393" s="581"/>
      <c r="D393" s="581"/>
      <c r="E393" s="581"/>
      <c r="F393" s="581"/>
      <c r="G393" s="581"/>
      <c r="H393" s="581"/>
      <c r="I393" s="581"/>
      <c r="J393" s="581"/>
      <c r="K393" s="581"/>
      <c r="L393" s="581"/>
      <c r="M393" s="581"/>
      <c r="N393" s="581"/>
      <c r="O393" s="581"/>
      <c r="P393" s="581"/>
      <c r="Q393" s="581"/>
      <c r="R393" s="581"/>
      <c r="S393" s="581"/>
      <c r="T393" s="581"/>
      <c r="U393" s="581"/>
      <c r="V393" s="581"/>
      <c r="W393" s="581"/>
      <c r="X393" s="581"/>
      <c r="Y393" s="581"/>
      <c r="Z393" s="581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1"/>
      <c r="C394" s="581"/>
      <c r="D394" s="581"/>
      <c r="E394" s="581"/>
      <c r="F394" s="581"/>
      <c r="G394" s="581"/>
      <c r="H394" s="581"/>
      <c r="I394" s="581"/>
      <c r="J394" s="581"/>
      <c r="K394" s="581"/>
      <c r="L394" s="581"/>
      <c r="M394" s="581"/>
      <c r="N394" s="581"/>
      <c r="O394" s="581"/>
      <c r="P394" s="581"/>
      <c r="Q394" s="581"/>
      <c r="R394" s="581"/>
      <c r="S394" s="581"/>
      <c r="T394" s="581"/>
      <c r="U394" s="581"/>
      <c r="V394" s="581"/>
      <c r="W394" s="581"/>
      <c r="X394" s="581"/>
      <c r="Y394" s="581"/>
      <c r="Z394" s="581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4">
        <v>4680115886100</v>
      </c>
      <c r="E395" s="585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83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4">
        <v>4680115886117</v>
      </c>
      <c r="E396" s="585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69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609</v>
      </c>
      <c r="B397" s="54" t="s">
        <v>612</v>
      </c>
      <c r="C397" s="31">
        <v>4301031406</v>
      </c>
      <c r="D397" s="584">
        <v>4680115886117</v>
      </c>
      <c r="E397" s="585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8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50</v>
      </c>
      <c r="Y397" s="574">
        <f t="shared" si="63"/>
        <v>54</v>
      </c>
      <c r="Z397" s="36">
        <f>IFERROR(IF(Y397=0,"",ROUNDUP(Y397/H397,0)*0.00902),"")</f>
        <v>9.0200000000000002E-2</v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51.944444444444443</v>
      </c>
      <c r="BN397" s="64">
        <f t="shared" si="65"/>
        <v>56.099999999999994</v>
      </c>
      <c r="BO397" s="64">
        <f t="shared" si="66"/>
        <v>7.0145903479236812E-2</v>
      </c>
      <c r="BP397" s="64">
        <f t="shared" si="67"/>
        <v>7.575757575757576E-2</v>
      </c>
    </row>
    <row r="398" spans="1:68" ht="27" customHeight="1" x14ac:dyDescent="0.25">
      <c r="A398" s="54" t="s">
        <v>613</v>
      </c>
      <c r="B398" s="54" t="s">
        <v>614</v>
      </c>
      <c r="C398" s="31">
        <v>4301031402</v>
      </c>
      <c r="D398" s="584">
        <v>4680115886124</v>
      </c>
      <c r="E398" s="585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70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100</v>
      </c>
      <c r="Y398" s="574">
        <f t="shared" si="63"/>
        <v>102.60000000000001</v>
      </c>
      <c r="Z398" s="36">
        <f>IFERROR(IF(Y398=0,"",ROUNDUP(Y398/H398,0)*0.00902),"")</f>
        <v>0.17138</v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103.88888888888889</v>
      </c>
      <c r="BN398" s="64">
        <f t="shared" si="65"/>
        <v>106.59000000000002</v>
      </c>
      <c r="BO398" s="64">
        <f t="shared" si="66"/>
        <v>0.14029180695847362</v>
      </c>
      <c r="BP398" s="64">
        <f t="shared" si="67"/>
        <v>0.14393939393939395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4">
        <v>4680115883147</v>
      </c>
      <c r="E399" s="585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7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4">
        <v>4607091384338</v>
      </c>
      <c r="E400" s="585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4">
        <v>4607091389524</v>
      </c>
      <c r="E401" s="585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4">
        <v>4680115883161</v>
      </c>
      <c r="E402" s="585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85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4">
        <v>4607091389531</v>
      </c>
      <c r="E403" s="585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8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4">
        <v>4607091384345</v>
      </c>
      <c r="E404" s="585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88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x14ac:dyDescent="0.2">
      <c r="A405" s="580"/>
      <c r="B405" s="581"/>
      <c r="C405" s="581"/>
      <c r="D405" s="581"/>
      <c r="E405" s="581"/>
      <c r="F405" s="581"/>
      <c r="G405" s="581"/>
      <c r="H405" s="581"/>
      <c r="I405" s="581"/>
      <c r="J405" s="581"/>
      <c r="K405" s="581"/>
      <c r="L405" s="581"/>
      <c r="M405" s="581"/>
      <c r="N405" s="581"/>
      <c r="O405" s="582"/>
      <c r="P405" s="586" t="s">
        <v>70</v>
      </c>
      <c r="Q405" s="587"/>
      <c r="R405" s="587"/>
      <c r="S405" s="587"/>
      <c r="T405" s="587"/>
      <c r="U405" s="587"/>
      <c r="V405" s="588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27.777777777777779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29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0.26158000000000003</v>
      </c>
      <c r="AA405" s="576"/>
      <c r="AB405" s="576"/>
      <c r="AC405" s="576"/>
    </row>
    <row r="406" spans="1:68" x14ac:dyDescent="0.2">
      <c r="A406" s="581"/>
      <c r="B406" s="581"/>
      <c r="C406" s="581"/>
      <c r="D406" s="581"/>
      <c r="E406" s="581"/>
      <c r="F406" s="581"/>
      <c r="G406" s="581"/>
      <c r="H406" s="581"/>
      <c r="I406" s="581"/>
      <c r="J406" s="581"/>
      <c r="K406" s="581"/>
      <c r="L406" s="581"/>
      <c r="M406" s="581"/>
      <c r="N406" s="581"/>
      <c r="O406" s="582"/>
      <c r="P406" s="586" t="s">
        <v>70</v>
      </c>
      <c r="Q406" s="587"/>
      <c r="R406" s="587"/>
      <c r="S406" s="587"/>
      <c r="T406" s="587"/>
      <c r="U406" s="587"/>
      <c r="V406" s="588"/>
      <c r="W406" s="37" t="s">
        <v>68</v>
      </c>
      <c r="X406" s="575">
        <f>IFERROR(SUM(X395:X404),"0")</f>
        <v>150</v>
      </c>
      <c r="Y406" s="575">
        <f>IFERROR(SUM(Y395:Y404),"0")</f>
        <v>156.60000000000002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1"/>
      <c r="C407" s="581"/>
      <c r="D407" s="581"/>
      <c r="E407" s="581"/>
      <c r="F407" s="581"/>
      <c r="G407" s="581"/>
      <c r="H407" s="581"/>
      <c r="I407" s="581"/>
      <c r="J407" s="581"/>
      <c r="K407" s="581"/>
      <c r="L407" s="581"/>
      <c r="M407" s="581"/>
      <c r="N407" s="581"/>
      <c r="O407" s="581"/>
      <c r="P407" s="581"/>
      <c r="Q407" s="581"/>
      <c r="R407" s="581"/>
      <c r="S407" s="581"/>
      <c r="T407" s="581"/>
      <c r="U407" s="581"/>
      <c r="V407" s="581"/>
      <c r="W407" s="581"/>
      <c r="X407" s="581"/>
      <c r="Y407" s="581"/>
      <c r="Z407" s="581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4">
        <v>4607091384352</v>
      </c>
      <c r="E408" s="585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65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4">
        <v>4607091389654</v>
      </c>
      <c r="E409" s="585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68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0"/>
      <c r="B410" s="581"/>
      <c r="C410" s="581"/>
      <c r="D410" s="581"/>
      <c r="E410" s="581"/>
      <c r="F410" s="581"/>
      <c r="G410" s="581"/>
      <c r="H410" s="581"/>
      <c r="I410" s="581"/>
      <c r="J410" s="581"/>
      <c r="K410" s="581"/>
      <c r="L410" s="581"/>
      <c r="M410" s="581"/>
      <c r="N410" s="581"/>
      <c r="O410" s="582"/>
      <c r="P410" s="586" t="s">
        <v>70</v>
      </c>
      <c r="Q410" s="587"/>
      <c r="R410" s="587"/>
      <c r="S410" s="587"/>
      <c r="T410" s="587"/>
      <c r="U410" s="587"/>
      <c r="V410" s="588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1"/>
      <c r="B411" s="581"/>
      <c r="C411" s="581"/>
      <c r="D411" s="581"/>
      <c r="E411" s="581"/>
      <c r="F411" s="581"/>
      <c r="G411" s="581"/>
      <c r="H411" s="581"/>
      <c r="I411" s="581"/>
      <c r="J411" s="581"/>
      <c r="K411" s="581"/>
      <c r="L411" s="581"/>
      <c r="M411" s="581"/>
      <c r="N411" s="581"/>
      <c r="O411" s="582"/>
      <c r="P411" s="586" t="s">
        <v>70</v>
      </c>
      <c r="Q411" s="587"/>
      <c r="R411" s="587"/>
      <c r="S411" s="587"/>
      <c r="T411" s="587"/>
      <c r="U411" s="587"/>
      <c r="V411" s="588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3" t="s">
        <v>637</v>
      </c>
      <c r="B412" s="581"/>
      <c r="C412" s="581"/>
      <c r="D412" s="581"/>
      <c r="E412" s="581"/>
      <c r="F412" s="581"/>
      <c r="G412" s="581"/>
      <c r="H412" s="581"/>
      <c r="I412" s="581"/>
      <c r="J412" s="581"/>
      <c r="K412" s="581"/>
      <c r="L412" s="581"/>
      <c r="M412" s="581"/>
      <c r="N412" s="581"/>
      <c r="O412" s="581"/>
      <c r="P412" s="581"/>
      <c r="Q412" s="581"/>
      <c r="R412" s="581"/>
      <c r="S412" s="581"/>
      <c r="T412" s="581"/>
      <c r="U412" s="581"/>
      <c r="V412" s="581"/>
      <c r="W412" s="581"/>
      <c r="X412" s="581"/>
      <c r="Y412" s="581"/>
      <c r="Z412" s="581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1"/>
      <c r="C413" s="581"/>
      <c r="D413" s="581"/>
      <c r="E413" s="581"/>
      <c r="F413" s="581"/>
      <c r="G413" s="581"/>
      <c r="H413" s="581"/>
      <c r="I413" s="581"/>
      <c r="J413" s="581"/>
      <c r="K413" s="581"/>
      <c r="L413" s="581"/>
      <c r="M413" s="581"/>
      <c r="N413" s="581"/>
      <c r="O413" s="581"/>
      <c r="P413" s="581"/>
      <c r="Q413" s="581"/>
      <c r="R413" s="581"/>
      <c r="S413" s="581"/>
      <c r="T413" s="581"/>
      <c r="U413" s="581"/>
      <c r="V413" s="581"/>
      <c r="W413" s="581"/>
      <c r="X413" s="581"/>
      <c r="Y413" s="581"/>
      <c r="Z413" s="581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4">
        <v>4680115885240</v>
      </c>
      <c r="E414" s="585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4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4">
        <v>4607091389364</v>
      </c>
      <c r="E415" s="585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5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0"/>
      <c r="B416" s="581"/>
      <c r="C416" s="581"/>
      <c r="D416" s="581"/>
      <c r="E416" s="581"/>
      <c r="F416" s="581"/>
      <c r="G416" s="581"/>
      <c r="H416" s="581"/>
      <c r="I416" s="581"/>
      <c r="J416" s="581"/>
      <c r="K416" s="581"/>
      <c r="L416" s="581"/>
      <c r="M416" s="581"/>
      <c r="N416" s="581"/>
      <c r="O416" s="582"/>
      <c r="P416" s="586" t="s">
        <v>70</v>
      </c>
      <c r="Q416" s="587"/>
      <c r="R416" s="587"/>
      <c r="S416" s="587"/>
      <c r="T416" s="587"/>
      <c r="U416" s="587"/>
      <c r="V416" s="588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1"/>
      <c r="B417" s="581"/>
      <c r="C417" s="581"/>
      <c r="D417" s="581"/>
      <c r="E417" s="581"/>
      <c r="F417" s="581"/>
      <c r="G417" s="581"/>
      <c r="H417" s="581"/>
      <c r="I417" s="581"/>
      <c r="J417" s="581"/>
      <c r="K417" s="581"/>
      <c r="L417" s="581"/>
      <c r="M417" s="581"/>
      <c r="N417" s="581"/>
      <c r="O417" s="582"/>
      <c r="P417" s="586" t="s">
        <v>70</v>
      </c>
      <c r="Q417" s="587"/>
      <c r="R417" s="587"/>
      <c r="S417" s="587"/>
      <c r="T417" s="587"/>
      <c r="U417" s="587"/>
      <c r="V417" s="588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1"/>
      <c r="C418" s="581"/>
      <c r="D418" s="581"/>
      <c r="E418" s="581"/>
      <c r="F418" s="581"/>
      <c r="G418" s="581"/>
      <c r="H418" s="581"/>
      <c r="I418" s="581"/>
      <c r="J418" s="581"/>
      <c r="K418" s="581"/>
      <c r="L418" s="581"/>
      <c r="M418" s="581"/>
      <c r="N418" s="581"/>
      <c r="O418" s="581"/>
      <c r="P418" s="581"/>
      <c r="Q418" s="581"/>
      <c r="R418" s="581"/>
      <c r="S418" s="581"/>
      <c r="T418" s="581"/>
      <c r="U418" s="581"/>
      <c r="V418" s="581"/>
      <c r="W418" s="581"/>
      <c r="X418" s="581"/>
      <c r="Y418" s="581"/>
      <c r="Z418" s="581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4">
        <v>4680115886094</v>
      </c>
      <c r="E419" s="585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9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4">
        <v>4607091389425</v>
      </c>
      <c r="E420" s="585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6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4">
        <v>4680115880771</v>
      </c>
      <c r="E421" s="585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65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4">
        <v>4607091389500</v>
      </c>
      <c r="E422" s="585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0"/>
      <c r="B423" s="581"/>
      <c r="C423" s="581"/>
      <c r="D423" s="581"/>
      <c r="E423" s="581"/>
      <c r="F423" s="581"/>
      <c r="G423" s="581"/>
      <c r="H423" s="581"/>
      <c r="I423" s="581"/>
      <c r="J423" s="581"/>
      <c r="K423" s="581"/>
      <c r="L423" s="581"/>
      <c r="M423" s="581"/>
      <c r="N423" s="581"/>
      <c r="O423" s="582"/>
      <c r="P423" s="586" t="s">
        <v>70</v>
      </c>
      <c r="Q423" s="587"/>
      <c r="R423" s="587"/>
      <c r="S423" s="587"/>
      <c r="T423" s="587"/>
      <c r="U423" s="587"/>
      <c r="V423" s="588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1"/>
      <c r="B424" s="581"/>
      <c r="C424" s="581"/>
      <c r="D424" s="581"/>
      <c r="E424" s="581"/>
      <c r="F424" s="581"/>
      <c r="G424" s="581"/>
      <c r="H424" s="581"/>
      <c r="I424" s="581"/>
      <c r="J424" s="581"/>
      <c r="K424" s="581"/>
      <c r="L424" s="581"/>
      <c r="M424" s="581"/>
      <c r="N424" s="581"/>
      <c r="O424" s="582"/>
      <c r="P424" s="586" t="s">
        <v>70</v>
      </c>
      <c r="Q424" s="587"/>
      <c r="R424" s="587"/>
      <c r="S424" s="587"/>
      <c r="T424" s="587"/>
      <c r="U424" s="587"/>
      <c r="V424" s="588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3" t="s">
        <v>656</v>
      </c>
      <c r="B425" s="581"/>
      <c r="C425" s="581"/>
      <c r="D425" s="581"/>
      <c r="E425" s="581"/>
      <c r="F425" s="581"/>
      <c r="G425" s="581"/>
      <c r="H425" s="581"/>
      <c r="I425" s="581"/>
      <c r="J425" s="581"/>
      <c r="K425" s="581"/>
      <c r="L425" s="581"/>
      <c r="M425" s="581"/>
      <c r="N425" s="581"/>
      <c r="O425" s="581"/>
      <c r="P425" s="581"/>
      <c r="Q425" s="581"/>
      <c r="R425" s="581"/>
      <c r="S425" s="581"/>
      <c r="T425" s="581"/>
      <c r="U425" s="581"/>
      <c r="V425" s="581"/>
      <c r="W425" s="581"/>
      <c r="X425" s="581"/>
      <c r="Y425" s="581"/>
      <c r="Z425" s="581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1"/>
      <c r="C426" s="581"/>
      <c r="D426" s="581"/>
      <c r="E426" s="581"/>
      <c r="F426" s="581"/>
      <c r="G426" s="581"/>
      <c r="H426" s="581"/>
      <c r="I426" s="581"/>
      <c r="J426" s="581"/>
      <c r="K426" s="581"/>
      <c r="L426" s="581"/>
      <c r="M426" s="581"/>
      <c r="N426" s="581"/>
      <c r="O426" s="581"/>
      <c r="P426" s="581"/>
      <c r="Q426" s="581"/>
      <c r="R426" s="581"/>
      <c r="S426" s="581"/>
      <c r="T426" s="581"/>
      <c r="U426" s="581"/>
      <c r="V426" s="581"/>
      <c r="W426" s="581"/>
      <c r="X426" s="581"/>
      <c r="Y426" s="581"/>
      <c r="Z426" s="581"/>
      <c r="AA426" s="569"/>
      <c r="AB426" s="569"/>
      <c r="AC426" s="569"/>
    </row>
    <row r="427" spans="1:68" ht="27" hidden="1" customHeight="1" x14ac:dyDescent="0.25">
      <c r="A427" s="54" t="s">
        <v>657</v>
      </c>
      <c r="B427" s="54" t="s">
        <v>658</v>
      </c>
      <c r="C427" s="31">
        <v>4301031347</v>
      </c>
      <c r="D427" s="584">
        <v>4680115885110</v>
      </c>
      <c r="E427" s="585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8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0</v>
      </c>
      <c r="Y427" s="574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580"/>
      <c r="B428" s="581"/>
      <c r="C428" s="581"/>
      <c r="D428" s="581"/>
      <c r="E428" s="581"/>
      <c r="F428" s="581"/>
      <c r="G428" s="581"/>
      <c r="H428" s="581"/>
      <c r="I428" s="581"/>
      <c r="J428" s="581"/>
      <c r="K428" s="581"/>
      <c r="L428" s="581"/>
      <c r="M428" s="581"/>
      <c r="N428" s="581"/>
      <c r="O428" s="582"/>
      <c r="P428" s="586" t="s">
        <v>70</v>
      </c>
      <c r="Q428" s="587"/>
      <c r="R428" s="587"/>
      <c r="S428" s="587"/>
      <c r="T428" s="587"/>
      <c r="U428" s="587"/>
      <c r="V428" s="588"/>
      <c r="W428" s="37" t="s">
        <v>71</v>
      </c>
      <c r="X428" s="575">
        <f>IFERROR(X427/H427,"0")</f>
        <v>0</v>
      </c>
      <c r="Y428" s="575">
        <f>IFERROR(Y427/H427,"0")</f>
        <v>0</v>
      </c>
      <c r="Z428" s="575">
        <f>IFERROR(IF(Z427="",0,Z427),"0")</f>
        <v>0</v>
      </c>
      <c r="AA428" s="576"/>
      <c r="AB428" s="576"/>
      <c r="AC428" s="576"/>
    </row>
    <row r="429" spans="1:68" hidden="1" x14ac:dyDescent="0.2">
      <c r="A429" s="581"/>
      <c r="B429" s="581"/>
      <c r="C429" s="581"/>
      <c r="D429" s="581"/>
      <c r="E429" s="581"/>
      <c r="F429" s="581"/>
      <c r="G429" s="581"/>
      <c r="H429" s="581"/>
      <c r="I429" s="581"/>
      <c r="J429" s="581"/>
      <c r="K429" s="581"/>
      <c r="L429" s="581"/>
      <c r="M429" s="581"/>
      <c r="N429" s="581"/>
      <c r="O429" s="582"/>
      <c r="P429" s="586" t="s">
        <v>70</v>
      </c>
      <c r="Q429" s="587"/>
      <c r="R429" s="587"/>
      <c r="S429" s="587"/>
      <c r="T429" s="587"/>
      <c r="U429" s="587"/>
      <c r="V429" s="588"/>
      <c r="W429" s="37" t="s">
        <v>68</v>
      </c>
      <c r="X429" s="575">
        <f>IFERROR(SUM(X427:X427),"0")</f>
        <v>0</v>
      </c>
      <c r="Y429" s="575">
        <f>IFERROR(SUM(Y427:Y427),"0")</f>
        <v>0</v>
      </c>
      <c r="Z429" s="37"/>
      <c r="AA429" s="576"/>
      <c r="AB429" s="576"/>
      <c r="AC429" s="576"/>
    </row>
    <row r="430" spans="1:68" ht="16.5" hidden="1" customHeight="1" x14ac:dyDescent="0.25">
      <c r="A430" s="583" t="s">
        <v>660</v>
      </c>
      <c r="B430" s="581"/>
      <c r="C430" s="581"/>
      <c r="D430" s="581"/>
      <c r="E430" s="581"/>
      <c r="F430" s="581"/>
      <c r="G430" s="581"/>
      <c r="H430" s="581"/>
      <c r="I430" s="581"/>
      <c r="J430" s="581"/>
      <c r="K430" s="581"/>
      <c r="L430" s="581"/>
      <c r="M430" s="581"/>
      <c r="N430" s="581"/>
      <c r="O430" s="581"/>
      <c r="P430" s="581"/>
      <c r="Q430" s="581"/>
      <c r="R430" s="581"/>
      <c r="S430" s="581"/>
      <c r="T430" s="581"/>
      <c r="U430" s="581"/>
      <c r="V430" s="581"/>
      <c r="W430" s="581"/>
      <c r="X430" s="581"/>
      <c r="Y430" s="581"/>
      <c r="Z430" s="581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1"/>
      <c r="C431" s="581"/>
      <c r="D431" s="581"/>
      <c r="E431" s="581"/>
      <c r="F431" s="581"/>
      <c r="G431" s="581"/>
      <c r="H431" s="581"/>
      <c r="I431" s="581"/>
      <c r="J431" s="581"/>
      <c r="K431" s="581"/>
      <c r="L431" s="581"/>
      <c r="M431" s="581"/>
      <c r="N431" s="581"/>
      <c r="O431" s="581"/>
      <c r="P431" s="581"/>
      <c r="Q431" s="581"/>
      <c r="R431" s="581"/>
      <c r="S431" s="581"/>
      <c r="T431" s="581"/>
      <c r="U431" s="581"/>
      <c r="V431" s="581"/>
      <c r="W431" s="581"/>
      <c r="X431" s="581"/>
      <c r="Y431" s="581"/>
      <c r="Z431" s="581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4">
        <v>4680115885103</v>
      </c>
      <c r="E432" s="585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88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0"/>
      <c r="B433" s="581"/>
      <c r="C433" s="581"/>
      <c r="D433" s="581"/>
      <c r="E433" s="581"/>
      <c r="F433" s="581"/>
      <c r="G433" s="581"/>
      <c r="H433" s="581"/>
      <c r="I433" s="581"/>
      <c r="J433" s="581"/>
      <c r="K433" s="581"/>
      <c r="L433" s="581"/>
      <c r="M433" s="581"/>
      <c r="N433" s="581"/>
      <c r="O433" s="582"/>
      <c r="P433" s="586" t="s">
        <v>70</v>
      </c>
      <c r="Q433" s="587"/>
      <c r="R433" s="587"/>
      <c r="S433" s="587"/>
      <c r="T433" s="587"/>
      <c r="U433" s="587"/>
      <c r="V433" s="588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1"/>
      <c r="B434" s="581"/>
      <c r="C434" s="581"/>
      <c r="D434" s="581"/>
      <c r="E434" s="581"/>
      <c r="F434" s="581"/>
      <c r="G434" s="581"/>
      <c r="H434" s="581"/>
      <c r="I434" s="581"/>
      <c r="J434" s="581"/>
      <c r="K434" s="581"/>
      <c r="L434" s="581"/>
      <c r="M434" s="581"/>
      <c r="N434" s="581"/>
      <c r="O434" s="582"/>
      <c r="P434" s="586" t="s">
        <v>70</v>
      </c>
      <c r="Q434" s="587"/>
      <c r="R434" s="587"/>
      <c r="S434" s="587"/>
      <c r="T434" s="587"/>
      <c r="U434" s="587"/>
      <c r="V434" s="588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731" t="s">
        <v>664</v>
      </c>
      <c r="B435" s="732"/>
      <c r="C435" s="732"/>
      <c r="D435" s="732"/>
      <c r="E435" s="732"/>
      <c r="F435" s="732"/>
      <c r="G435" s="732"/>
      <c r="H435" s="732"/>
      <c r="I435" s="732"/>
      <c r="J435" s="732"/>
      <c r="K435" s="732"/>
      <c r="L435" s="732"/>
      <c r="M435" s="732"/>
      <c r="N435" s="732"/>
      <c r="O435" s="732"/>
      <c r="P435" s="732"/>
      <c r="Q435" s="732"/>
      <c r="R435" s="732"/>
      <c r="S435" s="732"/>
      <c r="T435" s="732"/>
      <c r="U435" s="732"/>
      <c r="V435" s="732"/>
      <c r="W435" s="732"/>
      <c r="X435" s="732"/>
      <c r="Y435" s="732"/>
      <c r="Z435" s="732"/>
      <c r="AA435" s="48"/>
      <c r="AB435" s="48"/>
      <c r="AC435" s="48"/>
    </row>
    <row r="436" spans="1:68" ht="16.5" hidden="1" customHeight="1" x14ac:dyDescent="0.25">
      <c r="A436" s="583" t="s">
        <v>664</v>
      </c>
      <c r="B436" s="581"/>
      <c r="C436" s="581"/>
      <c r="D436" s="581"/>
      <c r="E436" s="581"/>
      <c r="F436" s="581"/>
      <c r="G436" s="581"/>
      <c r="H436" s="581"/>
      <c r="I436" s="581"/>
      <c r="J436" s="581"/>
      <c r="K436" s="581"/>
      <c r="L436" s="581"/>
      <c r="M436" s="581"/>
      <c r="N436" s="581"/>
      <c r="O436" s="581"/>
      <c r="P436" s="581"/>
      <c r="Q436" s="581"/>
      <c r="R436" s="581"/>
      <c r="S436" s="581"/>
      <c r="T436" s="581"/>
      <c r="U436" s="581"/>
      <c r="V436" s="581"/>
      <c r="W436" s="581"/>
      <c r="X436" s="581"/>
      <c r="Y436" s="581"/>
      <c r="Z436" s="581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1"/>
      <c r="C437" s="581"/>
      <c r="D437" s="581"/>
      <c r="E437" s="581"/>
      <c r="F437" s="581"/>
      <c r="G437" s="581"/>
      <c r="H437" s="581"/>
      <c r="I437" s="581"/>
      <c r="J437" s="581"/>
      <c r="K437" s="581"/>
      <c r="L437" s="581"/>
      <c r="M437" s="581"/>
      <c r="N437" s="581"/>
      <c r="O437" s="581"/>
      <c r="P437" s="581"/>
      <c r="Q437" s="581"/>
      <c r="R437" s="581"/>
      <c r="S437" s="581"/>
      <c r="T437" s="581"/>
      <c r="U437" s="581"/>
      <c r="V437" s="581"/>
      <c r="W437" s="581"/>
      <c r="X437" s="581"/>
      <c r="Y437" s="581"/>
      <c r="Z437" s="581"/>
      <c r="AA437" s="569"/>
      <c r="AB437" s="569"/>
      <c r="AC437" s="569"/>
    </row>
    <row r="438" spans="1:68" ht="27" hidden="1" customHeight="1" x14ac:dyDescent="0.25">
      <c r="A438" s="54" t="s">
        <v>665</v>
      </c>
      <c r="B438" s="54" t="s">
        <v>666</v>
      </c>
      <c r="C438" s="31">
        <v>4301011795</v>
      </c>
      <c r="D438" s="584">
        <v>4607091389067</v>
      </c>
      <c r="E438" s="585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7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customHeight="1" x14ac:dyDescent="0.25">
      <c r="A439" s="54" t="s">
        <v>668</v>
      </c>
      <c r="B439" s="54" t="s">
        <v>669</v>
      </c>
      <c r="C439" s="31">
        <v>4301011961</v>
      </c>
      <c r="D439" s="584">
        <v>4680115885271</v>
      </c>
      <c r="E439" s="585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6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150</v>
      </c>
      <c r="Y439" s="574">
        <f t="shared" si="69"/>
        <v>153.12</v>
      </c>
      <c r="Z439" s="36">
        <f t="shared" si="70"/>
        <v>0.34683999999999998</v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160.22727272727272</v>
      </c>
      <c r="BN439" s="64">
        <f t="shared" si="72"/>
        <v>163.56</v>
      </c>
      <c r="BO439" s="64">
        <f t="shared" si="73"/>
        <v>0.27316433566433568</v>
      </c>
      <c r="BP439" s="64">
        <f t="shared" si="74"/>
        <v>0.27884615384615385</v>
      </c>
    </row>
    <row r="440" spans="1:68" ht="27" customHeight="1" x14ac:dyDescent="0.25">
      <c r="A440" s="54" t="s">
        <v>671</v>
      </c>
      <c r="B440" s="54" t="s">
        <v>672</v>
      </c>
      <c r="C440" s="31">
        <v>4301011376</v>
      </c>
      <c r="D440" s="584">
        <v>4680115885226</v>
      </c>
      <c r="E440" s="585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1500</v>
      </c>
      <c r="Y440" s="574">
        <f t="shared" si="69"/>
        <v>1504.8000000000002</v>
      </c>
      <c r="Z440" s="36">
        <f t="shared" si="70"/>
        <v>3.4085999999999999</v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1602.2727272727273</v>
      </c>
      <c r="BN440" s="64">
        <f t="shared" si="72"/>
        <v>1607.3999999999999</v>
      </c>
      <c r="BO440" s="64">
        <f t="shared" si="73"/>
        <v>2.7316433566433567</v>
      </c>
      <c r="BP440" s="64">
        <f t="shared" si="74"/>
        <v>2.7403846153846154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4">
        <v>4607091383522</v>
      </c>
      <c r="E441" s="585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49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4">
        <v>4680115884502</v>
      </c>
      <c r="E442" s="585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8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681</v>
      </c>
      <c r="B443" s="54" t="s">
        <v>682</v>
      </c>
      <c r="C443" s="31">
        <v>4301011771</v>
      </c>
      <c r="D443" s="584">
        <v>4607091389104</v>
      </c>
      <c r="E443" s="585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1500</v>
      </c>
      <c r="Y443" s="574">
        <f t="shared" si="69"/>
        <v>1504.8000000000002</v>
      </c>
      <c r="Z443" s="36">
        <f t="shared" si="70"/>
        <v>3.4085999999999999</v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1602.2727272727273</v>
      </c>
      <c r="BN443" s="64">
        <f t="shared" si="72"/>
        <v>1607.3999999999999</v>
      </c>
      <c r="BO443" s="64">
        <f t="shared" si="73"/>
        <v>2.7316433566433567</v>
      </c>
      <c r="BP443" s="64">
        <f t="shared" si="74"/>
        <v>2.7403846153846154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4">
        <v>4680115884519</v>
      </c>
      <c r="E444" s="585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5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4">
        <v>4680115886391</v>
      </c>
      <c r="E445" s="585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9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4">
        <v>4680115880603</v>
      </c>
      <c r="E446" s="585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4">
        <v>4680115880603</v>
      </c>
      <c r="E447" s="585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60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4">
        <v>4607091389999</v>
      </c>
      <c r="E448" s="585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46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4">
        <v>4680115882782</v>
      </c>
      <c r="E449" s="585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60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4">
        <v>4680115885479</v>
      </c>
      <c r="E450" s="585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80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4">
        <v>4607091389982</v>
      </c>
      <c r="E451" s="585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4301011784</v>
      </c>
      <c r="D452" s="584">
        <v>4607091389982</v>
      </c>
      <c r="E452" s="585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91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200</v>
      </c>
      <c r="Y452" s="574">
        <f t="shared" si="69"/>
        <v>201.6</v>
      </c>
      <c r="Z452" s="36">
        <f>IFERROR(IF(Y452=0,"",ROUNDUP(Y452/H452,0)*0.00902),"")</f>
        <v>0.50512000000000001</v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211.66666666666666</v>
      </c>
      <c r="BN452" s="64">
        <f t="shared" si="72"/>
        <v>213.35999999999999</v>
      </c>
      <c r="BO452" s="64">
        <f t="shared" si="73"/>
        <v>0.4208754208754209</v>
      </c>
      <c r="BP452" s="64">
        <f t="shared" si="74"/>
        <v>0.42424242424242425</v>
      </c>
    </row>
    <row r="453" spans="1:68" x14ac:dyDescent="0.2">
      <c r="A453" s="580"/>
      <c r="B453" s="581"/>
      <c r="C453" s="581"/>
      <c r="D453" s="581"/>
      <c r="E453" s="581"/>
      <c r="F453" s="581"/>
      <c r="G453" s="581"/>
      <c r="H453" s="581"/>
      <c r="I453" s="581"/>
      <c r="J453" s="581"/>
      <c r="K453" s="581"/>
      <c r="L453" s="581"/>
      <c r="M453" s="581"/>
      <c r="N453" s="581"/>
      <c r="O453" s="582"/>
      <c r="P453" s="586" t="s">
        <v>70</v>
      </c>
      <c r="Q453" s="587"/>
      <c r="R453" s="587"/>
      <c r="S453" s="587"/>
      <c r="T453" s="587"/>
      <c r="U453" s="587"/>
      <c r="V453" s="588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652.14646464646455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655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7.6691599999999998</v>
      </c>
      <c r="AA453" s="576"/>
      <c r="AB453" s="576"/>
      <c r="AC453" s="576"/>
    </row>
    <row r="454" spans="1:68" x14ac:dyDescent="0.2">
      <c r="A454" s="581"/>
      <c r="B454" s="581"/>
      <c r="C454" s="581"/>
      <c r="D454" s="581"/>
      <c r="E454" s="581"/>
      <c r="F454" s="581"/>
      <c r="G454" s="581"/>
      <c r="H454" s="581"/>
      <c r="I454" s="581"/>
      <c r="J454" s="581"/>
      <c r="K454" s="581"/>
      <c r="L454" s="581"/>
      <c r="M454" s="581"/>
      <c r="N454" s="581"/>
      <c r="O454" s="582"/>
      <c r="P454" s="586" t="s">
        <v>70</v>
      </c>
      <c r="Q454" s="587"/>
      <c r="R454" s="587"/>
      <c r="S454" s="587"/>
      <c r="T454" s="587"/>
      <c r="U454" s="587"/>
      <c r="V454" s="588"/>
      <c r="W454" s="37" t="s">
        <v>68</v>
      </c>
      <c r="X454" s="575">
        <f>IFERROR(SUM(X438:X452),"0")</f>
        <v>3350</v>
      </c>
      <c r="Y454" s="575">
        <f>IFERROR(SUM(Y438:Y452),"0")</f>
        <v>3364.32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1"/>
      <c r="C455" s="581"/>
      <c r="D455" s="581"/>
      <c r="E455" s="581"/>
      <c r="F455" s="581"/>
      <c r="G455" s="581"/>
      <c r="H455" s="581"/>
      <c r="I455" s="581"/>
      <c r="J455" s="581"/>
      <c r="K455" s="581"/>
      <c r="L455" s="581"/>
      <c r="M455" s="581"/>
      <c r="N455" s="581"/>
      <c r="O455" s="581"/>
      <c r="P455" s="581"/>
      <c r="Q455" s="581"/>
      <c r="R455" s="581"/>
      <c r="S455" s="581"/>
      <c r="T455" s="581"/>
      <c r="U455" s="581"/>
      <c r="V455" s="581"/>
      <c r="W455" s="581"/>
      <c r="X455" s="581"/>
      <c r="Y455" s="581"/>
      <c r="Z455" s="581"/>
      <c r="AA455" s="569"/>
      <c r="AB455" s="569"/>
      <c r="AC455" s="569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4">
        <v>4607091388930</v>
      </c>
      <c r="E456" s="585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4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700</v>
      </c>
      <c r="Y456" s="574">
        <f>IFERROR(IF(X456="",0,CEILING((X456/$H456),1)*$H456),"")</f>
        <v>702.24</v>
      </c>
      <c r="Z456" s="36">
        <f>IFERROR(IF(Y456=0,"",ROUNDUP(Y456/H456,0)*0.01196),"")</f>
        <v>1.5906800000000001</v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747.72727272727275</v>
      </c>
      <c r="BN456" s="64">
        <f>IFERROR(Y456*I456/H456,"0")</f>
        <v>750.11999999999989</v>
      </c>
      <c r="BO456" s="64">
        <f>IFERROR(1/J456*(X456/H456),"0")</f>
        <v>1.2747668997668997</v>
      </c>
      <c r="BP456" s="64">
        <f>IFERROR(1/J456*(Y456/H456),"0")</f>
        <v>1.278846153846154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4">
        <v>4680115886407</v>
      </c>
      <c r="E457" s="585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88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4">
        <v>4680115880054</v>
      </c>
      <c r="E458" s="585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9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80"/>
      <c r="B459" s="581"/>
      <c r="C459" s="581"/>
      <c r="D459" s="581"/>
      <c r="E459" s="581"/>
      <c r="F459" s="581"/>
      <c r="G459" s="581"/>
      <c r="H459" s="581"/>
      <c r="I459" s="581"/>
      <c r="J459" s="581"/>
      <c r="K459" s="581"/>
      <c r="L459" s="581"/>
      <c r="M459" s="581"/>
      <c r="N459" s="581"/>
      <c r="O459" s="582"/>
      <c r="P459" s="586" t="s">
        <v>70</v>
      </c>
      <c r="Q459" s="587"/>
      <c r="R459" s="587"/>
      <c r="S459" s="587"/>
      <c r="T459" s="587"/>
      <c r="U459" s="587"/>
      <c r="V459" s="588"/>
      <c r="W459" s="37" t="s">
        <v>71</v>
      </c>
      <c r="X459" s="575">
        <f>IFERROR(X456/H456,"0")+IFERROR(X457/H457,"0")+IFERROR(X458/H458,"0")</f>
        <v>132.57575757575756</v>
      </c>
      <c r="Y459" s="575">
        <f>IFERROR(Y456/H456,"0")+IFERROR(Y457/H457,"0")+IFERROR(Y458/H458,"0")</f>
        <v>133</v>
      </c>
      <c r="Z459" s="575">
        <f>IFERROR(IF(Z456="",0,Z456),"0")+IFERROR(IF(Z457="",0,Z457),"0")+IFERROR(IF(Z458="",0,Z458),"0")</f>
        <v>1.5906800000000001</v>
      </c>
      <c r="AA459" s="576"/>
      <c r="AB459" s="576"/>
      <c r="AC459" s="576"/>
    </row>
    <row r="460" spans="1:68" x14ac:dyDescent="0.2">
      <c r="A460" s="581"/>
      <c r="B460" s="581"/>
      <c r="C460" s="581"/>
      <c r="D460" s="581"/>
      <c r="E460" s="581"/>
      <c r="F460" s="581"/>
      <c r="G460" s="581"/>
      <c r="H460" s="581"/>
      <c r="I460" s="581"/>
      <c r="J460" s="581"/>
      <c r="K460" s="581"/>
      <c r="L460" s="581"/>
      <c r="M460" s="581"/>
      <c r="N460" s="581"/>
      <c r="O460" s="582"/>
      <c r="P460" s="586" t="s">
        <v>70</v>
      </c>
      <c r="Q460" s="587"/>
      <c r="R460" s="587"/>
      <c r="S460" s="587"/>
      <c r="T460" s="587"/>
      <c r="U460" s="587"/>
      <c r="V460" s="588"/>
      <c r="W460" s="37" t="s">
        <v>68</v>
      </c>
      <c r="X460" s="575">
        <f>IFERROR(SUM(X456:X458),"0")</f>
        <v>700</v>
      </c>
      <c r="Y460" s="575">
        <f>IFERROR(SUM(Y456:Y458),"0")</f>
        <v>702.24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1"/>
      <c r="C461" s="581"/>
      <c r="D461" s="581"/>
      <c r="E461" s="581"/>
      <c r="F461" s="581"/>
      <c r="G461" s="581"/>
      <c r="H461" s="581"/>
      <c r="I461" s="581"/>
      <c r="J461" s="581"/>
      <c r="K461" s="581"/>
      <c r="L461" s="581"/>
      <c r="M461" s="581"/>
      <c r="N461" s="581"/>
      <c r="O461" s="581"/>
      <c r="P461" s="581"/>
      <c r="Q461" s="581"/>
      <c r="R461" s="581"/>
      <c r="S461" s="581"/>
      <c r="T461" s="581"/>
      <c r="U461" s="581"/>
      <c r="V461" s="581"/>
      <c r="W461" s="581"/>
      <c r="X461" s="581"/>
      <c r="Y461" s="581"/>
      <c r="Z461" s="581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4">
        <v>4680115883116</v>
      </c>
      <c r="E462" s="585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71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400</v>
      </c>
      <c r="Y462" s="574">
        <f t="shared" ref="Y462:Y468" si="75">IFERROR(IF(X462="",0,CEILING((X462/$H462),1)*$H462),"")</f>
        <v>401.28000000000003</v>
      </c>
      <c r="Z462" s="36">
        <f>IFERROR(IF(Y462=0,"",ROUNDUP(Y462/H462,0)*0.01196),"")</f>
        <v>0.90895999999999999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427.27272727272725</v>
      </c>
      <c r="BN462" s="64">
        <f t="shared" ref="BN462:BN468" si="77">IFERROR(Y462*I462/H462,"0")</f>
        <v>428.64</v>
      </c>
      <c r="BO462" s="64">
        <f t="shared" ref="BO462:BO468" si="78">IFERROR(1/J462*(X462/H462),"0")</f>
        <v>0.72843822843822836</v>
      </c>
      <c r="BP462" s="64">
        <f t="shared" ref="BP462:BP468" si="79">IFERROR(1/J462*(Y462/H462),"0")</f>
        <v>0.73076923076923084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4">
        <v>4680115883093</v>
      </c>
      <c r="E463" s="585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67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500</v>
      </c>
      <c r="Y463" s="574">
        <f t="shared" si="75"/>
        <v>501.6</v>
      </c>
      <c r="Z463" s="36">
        <f>IFERROR(IF(Y463=0,"",ROUNDUP(Y463/H463,0)*0.01196),"")</f>
        <v>1.1362000000000001</v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534.09090909090912</v>
      </c>
      <c r="BN463" s="64">
        <f t="shared" si="77"/>
        <v>535.79999999999995</v>
      </c>
      <c r="BO463" s="64">
        <f t="shared" si="78"/>
        <v>0.91054778554778548</v>
      </c>
      <c r="BP463" s="64">
        <f t="shared" si="79"/>
        <v>0.91346153846153855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4">
        <v>4680115883109</v>
      </c>
      <c r="E464" s="585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9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1000</v>
      </c>
      <c r="Y464" s="574">
        <f t="shared" si="75"/>
        <v>1003.2</v>
      </c>
      <c r="Z464" s="36">
        <f>IFERROR(IF(Y464=0,"",ROUNDUP(Y464/H464,0)*0.01196),"")</f>
        <v>2.2724000000000002</v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1068.1818181818182</v>
      </c>
      <c r="BN464" s="64">
        <f t="shared" si="77"/>
        <v>1071.5999999999999</v>
      </c>
      <c r="BO464" s="64">
        <f t="shared" si="78"/>
        <v>1.821095571095571</v>
      </c>
      <c r="BP464" s="64">
        <f t="shared" si="79"/>
        <v>1.8269230769230771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4">
        <v>4680115882072</v>
      </c>
      <c r="E465" s="585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67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4">
        <v>4680115882072</v>
      </c>
      <c r="E466" s="585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91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4">
        <v>4680115882102</v>
      </c>
      <c r="E467" s="585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81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4">
        <v>4680115882096</v>
      </c>
      <c r="E468" s="585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89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0"/>
      <c r="B469" s="581"/>
      <c r="C469" s="581"/>
      <c r="D469" s="581"/>
      <c r="E469" s="581"/>
      <c r="F469" s="581"/>
      <c r="G469" s="581"/>
      <c r="H469" s="581"/>
      <c r="I469" s="581"/>
      <c r="J469" s="581"/>
      <c r="K469" s="581"/>
      <c r="L469" s="581"/>
      <c r="M469" s="581"/>
      <c r="N469" s="581"/>
      <c r="O469" s="582"/>
      <c r="P469" s="586" t="s">
        <v>70</v>
      </c>
      <c r="Q469" s="587"/>
      <c r="R469" s="587"/>
      <c r="S469" s="587"/>
      <c r="T469" s="587"/>
      <c r="U469" s="587"/>
      <c r="V469" s="588"/>
      <c r="W469" s="37" t="s">
        <v>71</v>
      </c>
      <c r="X469" s="575">
        <f>IFERROR(X462/H462,"0")+IFERROR(X463/H463,"0")+IFERROR(X464/H464,"0")+IFERROR(X465/H465,"0")+IFERROR(X466/H466,"0")+IFERROR(X467/H467,"0")+IFERROR(X468/H468,"0")</f>
        <v>359.84848484848482</v>
      </c>
      <c r="Y469" s="575">
        <f>IFERROR(Y462/H462,"0")+IFERROR(Y463/H463,"0")+IFERROR(Y464/H464,"0")+IFERROR(Y465/H465,"0")+IFERROR(Y466/H466,"0")+IFERROR(Y467/H467,"0")+IFERROR(Y468/H468,"0")</f>
        <v>361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4.3175600000000003</v>
      </c>
      <c r="AA469" s="576"/>
      <c r="AB469" s="576"/>
      <c r="AC469" s="576"/>
    </row>
    <row r="470" spans="1:68" x14ac:dyDescent="0.2">
      <c r="A470" s="581"/>
      <c r="B470" s="581"/>
      <c r="C470" s="581"/>
      <c r="D470" s="581"/>
      <c r="E470" s="581"/>
      <c r="F470" s="581"/>
      <c r="G470" s="581"/>
      <c r="H470" s="581"/>
      <c r="I470" s="581"/>
      <c r="J470" s="581"/>
      <c r="K470" s="581"/>
      <c r="L470" s="581"/>
      <c r="M470" s="581"/>
      <c r="N470" s="581"/>
      <c r="O470" s="582"/>
      <c r="P470" s="586" t="s">
        <v>70</v>
      </c>
      <c r="Q470" s="587"/>
      <c r="R470" s="587"/>
      <c r="S470" s="587"/>
      <c r="T470" s="587"/>
      <c r="U470" s="587"/>
      <c r="V470" s="588"/>
      <c r="W470" s="37" t="s">
        <v>68</v>
      </c>
      <c r="X470" s="575">
        <f>IFERROR(SUM(X462:X468),"0")</f>
        <v>1900</v>
      </c>
      <c r="Y470" s="575">
        <f>IFERROR(SUM(Y462:Y468),"0")</f>
        <v>1906.0800000000002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1"/>
      <c r="C471" s="581"/>
      <c r="D471" s="581"/>
      <c r="E471" s="581"/>
      <c r="F471" s="581"/>
      <c r="G471" s="581"/>
      <c r="H471" s="581"/>
      <c r="I471" s="581"/>
      <c r="J471" s="581"/>
      <c r="K471" s="581"/>
      <c r="L471" s="581"/>
      <c r="M471" s="581"/>
      <c r="N471" s="581"/>
      <c r="O471" s="581"/>
      <c r="P471" s="581"/>
      <c r="Q471" s="581"/>
      <c r="R471" s="581"/>
      <c r="S471" s="581"/>
      <c r="T471" s="581"/>
      <c r="U471" s="581"/>
      <c r="V471" s="581"/>
      <c r="W471" s="581"/>
      <c r="X471" s="581"/>
      <c r="Y471" s="581"/>
      <c r="Z471" s="581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4">
        <v>4607091383409</v>
      </c>
      <c r="E472" s="585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2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4">
        <v>4607091383416</v>
      </c>
      <c r="E473" s="585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8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4">
        <v>4680115883536</v>
      </c>
      <c r="E474" s="585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0"/>
      <c r="B475" s="581"/>
      <c r="C475" s="581"/>
      <c r="D475" s="581"/>
      <c r="E475" s="581"/>
      <c r="F475" s="581"/>
      <c r="G475" s="581"/>
      <c r="H475" s="581"/>
      <c r="I475" s="581"/>
      <c r="J475" s="581"/>
      <c r="K475" s="581"/>
      <c r="L475" s="581"/>
      <c r="M475" s="581"/>
      <c r="N475" s="581"/>
      <c r="O475" s="582"/>
      <c r="P475" s="586" t="s">
        <v>70</v>
      </c>
      <c r="Q475" s="587"/>
      <c r="R475" s="587"/>
      <c r="S475" s="587"/>
      <c r="T475" s="587"/>
      <c r="U475" s="587"/>
      <c r="V475" s="588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1"/>
      <c r="B476" s="581"/>
      <c r="C476" s="581"/>
      <c r="D476" s="581"/>
      <c r="E476" s="581"/>
      <c r="F476" s="581"/>
      <c r="G476" s="581"/>
      <c r="H476" s="581"/>
      <c r="I476" s="581"/>
      <c r="J476" s="581"/>
      <c r="K476" s="581"/>
      <c r="L476" s="581"/>
      <c r="M476" s="581"/>
      <c r="N476" s="581"/>
      <c r="O476" s="582"/>
      <c r="P476" s="586" t="s">
        <v>70</v>
      </c>
      <c r="Q476" s="587"/>
      <c r="R476" s="587"/>
      <c r="S476" s="587"/>
      <c r="T476" s="587"/>
      <c r="U476" s="587"/>
      <c r="V476" s="588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731" t="s">
        <v>734</v>
      </c>
      <c r="B477" s="732"/>
      <c r="C477" s="732"/>
      <c r="D477" s="732"/>
      <c r="E477" s="732"/>
      <c r="F477" s="732"/>
      <c r="G477" s="732"/>
      <c r="H477" s="732"/>
      <c r="I477" s="732"/>
      <c r="J477" s="732"/>
      <c r="K477" s="732"/>
      <c r="L477" s="732"/>
      <c r="M477" s="732"/>
      <c r="N477" s="732"/>
      <c r="O477" s="732"/>
      <c r="P477" s="732"/>
      <c r="Q477" s="732"/>
      <c r="R477" s="732"/>
      <c r="S477" s="732"/>
      <c r="T477" s="732"/>
      <c r="U477" s="732"/>
      <c r="V477" s="732"/>
      <c r="W477" s="732"/>
      <c r="X477" s="732"/>
      <c r="Y477" s="732"/>
      <c r="Z477" s="732"/>
      <c r="AA477" s="48"/>
      <c r="AB477" s="48"/>
      <c r="AC477" s="48"/>
    </row>
    <row r="478" spans="1:68" ht="16.5" hidden="1" customHeight="1" x14ac:dyDescent="0.25">
      <c r="A478" s="583" t="s">
        <v>734</v>
      </c>
      <c r="B478" s="581"/>
      <c r="C478" s="581"/>
      <c r="D478" s="581"/>
      <c r="E478" s="581"/>
      <c r="F478" s="581"/>
      <c r="G478" s="581"/>
      <c r="H478" s="581"/>
      <c r="I478" s="581"/>
      <c r="J478" s="581"/>
      <c r="K478" s="581"/>
      <c r="L478" s="581"/>
      <c r="M478" s="581"/>
      <c r="N478" s="581"/>
      <c r="O478" s="581"/>
      <c r="P478" s="581"/>
      <c r="Q478" s="581"/>
      <c r="R478" s="581"/>
      <c r="S478" s="581"/>
      <c r="T478" s="581"/>
      <c r="U478" s="581"/>
      <c r="V478" s="581"/>
      <c r="W478" s="581"/>
      <c r="X478" s="581"/>
      <c r="Y478" s="581"/>
      <c r="Z478" s="581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1"/>
      <c r="C479" s="581"/>
      <c r="D479" s="581"/>
      <c r="E479" s="581"/>
      <c r="F479" s="581"/>
      <c r="G479" s="581"/>
      <c r="H479" s="581"/>
      <c r="I479" s="581"/>
      <c r="J479" s="581"/>
      <c r="K479" s="581"/>
      <c r="L479" s="581"/>
      <c r="M479" s="581"/>
      <c r="N479" s="581"/>
      <c r="O479" s="581"/>
      <c r="P479" s="581"/>
      <c r="Q479" s="581"/>
      <c r="R479" s="581"/>
      <c r="S479" s="581"/>
      <c r="T479" s="581"/>
      <c r="U479" s="581"/>
      <c r="V479" s="581"/>
      <c r="W479" s="581"/>
      <c r="X479" s="581"/>
      <c r="Y479" s="581"/>
      <c r="Z479" s="581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4">
        <v>4640242181011</v>
      </c>
      <c r="E480" s="585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817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4">
        <v>4640242180441</v>
      </c>
      <c r="E481" s="585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847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4">
        <v>4640242180564</v>
      </c>
      <c r="E482" s="585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832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4">
        <v>4640242181189</v>
      </c>
      <c r="E483" s="585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678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0"/>
      <c r="B484" s="581"/>
      <c r="C484" s="581"/>
      <c r="D484" s="581"/>
      <c r="E484" s="581"/>
      <c r="F484" s="581"/>
      <c r="G484" s="581"/>
      <c r="H484" s="581"/>
      <c r="I484" s="581"/>
      <c r="J484" s="581"/>
      <c r="K484" s="581"/>
      <c r="L484" s="581"/>
      <c r="M484" s="581"/>
      <c r="N484" s="581"/>
      <c r="O484" s="582"/>
      <c r="P484" s="586" t="s">
        <v>70</v>
      </c>
      <c r="Q484" s="587"/>
      <c r="R484" s="587"/>
      <c r="S484" s="587"/>
      <c r="T484" s="587"/>
      <c r="U484" s="587"/>
      <c r="V484" s="588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1"/>
      <c r="B485" s="581"/>
      <c r="C485" s="581"/>
      <c r="D485" s="581"/>
      <c r="E485" s="581"/>
      <c r="F485" s="581"/>
      <c r="G485" s="581"/>
      <c r="H485" s="581"/>
      <c r="I485" s="581"/>
      <c r="J485" s="581"/>
      <c r="K485" s="581"/>
      <c r="L485" s="581"/>
      <c r="M485" s="581"/>
      <c r="N485" s="581"/>
      <c r="O485" s="582"/>
      <c r="P485" s="586" t="s">
        <v>70</v>
      </c>
      <c r="Q485" s="587"/>
      <c r="R485" s="587"/>
      <c r="S485" s="587"/>
      <c r="T485" s="587"/>
      <c r="U485" s="587"/>
      <c r="V485" s="588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1"/>
      <c r="C486" s="581"/>
      <c r="D486" s="581"/>
      <c r="E486" s="581"/>
      <c r="F486" s="581"/>
      <c r="G486" s="581"/>
      <c r="H486" s="581"/>
      <c r="I486" s="581"/>
      <c r="J486" s="581"/>
      <c r="K486" s="581"/>
      <c r="L486" s="581"/>
      <c r="M486" s="581"/>
      <c r="N486" s="581"/>
      <c r="O486" s="581"/>
      <c r="P486" s="581"/>
      <c r="Q486" s="581"/>
      <c r="R486" s="581"/>
      <c r="S486" s="581"/>
      <c r="T486" s="581"/>
      <c r="U486" s="581"/>
      <c r="V486" s="581"/>
      <c r="W486" s="581"/>
      <c r="X486" s="581"/>
      <c r="Y486" s="581"/>
      <c r="Z486" s="581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4">
        <v>4640242180519</v>
      </c>
      <c r="E487" s="585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910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4">
        <v>4640242180519</v>
      </c>
      <c r="E488" s="585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683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4">
        <v>4640242180526</v>
      </c>
      <c r="E489" s="585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4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4">
        <v>4640242181363</v>
      </c>
      <c r="E490" s="585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688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0"/>
      <c r="B491" s="581"/>
      <c r="C491" s="581"/>
      <c r="D491" s="581"/>
      <c r="E491" s="581"/>
      <c r="F491" s="581"/>
      <c r="G491" s="581"/>
      <c r="H491" s="581"/>
      <c r="I491" s="581"/>
      <c r="J491" s="581"/>
      <c r="K491" s="581"/>
      <c r="L491" s="581"/>
      <c r="M491" s="581"/>
      <c r="N491" s="581"/>
      <c r="O491" s="582"/>
      <c r="P491" s="586" t="s">
        <v>70</v>
      </c>
      <c r="Q491" s="587"/>
      <c r="R491" s="587"/>
      <c r="S491" s="587"/>
      <c r="T491" s="587"/>
      <c r="U491" s="587"/>
      <c r="V491" s="588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1"/>
      <c r="B492" s="581"/>
      <c r="C492" s="581"/>
      <c r="D492" s="581"/>
      <c r="E492" s="581"/>
      <c r="F492" s="581"/>
      <c r="G492" s="581"/>
      <c r="H492" s="581"/>
      <c r="I492" s="581"/>
      <c r="J492" s="581"/>
      <c r="K492" s="581"/>
      <c r="L492" s="581"/>
      <c r="M492" s="581"/>
      <c r="N492" s="581"/>
      <c r="O492" s="582"/>
      <c r="P492" s="586" t="s">
        <v>70</v>
      </c>
      <c r="Q492" s="587"/>
      <c r="R492" s="587"/>
      <c r="S492" s="587"/>
      <c r="T492" s="587"/>
      <c r="U492" s="587"/>
      <c r="V492" s="588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1"/>
      <c r="C493" s="581"/>
      <c r="D493" s="581"/>
      <c r="E493" s="581"/>
      <c r="F493" s="581"/>
      <c r="G493" s="581"/>
      <c r="H493" s="581"/>
      <c r="I493" s="581"/>
      <c r="J493" s="581"/>
      <c r="K493" s="581"/>
      <c r="L493" s="581"/>
      <c r="M493" s="581"/>
      <c r="N493" s="581"/>
      <c r="O493" s="581"/>
      <c r="P493" s="581"/>
      <c r="Q493" s="581"/>
      <c r="R493" s="581"/>
      <c r="S493" s="581"/>
      <c r="T493" s="581"/>
      <c r="U493" s="581"/>
      <c r="V493" s="581"/>
      <c r="W493" s="581"/>
      <c r="X493" s="581"/>
      <c r="Y493" s="581"/>
      <c r="Z493" s="581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4">
        <v>4640242180816</v>
      </c>
      <c r="E494" s="585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845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4">
        <v>4640242180595</v>
      </c>
      <c r="E495" s="585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828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0"/>
      <c r="B496" s="581"/>
      <c r="C496" s="581"/>
      <c r="D496" s="581"/>
      <c r="E496" s="581"/>
      <c r="F496" s="581"/>
      <c r="G496" s="581"/>
      <c r="H496" s="581"/>
      <c r="I496" s="581"/>
      <c r="J496" s="581"/>
      <c r="K496" s="581"/>
      <c r="L496" s="581"/>
      <c r="M496" s="581"/>
      <c r="N496" s="581"/>
      <c r="O496" s="582"/>
      <c r="P496" s="586" t="s">
        <v>70</v>
      </c>
      <c r="Q496" s="587"/>
      <c r="R496" s="587"/>
      <c r="S496" s="587"/>
      <c r="T496" s="587"/>
      <c r="U496" s="587"/>
      <c r="V496" s="588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1"/>
      <c r="B497" s="581"/>
      <c r="C497" s="581"/>
      <c r="D497" s="581"/>
      <c r="E497" s="581"/>
      <c r="F497" s="581"/>
      <c r="G497" s="581"/>
      <c r="H497" s="581"/>
      <c r="I497" s="581"/>
      <c r="J497" s="581"/>
      <c r="K497" s="581"/>
      <c r="L497" s="581"/>
      <c r="M497" s="581"/>
      <c r="N497" s="581"/>
      <c r="O497" s="582"/>
      <c r="P497" s="586" t="s">
        <v>70</v>
      </c>
      <c r="Q497" s="587"/>
      <c r="R497" s="587"/>
      <c r="S497" s="587"/>
      <c r="T497" s="587"/>
      <c r="U497" s="587"/>
      <c r="V497" s="588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1"/>
      <c r="C498" s="581"/>
      <c r="D498" s="581"/>
      <c r="E498" s="581"/>
      <c r="F498" s="581"/>
      <c r="G498" s="581"/>
      <c r="H498" s="581"/>
      <c r="I498" s="581"/>
      <c r="J498" s="581"/>
      <c r="K498" s="581"/>
      <c r="L498" s="581"/>
      <c r="M498" s="581"/>
      <c r="N498" s="581"/>
      <c r="O498" s="581"/>
      <c r="P498" s="581"/>
      <c r="Q498" s="581"/>
      <c r="R498" s="581"/>
      <c r="S498" s="581"/>
      <c r="T498" s="581"/>
      <c r="U498" s="581"/>
      <c r="V498" s="581"/>
      <c r="W498" s="581"/>
      <c r="X498" s="581"/>
      <c r="Y498" s="581"/>
      <c r="Z498" s="581"/>
      <c r="AA498" s="569"/>
      <c r="AB498" s="569"/>
      <c r="AC498" s="569"/>
    </row>
    <row r="499" spans="1:68" ht="27" customHeight="1" x14ac:dyDescent="0.25">
      <c r="A499" s="54" t="s">
        <v>772</v>
      </c>
      <c r="B499" s="54" t="s">
        <v>773</v>
      </c>
      <c r="C499" s="31">
        <v>4301052046</v>
      </c>
      <c r="D499" s="584">
        <v>4640242180533</v>
      </c>
      <c r="E499" s="585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614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200</v>
      </c>
      <c r="Y499" s="574">
        <f>IFERROR(IF(X499="",0,CEILING((X499/$H499),1)*$H499),"")</f>
        <v>207</v>
      </c>
      <c r="Z499" s="36">
        <f>IFERROR(IF(Y499=0,"",ROUNDUP(Y499/H499,0)*0.01898),"")</f>
        <v>0.43653999999999998</v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211.53333333333333</v>
      </c>
      <c r="BN499" s="64">
        <f>IFERROR(Y499*I499/H499,"0")</f>
        <v>218.93700000000001</v>
      </c>
      <c r="BO499" s="64">
        <f>IFERROR(1/J499*(X499/H499),"0")</f>
        <v>0.34722222222222221</v>
      </c>
      <c r="BP499" s="64">
        <f>IFERROR(1/J499*(Y499/H499),"0")</f>
        <v>0.359375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4">
        <v>4640242181233</v>
      </c>
      <c r="E500" s="585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595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580"/>
      <c r="B501" s="581"/>
      <c r="C501" s="581"/>
      <c r="D501" s="581"/>
      <c r="E501" s="581"/>
      <c r="F501" s="581"/>
      <c r="G501" s="581"/>
      <c r="H501" s="581"/>
      <c r="I501" s="581"/>
      <c r="J501" s="581"/>
      <c r="K501" s="581"/>
      <c r="L501" s="581"/>
      <c r="M501" s="581"/>
      <c r="N501" s="581"/>
      <c r="O501" s="582"/>
      <c r="P501" s="586" t="s">
        <v>70</v>
      </c>
      <c r="Q501" s="587"/>
      <c r="R501" s="587"/>
      <c r="S501" s="587"/>
      <c r="T501" s="587"/>
      <c r="U501" s="587"/>
      <c r="V501" s="588"/>
      <c r="W501" s="37" t="s">
        <v>71</v>
      </c>
      <c r="X501" s="575">
        <f>IFERROR(X499/H499,"0")+IFERROR(X500/H500,"0")</f>
        <v>22.222222222222221</v>
      </c>
      <c r="Y501" s="575">
        <f>IFERROR(Y499/H499,"0")+IFERROR(Y500/H500,"0")</f>
        <v>23</v>
      </c>
      <c r="Z501" s="575">
        <f>IFERROR(IF(Z499="",0,Z499),"0")+IFERROR(IF(Z500="",0,Z500),"0")</f>
        <v>0.43653999999999998</v>
      </c>
      <c r="AA501" s="576"/>
      <c r="AB501" s="576"/>
      <c r="AC501" s="576"/>
    </row>
    <row r="502" spans="1:68" x14ac:dyDescent="0.2">
      <c r="A502" s="581"/>
      <c r="B502" s="581"/>
      <c r="C502" s="581"/>
      <c r="D502" s="581"/>
      <c r="E502" s="581"/>
      <c r="F502" s="581"/>
      <c r="G502" s="581"/>
      <c r="H502" s="581"/>
      <c r="I502" s="581"/>
      <c r="J502" s="581"/>
      <c r="K502" s="581"/>
      <c r="L502" s="581"/>
      <c r="M502" s="581"/>
      <c r="N502" s="581"/>
      <c r="O502" s="582"/>
      <c r="P502" s="586" t="s">
        <v>70</v>
      </c>
      <c r="Q502" s="587"/>
      <c r="R502" s="587"/>
      <c r="S502" s="587"/>
      <c r="T502" s="587"/>
      <c r="U502" s="587"/>
      <c r="V502" s="588"/>
      <c r="W502" s="37" t="s">
        <v>68</v>
      </c>
      <c r="X502" s="575">
        <f>IFERROR(SUM(X499:X500),"0")</f>
        <v>200</v>
      </c>
      <c r="Y502" s="575">
        <f>IFERROR(SUM(Y499:Y500),"0")</f>
        <v>207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1"/>
      <c r="C503" s="581"/>
      <c r="D503" s="581"/>
      <c r="E503" s="581"/>
      <c r="F503" s="581"/>
      <c r="G503" s="581"/>
      <c r="H503" s="581"/>
      <c r="I503" s="581"/>
      <c r="J503" s="581"/>
      <c r="K503" s="581"/>
      <c r="L503" s="581"/>
      <c r="M503" s="581"/>
      <c r="N503" s="581"/>
      <c r="O503" s="581"/>
      <c r="P503" s="581"/>
      <c r="Q503" s="581"/>
      <c r="R503" s="581"/>
      <c r="S503" s="581"/>
      <c r="T503" s="581"/>
      <c r="U503" s="581"/>
      <c r="V503" s="581"/>
      <c r="W503" s="581"/>
      <c r="X503" s="581"/>
      <c r="Y503" s="581"/>
      <c r="Z503" s="581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4">
        <v>4640242180120</v>
      </c>
      <c r="E504" s="585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89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4">
        <v>4640242180137</v>
      </c>
      <c r="E505" s="585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577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0"/>
      <c r="B506" s="581"/>
      <c r="C506" s="581"/>
      <c r="D506" s="581"/>
      <c r="E506" s="581"/>
      <c r="F506" s="581"/>
      <c r="G506" s="581"/>
      <c r="H506" s="581"/>
      <c r="I506" s="581"/>
      <c r="J506" s="581"/>
      <c r="K506" s="581"/>
      <c r="L506" s="581"/>
      <c r="M506" s="581"/>
      <c r="N506" s="581"/>
      <c r="O506" s="582"/>
      <c r="P506" s="586" t="s">
        <v>70</v>
      </c>
      <c r="Q506" s="587"/>
      <c r="R506" s="587"/>
      <c r="S506" s="587"/>
      <c r="T506" s="587"/>
      <c r="U506" s="587"/>
      <c r="V506" s="588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1"/>
      <c r="B507" s="581"/>
      <c r="C507" s="581"/>
      <c r="D507" s="581"/>
      <c r="E507" s="581"/>
      <c r="F507" s="581"/>
      <c r="G507" s="581"/>
      <c r="H507" s="581"/>
      <c r="I507" s="581"/>
      <c r="J507" s="581"/>
      <c r="K507" s="581"/>
      <c r="L507" s="581"/>
      <c r="M507" s="581"/>
      <c r="N507" s="581"/>
      <c r="O507" s="582"/>
      <c r="P507" s="586" t="s">
        <v>70</v>
      </c>
      <c r="Q507" s="587"/>
      <c r="R507" s="587"/>
      <c r="S507" s="587"/>
      <c r="T507" s="587"/>
      <c r="U507" s="587"/>
      <c r="V507" s="588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3" t="s">
        <v>787</v>
      </c>
      <c r="B508" s="581"/>
      <c r="C508" s="581"/>
      <c r="D508" s="581"/>
      <c r="E508" s="581"/>
      <c r="F508" s="581"/>
      <c r="G508" s="581"/>
      <c r="H508" s="581"/>
      <c r="I508" s="581"/>
      <c r="J508" s="581"/>
      <c r="K508" s="581"/>
      <c r="L508" s="581"/>
      <c r="M508" s="581"/>
      <c r="N508" s="581"/>
      <c r="O508" s="581"/>
      <c r="P508" s="581"/>
      <c r="Q508" s="581"/>
      <c r="R508" s="581"/>
      <c r="S508" s="581"/>
      <c r="T508" s="581"/>
      <c r="U508" s="581"/>
      <c r="V508" s="581"/>
      <c r="W508" s="581"/>
      <c r="X508" s="581"/>
      <c r="Y508" s="581"/>
      <c r="Z508" s="581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1"/>
      <c r="C509" s="581"/>
      <c r="D509" s="581"/>
      <c r="E509" s="581"/>
      <c r="F509" s="581"/>
      <c r="G509" s="581"/>
      <c r="H509" s="581"/>
      <c r="I509" s="581"/>
      <c r="J509" s="581"/>
      <c r="K509" s="581"/>
      <c r="L509" s="581"/>
      <c r="M509" s="581"/>
      <c r="N509" s="581"/>
      <c r="O509" s="581"/>
      <c r="P509" s="581"/>
      <c r="Q509" s="581"/>
      <c r="R509" s="581"/>
      <c r="S509" s="581"/>
      <c r="T509" s="581"/>
      <c r="U509" s="581"/>
      <c r="V509" s="581"/>
      <c r="W509" s="581"/>
      <c r="X509" s="581"/>
      <c r="Y509" s="581"/>
      <c r="Z509" s="581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4">
        <v>4640242180090</v>
      </c>
      <c r="E510" s="585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622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0"/>
      <c r="B511" s="581"/>
      <c r="C511" s="581"/>
      <c r="D511" s="581"/>
      <c r="E511" s="581"/>
      <c r="F511" s="581"/>
      <c r="G511" s="581"/>
      <c r="H511" s="581"/>
      <c r="I511" s="581"/>
      <c r="J511" s="581"/>
      <c r="K511" s="581"/>
      <c r="L511" s="581"/>
      <c r="M511" s="581"/>
      <c r="N511" s="581"/>
      <c r="O511" s="582"/>
      <c r="P511" s="586" t="s">
        <v>70</v>
      </c>
      <c r="Q511" s="587"/>
      <c r="R511" s="587"/>
      <c r="S511" s="587"/>
      <c r="T511" s="587"/>
      <c r="U511" s="587"/>
      <c r="V511" s="588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1"/>
      <c r="B512" s="581"/>
      <c r="C512" s="581"/>
      <c r="D512" s="581"/>
      <c r="E512" s="581"/>
      <c r="F512" s="581"/>
      <c r="G512" s="581"/>
      <c r="H512" s="581"/>
      <c r="I512" s="581"/>
      <c r="J512" s="581"/>
      <c r="K512" s="581"/>
      <c r="L512" s="581"/>
      <c r="M512" s="581"/>
      <c r="N512" s="581"/>
      <c r="O512" s="582"/>
      <c r="P512" s="586" t="s">
        <v>70</v>
      </c>
      <c r="Q512" s="587"/>
      <c r="R512" s="587"/>
      <c r="S512" s="587"/>
      <c r="T512" s="587"/>
      <c r="U512" s="587"/>
      <c r="V512" s="588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84"/>
      <c r="B513" s="581"/>
      <c r="C513" s="581"/>
      <c r="D513" s="581"/>
      <c r="E513" s="581"/>
      <c r="F513" s="581"/>
      <c r="G513" s="581"/>
      <c r="H513" s="581"/>
      <c r="I513" s="581"/>
      <c r="J513" s="581"/>
      <c r="K513" s="581"/>
      <c r="L513" s="581"/>
      <c r="M513" s="581"/>
      <c r="N513" s="581"/>
      <c r="O513" s="768"/>
      <c r="P513" s="618" t="s">
        <v>792</v>
      </c>
      <c r="Q513" s="619"/>
      <c r="R513" s="619"/>
      <c r="S513" s="619"/>
      <c r="T513" s="619"/>
      <c r="U513" s="619"/>
      <c r="V513" s="613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15960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16106.480000000001</v>
      </c>
      <c r="Z513" s="37"/>
      <c r="AA513" s="576"/>
      <c r="AB513" s="576"/>
      <c r="AC513" s="576"/>
    </row>
    <row r="514" spans="1:32" x14ac:dyDescent="0.2">
      <c r="A514" s="581"/>
      <c r="B514" s="581"/>
      <c r="C514" s="581"/>
      <c r="D514" s="581"/>
      <c r="E514" s="581"/>
      <c r="F514" s="581"/>
      <c r="G514" s="581"/>
      <c r="H514" s="581"/>
      <c r="I514" s="581"/>
      <c r="J514" s="581"/>
      <c r="K514" s="581"/>
      <c r="L514" s="581"/>
      <c r="M514" s="581"/>
      <c r="N514" s="581"/>
      <c r="O514" s="768"/>
      <c r="P514" s="618" t="s">
        <v>793</v>
      </c>
      <c r="Q514" s="619"/>
      <c r="R514" s="619"/>
      <c r="S514" s="619"/>
      <c r="T514" s="619"/>
      <c r="U514" s="619"/>
      <c r="V514" s="613"/>
      <c r="W514" s="37" t="s">
        <v>68</v>
      </c>
      <c r="X514" s="575">
        <f>IFERROR(SUM(BM22:BM510),"0")</f>
        <v>17017.987056692411</v>
      </c>
      <c r="Y514" s="575">
        <f>IFERROR(SUM(BN22:BN510),"0")</f>
        <v>17172.853999999996</v>
      </c>
      <c r="Z514" s="37"/>
      <c r="AA514" s="576"/>
      <c r="AB514" s="576"/>
      <c r="AC514" s="576"/>
    </row>
    <row r="515" spans="1:32" x14ac:dyDescent="0.2">
      <c r="A515" s="581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81"/>
      <c r="O515" s="768"/>
      <c r="P515" s="618" t="s">
        <v>794</v>
      </c>
      <c r="Q515" s="619"/>
      <c r="R515" s="619"/>
      <c r="S515" s="619"/>
      <c r="T515" s="619"/>
      <c r="U515" s="619"/>
      <c r="V515" s="613"/>
      <c r="W515" s="37" t="s">
        <v>795</v>
      </c>
      <c r="X515" s="38">
        <f>ROUNDUP(SUM(BO22:BO510),0)</f>
        <v>30</v>
      </c>
      <c r="Y515" s="38">
        <f>ROUNDUP(SUM(BP22:BP510),0)</f>
        <v>30</v>
      </c>
      <c r="Z515" s="37"/>
      <c r="AA515" s="576"/>
      <c r="AB515" s="576"/>
      <c r="AC515" s="576"/>
    </row>
    <row r="516" spans="1:32" x14ac:dyDescent="0.2">
      <c r="A516" s="581"/>
      <c r="B516" s="581"/>
      <c r="C516" s="581"/>
      <c r="D516" s="581"/>
      <c r="E516" s="581"/>
      <c r="F516" s="581"/>
      <c r="G516" s="581"/>
      <c r="H516" s="581"/>
      <c r="I516" s="581"/>
      <c r="J516" s="581"/>
      <c r="K516" s="581"/>
      <c r="L516" s="581"/>
      <c r="M516" s="581"/>
      <c r="N516" s="581"/>
      <c r="O516" s="768"/>
      <c r="P516" s="618" t="s">
        <v>796</v>
      </c>
      <c r="Q516" s="619"/>
      <c r="R516" s="619"/>
      <c r="S516" s="619"/>
      <c r="T516" s="619"/>
      <c r="U516" s="619"/>
      <c r="V516" s="613"/>
      <c r="W516" s="37" t="s">
        <v>68</v>
      </c>
      <c r="X516" s="575">
        <f>GrossWeightTotal+PalletQtyTotal*25</f>
        <v>17767.987056692411</v>
      </c>
      <c r="Y516" s="575">
        <f>GrossWeightTotalR+PalletQtyTotalR*25</f>
        <v>17922.853999999996</v>
      </c>
      <c r="Z516" s="37"/>
      <c r="AA516" s="576"/>
      <c r="AB516" s="576"/>
      <c r="AC516" s="576"/>
    </row>
    <row r="517" spans="1:32" x14ac:dyDescent="0.2">
      <c r="A517" s="581"/>
      <c r="B517" s="581"/>
      <c r="C517" s="581"/>
      <c r="D517" s="581"/>
      <c r="E517" s="581"/>
      <c r="F517" s="581"/>
      <c r="G517" s="581"/>
      <c r="H517" s="581"/>
      <c r="I517" s="581"/>
      <c r="J517" s="581"/>
      <c r="K517" s="581"/>
      <c r="L517" s="581"/>
      <c r="M517" s="581"/>
      <c r="N517" s="581"/>
      <c r="O517" s="768"/>
      <c r="P517" s="618" t="s">
        <v>797</v>
      </c>
      <c r="Q517" s="619"/>
      <c r="R517" s="619"/>
      <c r="S517" s="619"/>
      <c r="T517" s="619"/>
      <c r="U517" s="619"/>
      <c r="V517" s="613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3198.8244499483676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3223</v>
      </c>
      <c r="Z517" s="37"/>
      <c r="AA517" s="576"/>
      <c r="AB517" s="576"/>
      <c r="AC517" s="576"/>
    </row>
    <row r="518" spans="1:32" ht="14.25" hidden="1" customHeight="1" x14ac:dyDescent="0.2">
      <c r="A518" s="581"/>
      <c r="B518" s="581"/>
      <c r="C518" s="581"/>
      <c r="D518" s="581"/>
      <c r="E518" s="581"/>
      <c r="F518" s="581"/>
      <c r="G518" s="581"/>
      <c r="H518" s="581"/>
      <c r="I518" s="581"/>
      <c r="J518" s="581"/>
      <c r="K518" s="581"/>
      <c r="L518" s="581"/>
      <c r="M518" s="581"/>
      <c r="N518" s="581"/>
      <c r="O518" s="768"/>
      <c r="P518" s="618" t="s">
        <v>798</v>
      </c>
      <c r="Q518" s="619"/>
      <c r="R518" s="619"/>
      <c r="S518" s="619"/>
      <c r="T518" s="619"/>
      <c r="U518" s="619"/>
      <c r="V518" s="613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35.474939999999997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50" t="s">
        <v>99</v>
      </c>
      <c r="D520" s="781"/>
      <c r="E520" s="781"/>
      <c r="F520" s="781"/>
      <c r="G520" s="781"/>
      <c r="H520" s="760"/>
      <c r="I520" s="650" t="s">
        <v>256</v>
      </c>
      <c r="J520" s="781"/>
      <c r="K520" s="781"/>
      <c r="L520" s="781"/>
      <c r="M520" s="781"/>
      <c r="N520" s="781"/>
      <c r="O520" s="781"/>
      <c r="P520" s="781"/>
      <c r="Q520" s="781"/>
      <c r="R520" s="781"/>
      <c r="S520" s="760"/>
      <c r="T520" s="650" t="s">
        <v>547</v>
      </c>
      <c r="U520" s="760"/>
      <c r="V520" s="650" t="s">
        <v>604</v>
      </c>
      <c r="W520" s="781"/>
      <c r="X520" s="781"/>
      <c r="Y520" s="760"/>
      <c r="Z520" s="570" t="s">
        <v>664</v>
      </c>
      <c r="AA520" s="650" t="s">
        <v>734</v>
      </c>
      <c r="AB520" s="760"/>
      <c r="AC520" s="52"/>
      <c r="AF520" s="571"/>
    </row>
    <row r="521" spans="1:32" ht="14.25" customHeight="1" thickTop="1" x14ac:dyDescent="0.2">
      <c r="A521" s="825" t="s">
        <v>801</v>
      </c>
      <c r="B521" s="650" t="s">
        <v>61</v>
      </c>
      <c r="C521" s="650" t="s">
        <v>100</v>
      </c>
      <c r="D521" s="650" t="s">
        <v>115</v>
      </c>
      <c r="E521" s="650" t="s">
        <v>175</v>
      </c>
      <c r="F521" s="650" t="s">
        <v>198</v>
      </c>
      <c r="G521" s="650" t="s">
        <v>231</v>
      </c>
      <c r="H521" s="650" t="s">
        <v>99</v>
      </c>
      <c r="I521" s="650" t="s">
        <v>257</v>
      </c>
      <c r="J521" s="650" t="s">
        <v>297</v>
      </c>
      <c r="K521" s="650" t="s">
        <v>358</v>
      </c>
      <c r="L521" s="650" t="s">
        <v>400</v>
      </c>
      <c r="M521" s="650" t="s">
        <v>416</v>
      </c>
      <c r="N521" s="571"/>
      <c r="O521" s="650" t="s">
        <v>429</v>
      </c>
      <c r="P521" s="650" t="s">
        <v>439</v>
      </c>
      <c r="Q521" s="650" t="s">
        <v>446</v>
      </c>
      <c r="R521" s="650" t="s">
        <v>451</v>
      </c>
      <c r="S521" s="650" t="s">
        <v>537</v>
      </c>
      <c r="T521" s="650" t="s">
        <v>548</v>
      </c>
      <c r="U521" s="650" t="s">
        <v>582</v>
      </c>
      <c r="V521" s="650" t="s">
        <v>605</v>
      </c>
      <c r="W521" s="650" t="s">
        <v>637</v>
      </c>
      <c r="X521" s="650" t="s">
        <v>656</v>
      </c>
      <c r="Y521" s="650" t="s">
        <v>660</v>
      </c>
      <c r="Z521" s="650" t="s">
        <v>664</v>
      </c>
      <c r="AA521" s="650" t="s">
        <v>734</v>
      </c>
      <c r="AB521" s="650" t="s">
        <v>787</v>
      </c>
      <c r="AC521" s="52"/>
      <c r="AF521" s="571"/>
    </row>
    <row r="522" spans="1:32" ht="13.5" customHeight="1" thickBot="1" x14ac:dyDescent="0.25">
      <c r="A522" s="826"/>
      <c r="B522" s="651"/>
      <c r="C522" s="651"/>
      <c r="D522" s="651"/>
      <c r="E522" s="651"/>
      <c r="F522" s="651"/>
      <c r="G522" s="651"/>
      <c r="H522" s="651"/>
      <c r="I522" s="651"/>
      <c r="J522" s="651"/>
      <c r="K522" s="651"/>
      <c r="L522" s="651"/>
      <c r="M522" s="651"/>
      <c r="N522" s="571"/>
      <c r="O522" s="651"/>
      <c r="P522" s="651"/>
      <c r="Q522" s="651"/>
      <c r="R522" s="651"/>
      <c r="S522" s="651"/>
      <c r="T522" s="651"/>
      <c r="U522" s="651"/>
      <c r="V522" s="651"/>
      <c r="W522" s="651"/>
      <c r="X522" s="651"/>
      <c r="Y522" s="651"/>
      <c r="Z522" s="651"/>
      <c r="AA522" s="651"/>
      <c r="AB522" s="651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152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409.5</v>
      </c>
      <c r="E523" s="46">
        <f>IFERROR(Y89*1,"0")+IFERROR(Y90*1,"0")+IFERROR(Y91*1,"0")+IFERROR(Y95*1,"0")+IFERROR(Y96*1,"0")+IFERROR(Y97*1,"0")+IFERROR(Y98*1,"0")+IFERROR(Y99*1,"0")+IFERROR(Y100*1,"0")</f>
        <v>1013.5800000000002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1548.3000000000002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100.80000000000001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2394.2999999999997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273</v>
      </c>
      <c r="S523" s="46">
        <f>IFERROR(Y340*1,"0")+IFERROR(Y341*1,"0")+IFERROR(Y342*1,"0")</f>
        <v>352.8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1818</v>
      </c>
      <c r="U523" s="46">
        <f>IFERROR(Y373*1,"0")+IFERROR(Y374*1,"0")+IFERROR(Y375*1,"0")+IFERROR(Y376*1,"0")+IFERROR(Y380*1,"0")+IFERROR(Y384*1,"0")+IFERROR(Y385*1,"0")+IFERROR(Y389*1,"0")</f>
        <v>1707.96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156.60000000000002</v>
      </c>
      <c r="W523" s="46">
        <f>IFERROR(Y414*1,"0")+IFERROR(Y415*1,"0")+IFERROR(Y419*1,"0")+IFERROR(Y420*1,"0")+IFERROR(Y421*1,"0")+IFERROR(Y422*1,"0")</f>
        <v>0</v>
      </c>
      <c r="X523" s="46">
        <f>IFERROR(Y427*1,"0")</f>
        <v>0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5972.64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207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300,00"/>
        <filter val="1 400,00"/>
        <filter val="1 500,00"/>
        <filter val="1 650,00"/>
        <filter val="1 900,00"/>
        <filter val="1 970,00"/>
        <filter val="100,00"/>
        <filter val="11,11"/>
        <filter val="11,42"/>
        <filter val="120,00"/>
        <filter val="132,58"/>
        <filter val="15 960,00"/>
        <filter val="150,00"/>
        <filter val="166,67"/>
        <filter val="17 017,99"/>
        <filter val="17 767,99"/>
        <filter val="170,00"/>
        <filter val="18,52"/>
        <filter val="185,19"/>
        <filter val="20,00"/>
        <filter val="200,00"/>
        <filter val="211,00"/>
        <filter val="22,22"/>
        <filter val="23,81"/>
        <filter val="25,64"/>
        <filter val="250,00"/>
        <filter val="27,78"/>
        <filter val="290,28"/>
        <filter val="3 198,82"/>
        <filter val="3 350,00"/>
        <filter val="30"/>
        <filter val="300,00"/>
        <filter val="350,00"/>
        <filter val="359,85"/>
        <filter val="37,50"/>
        <filter val="400,00"/>
        <filter val="50,00"/>
        <filter val="500,00"/>
        <filter val="520,00"/>
        <filter val="600,00"/>
        <filter val="652,15"/>
        <filter val="66,67"/>
        <filter val="672,53"/>
        <filter val="69,04"/>
        <filter val="70,00"/>
        <filter val="700,00"/>
        <filter val="74,07"/>
        <filter val="8,97"/>
        <filter val="800,00"/>
        <filter val="9,26"/>
        <filter val="900,00"/>
        <filter val="93,33"/>
      </filters>
    </filterColumn>
    <filterColumn colId="29" showButton="0"/>
    <filterColumn colId="30" showButton="0"/>
  </autoFilter>
  <mergeCells count="918"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2025-07-04T10:22:12Z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