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80D2CA-7D28-4C83-A9A3-7C785E0BF4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X326" i="1"/>
  <c r="BO325" i="1"/>
  <c r="BM325" i="1"/>
  <c r="Z325" i="1"/>
  <c r="Z326" i="1" s="1"/>
  <c r="Y325" i="1"/>
  <c r="Y327" i="1" s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P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O303" i="1"/>
  <c r="BM303" i="1"/>
  <c r="Z303" i="1"/>
  <c r="Y303" i="1"/>
  <c r="X301" i="1"/>
  <c r="X300" i="1"/>
  <c r="BP299" i="1"/>
  <c r="BO299" i="1"/>
  <c r="BN299" i="1"/>
  <c r="BM299" i="1"/>
  <c r="Z299" i="1"/>
  <c r="Y299" i="1"/>
  <c r="P299" i="1"/>
  <c r="BO298" i="1"/>
  <c r="BM298" i="1"/>
  <c r="Z298" i="1"/>
  <c r="Y298" i="1"/>
  <c r="P298" i="1"/>
  <c r="BP297" i="1"/>
  <c r="BO297" i="1"/>
  <c r="BN297" i="1"/>
  <c r="BM297" i="1"/>
  <c r="Z297" i="1"/>
  <c r="Z300" i="1" s="1"/>
  <c r="Y297" i="1"/>
  <c r="X295" i="1"/>
  <c r="X294" i="1"/>
  <c r="BO293" i="1"/>
  <c r="BM293" i="1"/>
  <c r="Z293" i="1"/>
  <c r="Y293" i="1"/>
  <c r="BO292" i="1"/>
  <c r="BM292" i="1"/>
  <c r="Z292" i="1"/>
  <c r="Z294" i="1" s="1"/>
  <c r="Y292" i="1"/>
  <c r="Y295" i="1" s="1"/>
  <c r="P292" i="1"/>
  <c r="X290" i="1"/>
  <c r="X289" i="1"/>
  <c r="BO288" i="1"/>
  <c r="BM288" i="1"/>
  <c r="Z288" i="1"/>
  <c r="Z289" i="1" s="1"/>
  <c r="Y288" i="1"/>
  <c r="P288" i="1"/>
  <c r="X286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Z285" i="1" s="1"/>
  <c r="Y282" i="1"/>
  <c r="Y286" i="1" s="1"/>
  <c r="X278" i="1"/>
  <c r="X277" i="1"/>
  <c r="BO276" i="1"/>
  <c r="BM276" i="1"/>
  <c r="Z276" i="1"/>
  <c r="Z277" i="1" s="1"/>
  <c r="Y276" i="1"/>
  <c r="Y278" i="1" s="1"/>
  <c r="P276" i="1"/>
  <c r="X274" i="1"/>
  <c r="X273" i="1"/>
  <c r="BO272" i="1"/>
  <c r="BM272" i="1"/>
  <c r="Z272" i="1"/>
  <c r="Z273" i="1" s="1"/>
  <c r="Y272" i="1"/>
  <c r="Y274" i="1" s="1"/>
  <c r="P272" i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Y249" i="1" s="1"/>
  <c r="P245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Z237" i="1" s="1"/>
  <c r="Y236" i="1"/>
  <c r="Y238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Z232" i="1" s="1"/>
  <c r="Y228" i="1"/>
  <c r="P228" i="1"/>
  <c r="X225" i="1"/>
  <c r="X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BO219" i="1"/>
  <c r="BM219" i="1"/>
  <c r="Z219" i="1"/>
  <c r="Y219" i="1"/>
  <c r="BP219" i="1" s="1"/>
  <c r="P219" i="1"/>
  <c r="BO218" i="1"/>
  <c r="BM218" i="1"/>
  <c r="Z218" i="1"/>
  <c r="Y218" i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BP212" i="1" s="1"/>
  <c r="P212" i="1"/>
  <c r="BO211" i="1"/>
  <c r="BM211" i="1"/>
  <c r="Z211" i="1"/>
  <c r="Y211" i="1"/>
  <c r="Y214" i="1" s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BP205" i="1" s="1"/>
  <c r="P205" i="1"/>
  <c r="BO204" i="1"/>
  <c r="BM204" i="1"/>
  <c r="Z204" i="1"/>
  <c r="Y204" i="1"/>
  <c r="BP204" i="1" s="1"/>
  <c r="P204" i="1"/>
  <c r="BO203" i="1"/>
  <c r="BM203" i="1"/>
  <c r="Z203" i="1"/>
  <c r="Y203" i="1"/>
  <c r="Y207" i="1" s="1"/>
  <c r="P203" i="1"/>
  <c r="X201" i="1"/>
  <c r="X200" i="1"/>
  <c r="BO199" i="1"/>
  <c r="BM199" i="1"/>
  <c r="Z199" i="1"/>
  <c r="Z200" i="1" s="1"/>
  <c r="Y199" i="1"/>
  <c r="Y201" i="1" s="1"/>
  <c r="X195" i="1"/>
  <c r="X194" i="1"/>
  <c r="BO193" i="1"/>
  <c r="BM193" i="1"/>
  <c r="Z193" i="1"/>
  <c r="Z194" i="1" s="1"/>
  <c r="Y193" i="1"/>
  <c r="Y194" i="1" s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Z190" i="1" s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Z182" i="1" s="1"/>
  <c r="Y180" i="1"/>
  <c r="P180" i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BO173" i="1"/>
  <c r="BM173" i="1"/>
  <c r="Z173" i="1"/>
  <c r="Y173" i="1"/>
  <c r="X170" i="1"/>
  <c r="X169" i="1"/>
  <c r="BO168" i="1"/>
  <c r="BM168" i="1"/>
  <c r="Z168" i="1"/>
  <c r="Z169" i="1" s="1"/>
  <c r="Y168" i="1"/>
  <c r="Y170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Y142" i="1"/>
  <c r="BO141" i="1"/>
  <c r="BM141" i="1"/>
  <c r="Z141" i="1"/>
  <c r="Y141" i="1"/>
  <c r="BO140" i="1"/>
  <c r="BM140" i="1"/>
  <c r="Z140" i="1"/>
  <c r="Z143" i="1" s="1"/>
  <c r="Y140" i="1"/>
  <c r="Y144" i="1" s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P128" i="1"/>
  <c r="X125" i="1"/>
  <c r="X124" i="1"/>
  <c r="BO123" i="1"/>
  <c r="BM123" i="1"/>
  <c r="Z123" i="1"/>
  <c r="Z124" i="1" s="1"/>
  <c r="Y123" i="1"/>
  <c r="Y125" i="1" s="1"/>
  <c r="P123" i="1"/>
  <c r="X121" i="1"/>
  <c r="X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N107" i="1"/>
  <c r="BM107" i="1"/>
  <c r="Z107" i="1"/>
  <c r="Z109" i="1" s="1"/>
  <c r="Y107" i="1"/>
  <c r="Y109" i="1" s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O100" i="1"/>
  <c r="BM100" i="1"/>
  <c r="Z100" i="1"/>
  <c r="Y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Y104" i="1" s="1"/>
  <c r="X92" i="1"/>
  <c r="X91" i="1"/>
  <c r="BO90" i="1"/>
  <c r="BM90" i="1"/>
  <c r="Z90" i="1"/>
  <c r="Y90" i="1"/>
  <c r="P90" i="1"/>
  <c r="BO89" i="1"/>
  <c r="BM89" i="1"/>
  <c r="Z89" i="1"/>
  <c r="Z91" i="1" s="1"/>
  <c r="Y89" i="1"/>
  <c r="BP89" i="1" s="1"/>
  <c r="P89" i="1"/>
  <c r="X86" i="1"/>
  <c r="X85" i="1"/>
  <c r="BO84" i="1"/>
  <c r="BM84" i="1"/>
  <c r="Z84" i="1"/>
  <c r="Y84" i="1"/>
  <c r="BP84" i="1" s="1"/>
  <c r="P84" i="1"/>
  <c r="BO83" i="1"/>
  <c r="BM83" i="1"/>
  <c r="Z83" i="1"/>
  <c r="Y83" i="1"/>
  <c r="P83" i="1"/>
  <c r="X80" i="1"/>
  <c r="X79" i="1"/>
  <c r="BO78" i="1"/>
  <c r="BM78" i="1"/>
  <c r="Z78" i="1"/>
  <c r="Y78" i="1"/>
  <c r="P78" i="1"/>
  <c r="BO77" i="1"/>
  <c r="BM77" i="1"/>
  <c r="Z77" i="1"/>
  <c r="Z79" i="1" s="1"/>
  <c r="Y77" i="1"/>
  <c r="P77" i="1"/>
  <c r="X74" i="1"/>
  <c r="X73" i="1"/>
  <c r="BO72" i="1"/>
  <c r="BM72" i="1"/>
  <c r="Z72" i="1"/>
  <c r="Y72" i="1"/>
  <c r="BP72" i="1" s="1"/>
  <c r="P72" i="1"/>
  <c r="BO71" i="1"/>
  <c r="BM71" i="1"/>
  <c r="Z71" i="1"/>
  <c r="Y71" i="1"/>
  <c r="P71" i="1"/>
  <c r="BO70" i="1"/>
  <c r="BM70" i="1"/>
  <c r="Z70" i="1"/>
  <c r="Y70" i="1"/>
  <c r="Y74" i="1" s="1"/>
  <c r="P70" i="1"/>
  <c r="X68" i="1"/>
  <c r="X67" i="1"/>
  <c r="BO66" i="1"/>
  <c r="BM66" i="1"/>
  <c r="Z66" i="1"/>
  <c r="Y66" i="1"/>
  <c r="BP66" i="1" s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P61" i="1"/>
  <c r="X59" i="1"/>
  <c r="X58" i="1"/>
  <c r="BO57" i="1"/>
  <c r="BM57" i="1"/>
  <c r="Z57" i="1"/>
  <c r="Y57" i="1"/>
  <c r="P57" i="1"/>
  <c r="BP56" i="1"/>
  <c r="BO56" i="1"/>
  <c r="BN56" i="1"/>
  <c r="BM56" i="1"/>
  <c r="Z56" i="1"/>
  <c r="Z58" i="1" s="1"/>
  <c r="Y56" i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Z48" i="1" s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328" i="1" s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X329" i="1" l="1"/>
  <c r="X332" i="1"/>
  <c r="Z30" i="1"/>
  <c r="Z37" i="1"/>
  <c r="BN34" i="1"/>
  <c r="BP34" i="1"/>
  <c r="BN36" i="1"/>
  <c r="Y49" i="1"/>
  <c r="BN52" i="1"/>
  <c r="BP52" i="1"/>
  <c r="Y58" i="1"/>
  <c r="Z67" i="1"/>
  <c r="Z73" i="1"/>
  <c r="BN70" i="1"/>
  <c r="BP70" i="1"/>
  <c r="BN72" i="1"/>
  <c r="Y79" i="1"/>
  <c r="BN84" i="1"/>
  <c r="Z103" i="1"/>
  <c r="BN102" i="1"/>
  <c r="Z136" i="1"/>
  <c r="Y191" i="1"/>
  <c r="Z207" i="1"/>
  <c r="Y225" i="1"/>
  <c r="Z267" i="1"/>
  <c r="BN272" i="1"/>
  <c r="BP272" i="1"/>
  <c r="Y273" i="1"/>
  <c r="BN276" i="1"/>
  <c r="BP276" i="1"/>
  <c r="Y277" i="1"/>
  <c r="Y53" i="1"/>
  <c r="Y80" i="1"/>
  <c r="BN95" i="1"/>
  <c r="BP95" i="1"/>
  <c r="BN96" i="1"/>
  <c r="BN97" i="1"/>
  <c r="Y110" i="1"/>
  <c r="Z120" i="1"/>
  <c r="BN114" i="1"/>
  <c r="BN116" i="1"/>
  <c r="BN118" i="1"/>
  <c r="BN129" i="1"/>
  <c r="BN181" i="1"/>
  <c r="BN199" i="1"/>
  <c r="BP199" i="1"/>
  <c r="Y200" i="1"/>
  <c r="BN203" i="1"/>
  <c r="BP203" i="1"/>
  <c r="BN205" i="1"/>
  <c r="BN219" i="1"/>
  <c r="BN221" i="1"/>
  <c r="BN223" i="1"/>
  <c r="BN236" i="1"/>
  <c r="BP236" i="1"/>
  <c r="Y237" i="1"/>
  <c r="BN241" i="1"/>
  <c r="BP241" i="1"/>
  <c r="Y242" i="1"/>
  <c r="Z248" i="1"/>
  <c r="BN245" i="1"/>
  <c r="BP245" i="1"/>
  <c r="BN247" i="1"/>
  <c r="Y254" i="1"/>
  <c r="Y255" i="1"/>
  <c r="BN266" i="1"/>
  <c r="Z321" i="1"/>
  <c r="BN305" i="1"/>
  <c r="BN306" i="1"/>
  <c r="BN307" i="1"/>
  <c r="BN310" i="1"/>
  <c r="BN311" i="1"/>
  <c r="BN29" i="1"/>
  <c r="BN41" i="1"/>
  <c r="BP41" i="1"/>
  <c r="BN43" i="1"/>
  <c r="BN45" i="1"/>
  <c r="BN47" i="1"/>
  <c r="Y59" i="1"/>
  <c r="BN66" i="1"/>
  <c r="BN77" i="1"/>
  <c r="BP77" i="1"/>
  <c r="BN89" i="1"/>
  <c r="BP107" i="1"/>
  <c r="BN134" i="1"/>
  <c r="BN168" i="1"/>
  <c r="BP168" i="1"/>
  <c r="Y169" i="1"/>
  <c r="Z177" i="1"/>
  <c r="BN175" i="1"/>
  <c r="Z214" i="1"/>
  <c r="BN212" i="1"/>
  <c r="BN325" i="1"/>
  <c r="BP325" i="1"/>
  <c r="Y326" i="1"/>
  <c r="Y23" i="1"/>
  <c r="BP22" i="1"/>
  <c r="BN22" i="1"/>
  <c r="Y62" i="1"/>
  <c r="BP61" i="1"/>
  <c r="BN61" i="1"/>
  <c r="Y86" i="1"/>
  <c r="BP83" i="1"/>
  <c r="BN83" i="1"/>
  <c r="Y85" i="1"/>
  <c r="BP90" i="1"/>
  <c r="BN90" i="1"/>
  <c r="Y120" i="1"/>
  <c r="BP113" i="1"/>
  <c r="BN113" i="1"/>
  <c r="BP115" i="1"/>
  <c r="BN115" i="1"/>
  <c r="BP117" i="1"/>
  <c r="BN117" i="1"/>
  <c r="BP119" i="1"/>
  <c r="BN119" i="1"/>
  <c r="Y131" i="1"/>
  <c r="BP128" i="1"/>
  <c r="BN128" i="1"/>
  <c r="Y130" i="1"/>
  <c r="BP135" i="1"/>
  <c r="BN135" i="1"/>
  <c r="Y148" i="1"/>
  <c r="BP147" i="1"/>
  <c r="BN147" i="1"/>
  <c r="Y158" i="1"/>
  <c r="BP157" i="1"/>
  <c r="BN157" i="1"/>
  <c r="Y177" i="1"/>
  <c r="BP173" i="1"/>
  <c r="BN173" i="1"/>
  <c r="BP174" i="1"/>
  <c r="BN174" i="1"/>
  <c r="BP176" i="1"/>
  <c r="BN176" i="1"/>
  <c r="F10" i="1"/>
  <c r="J9" i="1"/>
  <c r="F9" i="1"/>
  <c r="A10" i="1"/>
  <c r="X330" i="1"/>
  <c r="X331" i="1" s="1"/>
  <c r="Y24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3" i="1"/>
  <c r="Y68" i="1"/>
  <c r="BP65" i="1"/>
  <c r="BN65" i="1"/>
  <c r="Y67" i="1"/>
  <c r="BP71" i="1"/>
  <c r="BN71" i="1"/>
  <c r="Y73" i="1"/>
  <c r="BP78" i="1"/>
  <c r="BN78" i="1"/>
  <c r="Z85" i="1"/>
  <c r="Y91" i="1"/>
  <c r="Y92" i="1"/>
  <c r="BP98" i="1"/>
  <c r="BN98" i="1"/>
  <c r="BP99" i="1"/>
  <c r="BN99" i="1"/>
  <c r="BP100" i="1"/>
  <c r="BN100" i="1"/>
  <c r="BP101" i="1"/>
  <c r="BN101" i="1"/>
  <c r="Y103" i="1"/>
  <c r="BP108" i="1"/>
  <c r="BN108" i="1"/>
  <c r="Y121" i="1"/>
  <c r="Y124" i="1"/>
  <c r="BP123" i="1"/>
  <c r="BN123" i="1"/>
  <c r="Z130" i="1"/>
  <c r="Y136" i="1"/>
  <c r="Y137" i="1"/>
  <c r="Y143" i="1"/>
  <c r="BP140" i="1"/>
  <c r="BN140" i="1"/>
  <c r="BP141" i="1"/>
  <c r="BN141" i="1"/>
  <c r="BP142" i="1"/>
  <c r="BN142" i="1"/>
  <c r="Y149" i="1"/>
  <c r="Y153" i="1"/>
  <c r="BP152" i="1"/>
  <c r="BN152" i="1"/>
  <c r="Y159" i="1"/>
  <c r="Y163" i="1"/>
  <c r="BP162" i="1"/>
  <c r="BN162" i="1"/>
  <c r="Y178" i="1"/>
  <c r="Y183" i="1"/>
  <c r="BP180" i="1"/>
  <c r="BN180" i="1"/>
  <c r="Y182" i="1"/>
  <c r="BP188" i="1"/>
  <c r="BN188" i="1"/>
  <c r="Y190" i="1"/>
  <c r="Y195" i="1"/>
  <c r="Y208" i="1"/>
  <c r="Y215" i="1"/>
  <c r="BP222" i="1"/>
  <c r="BN222" i="1"/>
  <c r="Y224" i="1"/>
  <c r="BP229" i="1"/>
  <c r="BN229" i="1"/>
  <c r="BP231" i="1"/>
  <c r="BN231" i="1"/>
  <c r="Y260" i="1"/>
  <c r="BP259" i="1"/>
  <c r="BN259" i="1"/>
  <c r="Y289" i="1"/>
  <c r="BP288" i="1"/>
  <c r="BN288" i="1"/>
  <c r="BP298" i="1"/>
  <c r="BN298" i="1"/>
  <c r="Y300" i="1"/>
  <c r="Y321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N193" i="1"/>
  <c r="BP193" i="1"/>
  <c r="BN204" i="1"/>
  <c r="BN206" i="1"/>
  <c r="BN211" i="1"/>
  <c r="BP211" i="1"/>
  <c r="BN213" i="1"/>
  <c r="Z224" i="1"/>
  <c r="BN218" i="1"/>
  <c r="BP218" i="1"/>
  <c r="BN220" i="1"/>
  <c r="Y232" i="1"/>
  <c r="Y233" i="1"/>
  <c r="BP246" i="1"/>
  <c r="BN246" i="1"/>
  <c r="Y248" i="1"/>
  <c r="BP253" i="1"/>
  <c r="BN253" i="1"/>
  <c r="Y261" i="1"/>
  <c r="Y268" i="1"/>
  <c r="BP265" i="1"/>
  <c r="BN265" i="1"/>
  <c r="Y267" i="1"/>
  <c r="Y285" i="1"/>
  <c r="BP282" i="1"/>
  <c r="BN282" i="1"/>
  <c r="BP283" i="1"/>
  <c r="BN283" i="1"/>
  <c r="BP284" i="1"/>
  <c r="BN284" i="1"/>
  <c r="Y290" i="1"/>
  <c r="Y294" i="1"/>
  <c r="BP292" i="1"/>
  <c r="BN292" i="1"/>
  <c r="BP293" i="1"/>
  <c r="BN293" i="1"/>
  <c r="Y301" i="1"/>
  <c r="Y322" i="1"/>
  <c r="Z333" i="1" l="1"/>
  <c r="Y328" i="1"/>
  <c r="Y330" i="1"/>
  <c r="C341" i="1"/>
  <c r="Y329" i="1"/>
  <c r="Y331" i="1" s="1"/>
  <c r="Y332" i="1"/>
  <c r="A341" i="1" s="1"/>
  <c r="B341" i="1" l="1"/>
</calcChain>
</file>

<file path=xl/sharedStrings.xml><?xml version="1.0" encoding="utf-8"?>
<sst xmlns="http://schemas.openxmlformats.org/spreadsheetml/2006/main" count="1588" uniqueCount="513">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</sst>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1"/>
  <sheetViews>
    <sheetView showGridLines="0" tabSelected="1" topLeftCell="A253" zoomScaleNormal="100" zoomScaleSheetLayoutView="100" workbookViewId="0">
      <selection activeCell="AA334" sqref="AA334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58"/>
      <c r="F1" s="358"/>
      <c r="G1" s="12" t="s">
        <v>1</v>
      </c>
      <c r="H1" s="396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7" t="s">
        <v>8</v>
      </c>
      <c r="B5" s="372"/>
      <c r="C5" s="373"/>
      <c r="D5" s="397"/>
      <c r="E5" s="398"/>
      <c r="F5" s="517" t="s">
        <v>9</v>
      </c>
      <c r="G5" s="373"/>
      <c r="H5" s="397" t="s">
        <v>512</v>
      </c>
      <c r="I5" s="499"/>
      <c r="J5" s="499"/>
      <c r="K5" s="499"/>
      <c r="L5" s="499"/>
      <c r="M5" s="398"/>
      <c r="N5" s="61"/>
      <c r="P5" s="24" t="s">
        <v>10</v>
      </c>
      <c r="Q5" s="531">
        <v>45845</v>
      </c>
      <c r="R5" s="420"/>
      <c r="T5" s="450" t="s">
        <v>11</v>
      </c>
      <c r="U5" s="451"/>
      <c r="V5" s="452" t="s">
        <v>12</v>
      </c>
      <c r="W5" s="420"/>
      <c r="AB5" s="51"/>
      <c r="AC5" s="51"/>
      <c r="AD5" s="51"/>
      <c r="AE5" s="51"/>
    </row>
    <row r="6" spans="1:32" s="326" customFormat="1" ht="24" customHeight="1" x14ac:dyDescent="0.2">
      <c r="A6" s="427" t="s">
        <v>13</v>
      </c>
      <c r="B6" s="372"/>
      <c r="C6" s="373"/>
      <c r="D6" s="501" t="s">
        <v>14</v>
      </c>
      <c r="E6" s="502"/>
      <c r="F6" s="502"/>
      <c r="G6" s="502"/>
      <c r="H6" s="502"/>
      <c r="I6" s="502"/>
      <c r="J6" s="502"/>
      <c r="K6" s="502"/>
      <c r="L6" s="502"/>
      <c r="M6" s="420"/>
      <c r="N6" s="62"/>
      <c r="P6" s="24" t="s">
        <v>15</v>
      </c>
      <c r="Q6" s="538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455" t="s">
        <v>16</v>
      </c>
      <c r="U6" s="451"/>
      <c r="V6" s="483" t="s">
        <v>17</v>
      </c>
      <c r="W6" s="368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82" t="str">
        <f>IFERROR(VLOOKUP(DeliveryAddress,Table,3,0),1)</f>
        <v>1</v>
      </c>
      <c r="E7" s="383"/>
      <c r="F7" s="383"/>
      <c r="G7" s="383"/>
      <c r="H7" s="383"/>
      <c r="I7" s="383"/>
      <c r="J7" s="383"/>
      <c r="K7" s="383"/>
      <c r="L7" s="383"/>
      <c r="M7" s="384"/>
      <c r="N7" s="63"/>
      <c r="P7" s="24"/>
      <c r="Q7" s="42"/>
      <c r="R7" s="42"/>
      <c r="T7" s="342"/>
      <c r="U7" s="451"/>
      <c r="V7" s="484"/>
      <c r="W7" s="485"/>
      <c r="AB7" s="51"/>
      <c r="AC7" s="51"/>
      <c r="AD7" s="51"/>
      <c r="AE7" s="51"/>
    </row>
    <row r="8" spans="1:32" s="326" customFormat="1" ht="25.5" customHeight="1" x14ac:dyDescent="0.2">
      <c r="A8" s="542" t="s">
        <v>18</v>
      </c>
      <c r="B8" s="352"/>
      <c r="C8" s="353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32">
        <v>0.375</v>
      </c>
      <c r="R8" s="384"/>
      <c r="T8" s="342"/>
      <c r="U8" s="451"/>
      <c r="V8" s="484"/>
      <c r="W8" s="485"/>
      <c r="AB8" s="51"/>
      <c r="AC8" s="51"/>
      <c r="AD8" s="51"/>
      <c r="AE8" s="51"/>
    </row>
    <row r="9" spans="1:32" s="326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39"/>
      <c r="E9" s="350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5"/>
      <c r="R9" s="416"/>
      <c r="T9" s="342"/>
      <c r="U9" s="451"/>
      <c r="V9" s="486"/>
      <c r="W9" s="487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39"/>
      <c r="E10" s="350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0" t="str">
        <f>IFERROR(VLOOKUP($D$10,Proxy,2,FALSE),"")</f>
        <v/>
      </c>
      <c r="I10" s="342"/>
      <c r="J10" s="342"/>
      <c r="K10" s="342"/>
      <c r="L10" s="342"/>
      <c r="M10" s="342"/>
      <c r="N10" s="325"/>
      <c r="P10" s="26" t="s">
        <v>22</v>
      </c>
      <c r="Q10" s="456"/>
      <c r="R10" s="457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9"/>
      <c r="R11" s="420"/>
      <c r="U11" s="24" t="s">
        <v>27</v>
      </c>
      <c r="V11" s="506" t="s">
        <v>28</v>
      </c>
      <c r="W11" s="416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36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32"/>
      <c r="R12" s="384"/>
      <c r="S12" s="23"/>
      <c r="U12" s="24"/>
      <c r="V12" s="358"/>
      <c r="W12" s="342"/>
      <c r="AB12" s="51"/>
      <c r="AC12" s="51"/>
      <c r="AD12" s="51"/>
      <c r="AE12" s="51"/>
    </row>
    <row r="13" spans="1:32" s="326" customFormat="1" ht="23.25" customHeight="1" x14ac:dyDescent="0.2">
      <c r="A13" s="436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06"/>
      <c r="R13" s="4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36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23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41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2"/>
      <c r="Q16" s="442"/>
      <c r="R16" s="442"/>
      <c r="S16" s="442"/>
      <c r="T16" s="4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37" t="s">
        <v>38</v>
      </c>
      <c r="D17" s="363" t="s">
        <v>39</v>
      </c>
      <c r="E17" s="407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6"/>
      <c r="R17" s="406"/>
      <c r="S17" s="406"/>
      <c r="T17" s="407"/>
      <c r="U17" s="547" t="s">
        <v>51</v>
      </c>
      <c r="V17" s="373"/>
      <c r="W17" s="363" t="s">
        <v>52</v>
      </c>
      <c r="X17" s="363" t="s">
        <v>53</v>
      </c>
      <c r="Y17" s="545" t="s">
        <v>54</v>
      </c>
      <c r="Z17" s="494" t="s">
        <v>55</v>
      </c>
      <c r="AA17" s="474" t="s">
        <v>56</v>
      </c>
      <c r="AB17" s="474" t="s">
        <v>57</v>
      </c>
      <c r="AC17" s="474" t="s">
        <v>58</v>
      </c>
      <c r="AD17" s="474" t="s">
        <v>59</v>
      </c>
      <c r="AE17" s="524"/>
      <c r="AF17" s="525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8"/>
      <c r="E18" s="410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8"/>
      <c r="Q18" s="409"/>
      <c r="R18" s="409"/>
      <c r="S18" s="409"/>
      <c r="T18" s="410"/>
      <c r="U18" s="70" t="s">
        <v>61</v>
      </c>
      <c r="V18" s="70" t="s">
        <v>62</v>
      </c>
      <c r="W18" s="364"/>
      <c r="X18" s="364"/>
      <c r="Y18" s="546"/>
      <c r="Z18" s="495"/>
      <c r="AA18" s="475"/>
      <c r="AB18" s="475"/>
      <c r="AC18" s="475"/>
      <c r="AD18" s="526"/>
      <c r="AE18" s="527"/>
      <c r="AF18" s="528"/>
      <c r="AG18" s="69"/>
      <c r="BD18" s="68"/>
    </row>
    <row r="19" spans="1:68" ht="27.75" hidden="1" customHeight="1" x14ac:dyDescent="0.2">
      <c r="A19" s="401" t="s">
        <v>63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hidden="1" customHeight="1" x14ac:dyDescent="0.25">
      <c r="A20" s="348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7"/>
      <c r="AB20" s="327"/>
      <c r="AC20" s="327"/>
    </row>
    <row r="21" spans="1:68" ht="14.25" hidden="1" customHeight="1" x14ac:dyDescent="0.25">
      <c r="A21" s="362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8"/>
      <c r="AB21" s="328"/>
      <c r="AC21" s="32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9">
        <v>4607111035752</v>
      </c>
      <c r="E22" s="34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401" t="s">
        <v>75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8"/>
      <c r="AB25" s="48"/>
      <c r="AC25" s="48"/>
    </row>
    <row r="26" spans="1:68" ht="16.5" hidden="1" customHeight="1" x14ac:dyDescent="0.25">
      <c r="A26" s="348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7"/>
      <c r="AB26" s="327"/>
      <c r="AC26" s="327"/>
    </row>
    <row r="27" spans="1:68" ht="14.25" hidden="1" customHeight="1" x14ac:dyDescent="0.25">
      <c r="A27" s="362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9">
        <v>4607111036537</v>
      </c>
      <c r="E28" s="34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182</v>
      </c>
      <c r="Y28" s="333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39">
        <v>4607111036605</v>
      </c>
      <c r="E29" s="34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0</v>
      </c>
      <c r="Y29" s="33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3"/>
      <c r="P30" s="351" t="s">
        <v>73</v>
      </c>
      <c r="Q30" s="352"/>
      <c r="R30" s="352"/>
      <c r="S30" s="352"/>
      <c r="T30" s="352"/>
      <c r="U30" s="352"/>
      <c r="V30" s="353"/>
      <c r="W30" s="37" t="s">
        <v>70</v>
      </c>
      <c r="X30" s="334">
        <f>IFERROR(SUM(X28:X29),"0")</f>
        <v>182</v>
      </c>
      <c r="Y30" s="334">
        <f>IFERROR(SUM(Y28:Y29),"0")</f>
        <v>182</v>
      </c>
      <c r="Z30" s="334">
        <f>IFERROR(IF(Z28="",0,Z28),"0")+IFERROR(IF(Z29="",0,Z29),"0")</f>
        <v>1.71262</v>
      </c>
      <c r="AA30" s="335"/>
      <c r="AB30" s="335"/>
      <c r="AC30" s="335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51" t="s">
        <v>73</v>
      </c>
      <c r="Q31" s="352"/>
      <c r="R31" s="352"/>
      <c r="S31" s="352"/>
      <c r="T31" s="352"/>
      <c r="U31" s="352"/>
      <c r="V31" s="353"/>
      <c r="W31" s="37" t="s">
        <v>74</v>
      </c>
      <c r="X31" s="334">
        <f>IFERROR(SUMPRODUCT(X28:X29*H28:H29),"0")</f>
        <v>273</v>
      </c>
      <c r="Y31" s="334">
        <f>IFERROR(SUMPRODUCT(Y28:Y29*H28:H29),"0")</f>
        <v>273</v>
      </c>
      <c r="Z31" s="37"/>
      <c r="AA31" s="335"/>
      <c r="AB31" s="335"/>
      <c r="AC31" s="335"/>
    </row>
    <row r="32" spans="1:68" ht="16.5" hidden="1" customHeight="1" x14ac:dyDescent="0.25">
      <c r="A32" s="348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7"/>
      <c r="AB32" s="327"/>
      <c r="AC32" s="327"/>
    </row>
    <row r="33" spans="1:68" ht="14.25" hidden="1" customHeight="1" x14ac:dyDescent="0.25">
      <c r="A33" s="362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8"/>
      <c r="AB33" s="328"/>
      <c r="AC33" s="328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39">
        <v>4620207490075</v>
      </c>
      <c r="E34" s="340"/>
      <c r="F34" s="331">
        <v>0.7</v>
      </c>
      <c r="G34" s="32">
        <v>8</v>
      </c>
      <c r="H34" s="331">
        <v>5.6</v>
      </c>
      <c r="I34" s="33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7"/>
      <c r="R34" s="337"/>
      <c r="S34" s="337"/>
      <c r="T34" s="338"/>
      <c r="U34" s="34"/>
      <c r="V34" s="34"/>
      <c r="W34" s="35" t="s">
        <v>70</v>
      </c>
      <c r="X34" s="332">
        <v>0</v>
      </c>
      <c r="Y34" s="33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9">
        <v>4620207490174</v>
      </c>
      <c r="E35" s="340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24</v>
      </c>
      <c r="Y35" s="333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39">
        <v>4620207490044</v>
      </c>
      <c r="E36" s="34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7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1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3"/>
      <c r="P37" s="351" t="s">
        <v>73</v>
      </c>
      <c r="Q37" s="352"/>
      <c r="R37" s="352"/>
      <c r="S37" s="352"/>
      <c r="T37" s="352"/>
      <c r="U37" s="352"/>
      <c r="V37" s="353"/>
      <c r="W37" s="37" t="s">
        <v>70</v>
      </c>
      <c r="X37" s="334">
        <f>IFERROR(SUM(X34:X36),"0")</f>
        <v>24</v>
      </c>
      <c r="Y37" s="334">
        <f>IFERROR(SUM(Y34:Y36),"0")</f>
        <v>24</v>
      </c>
      <c r="Z37" s="334">
        <f>IFERROR(IF(Z34="",0,Z34),"0")+IFERROR(IF(Z35="",0,Z35),"0")+IFERROR(IF(Z36="",0,Z36),"0")</f>
        <v>0.372</v>
      </c>
      <c r="AA37" s="335"/>
      <c r="AB37" s="335"/>
      <c r="AC37" s="335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51" t="s">
        <v>73</v>
      </c>
      <c r="Q38" s="352"/>
      <c r="R38" s="352"/>
      <c r="S38" s="352"/>
      <c r="T38" s="352"/>
      <c r="U38" s="352"/>
      <c r="V38" s="353"/>
      <c r="W38" s="37" t="s">
        <v>74</v>
      </c>
      <c r="X38" s="334">
        <f>IFERROR(SUMPRODUCT(X34:X36*H34:H36),"0")</f>
        <v>134.39999999999998</v>
      </c>
      <c r="Y38" s="334">
        <f>IFERROR(SUMPRODUCT(Y34:Y36*H34:H36),"0")</f>
        <v>134.39999999999998</v>
      </c>
      <c r="Z38" s="37"/>
      <c r="AA38" s="335"/>
      <c r="AB38" s="335"/>
      <c r="AC38" s="335"/>
    </row>
    <row r="39" spans="1:68" ht="16.5" hidden="1" customHeight="1" x14ac:dyDescent="0.25">
      <c r="A39" s="348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7"/>
      <c r="AB39" s="327"/>
      <c r="AC39" s="327"/>
    </row>
    <row r="40" spans="1:68" ht="14.25" hidden="1" customHeight="1" x14ac:dyDescent="0.25">
      <c r="A40" s="362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8"/>
      <c r="AB40" s="328"/>
      <c r="AC40" s="328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9">
        <v>4607111038999</v>
      </c>
      <c r="E41" s="340"/>
      <c r="F41" s="331">
        <v>0.4</v>
      </c>
      <c r="G41" s="32">
        <v>16</v>
      </c>
      <c r="H41" s="331">
        <v>6.4</v>
      </c>
      <c r="I41" s="33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7"/>
      <c r="R41" s="337"/>
      <c r="S41" s="337"/>
      <c r="T41" s="338"/>
      <c r="U41" s="34"/>
      <c r="V41" s="34"/>
      <c r="W41" s="35" t="s">
        <v>70</v>
      </c>
      <c r="X41" s="332">
        <v>12</v>
      </c>
      <c r="Y41" s="333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4301070972</v>
      </c>
      <c r="D42" s="339">
        <v>4607111037183</v>
      </c>
      <c r="E42" s="340"/>
      <c r="F42" s="331">
        <v>0.9</v>
      </c>
      <c r="G42" s="32">
        <v>8</v>
      </c>
      <c r="H42" s="331">
        <v>7.2</v>
      </c>
      <c r="I42" s="33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39">
        <v>4607111039385</v>
      </c>
      <c r="E43" s="340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60</v>
      </c>
      <c r="Y43" s="333">
        <f t="shared" si="0"/>
        <v>60</v>
      </c>
      <c r="Z43" s="36">
        <f t="shared" si="1"/>
        <v>0.92999999999999994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438</v>
      </c>
      <c r="BN43" s="67">
        <f t="shared" si="3"/>
        <v>438</v>
      </c>
      <c r="BO43" s="67">
        <f t="shared" si="4"/>
        <v>0.7142857142857143</v>
      </c>
      <c r="BP43" s="67">
        <f t="shared" si="5"/>
        <v>0.7142857142857143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9">
        <v>4607111038982</v>
      </c>
      <c r="E44" s="340"/>
      <c r="F44" s="331">
        <v>0.7</v>
      </c>
      <c r="G44" s="32">
        <v>10</v>
      </c>
      <c r="H44" s="331">
        <v>7</v>
      </c>
      <c r="I44" s="33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60</v>
      </c>
      <c r="Y44" s="333">
        <f t="shared" si="0"/>
        <v>60</v>
      </c>
      <c r="Z44" s="36">
        <f t="shared" si="1"/>
        <v>0.92999999999999994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437.15999999999997</v>
      </c>
      <c r="BN44" s="67">
        <f t="shared" si="3"/>
        <v>437.15999999999997</v>
      </c>
      <c r="BO44" s="67">
        <f t="shared" si="4"/>
        <v>0.7142857142857143</v>
      </c>
      <c r="BP44" s="67">
        <f t="shared" si="5"/>
        <v>0.7142857142857143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9">
        <v>4607111039354</v>
      </c>
      <c r="E45" s="340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12</v>
      </c>
      <c r="Y45" s="333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4301070968</v>
      </c>
      <c r="D46" s="339">
        <v>4607111036889</v>
      </c>
      <c r="E46" s="340"/>
      <c r="F46" s="331">
        <v>0.9</v>
      </c>
      <c r="G46" s="32">
        <v>8</v>
      </c>
      <c r="H46" s="331">
        <v>7.2</v>
      </c>
      <c r="I46" s="331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39">
        <v>4607111039330</v>
      </c>
      <c r="E47" s="340"/>
      <c r="F47" s="331">
        <v>0.7</v>
      </c>
      <c r="G47" s="32">
        <v>10</v>
      </c>
      <c r="H47" s="331">
        <v>7</v>
      </c>
      <c r="I47" s="331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4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36</v>
      </c>
      <c r="Y47" s="333">
        <f t="shared" si="0"/>
        <v>36</v>
      </c>
      <c r="Z47" s="36">
        <f t="shared" si="1"/>
        <v>0.55800000000000005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262.8</v>
      </c>
      <c r="BN47" s="67">
        <f t="shared" si="3"/>
        <v>262.8</v>
      </c>
      <c r="BO47" s="67">
        <f t="shared" si="4"/>
        <v>0.42857142857142855</v>
      </c>
      <c r="BP47" s="67">
        <f t="shared" si="5"/>
        <v>0.42857142857142855</v>
      </c>
    </row>
    <row r="48" spans="1:68" x14ac:dyDescent="0.2">
      <c r="A48" s="341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3"/>
      <c r="P48" s="351" t="s">
        <v>73</v>
      </c>
      <c r="Q48" s="352"/>
      <c r="R48" s="352"/>
      <c r="S48" s="352"/>
      <c r="T48" s="352"/>
      <c r="U48" s="352"/>
      <c r="V48" s="353"/>
      <c r="W48" s="37" t="s">
        <v>70</v>
      </c>
      <c r="X48" s="334">
        <f>IFERROR(SUM(X41:X47),"0")</f>
        <v>180</v>
      </c>
      <c r="Y48" s="334">
        <f>IFERROR(SUM(Y41:Y47),"0")</f>
        <v>180</v>
      </c>
      <c r="Z48" s="334">
        <f>IFERROR(IF(Z41="",0,Z41),"0")+IFERROR(IF(Z42="",0,Z42),"0")+IFERROR(IF(Z43="",0,Z43),"0")+IFERROR(IF(Z44="",0,Z44),"0")+IFERROR(IF(Z45="",0,Z45),"0")+IFERROR(IF(Z46="",0,Z46),"0")+IFERROR(IF(Z47="",0,Z47),"0")</f>
        <v>2.79</v>
      </c>
      <c r="AA48" s="335"/>
      <c r="AB48" s="335"/>
      <c r="AC48" s="335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3"/>
      <c r="P49" s="351" t="s">
        <v>73</v>
      </c>
      <c r="Q49" s="352"/>
      <c r="R49" s="352"/>
      <c r="S49" s="352"/>
      <c r="T49" s="352"/>
      <c r="U49" s="352"/>
      <c r="V49" s="353"/>
      <c r="W49" s="37" t="s">
        <v>74</v>
      </c>
      <c r="X49" s="334">
        <f>IFERROR(SUMPRODUCT(X41:X47*H41:H47),"0")</f>
        <v>1245.5999999999999</v>
      </c>
      <c r="Y49" s="334">
        <f>IFERROR(SUMPRODUCT(Y41:Y47*H41:H47),"0")</f>
        <v>1245.5999999999999</v>
      </c>
      <c r="Z49" s="37"/>
      <c r="AA49" s="335"/>
      <c r="AB49" s="335"/>
      <c r="AC49" s="335"/>
    </row>
    <row r="50" spans="1:68" ht="16.5" hidden="1" customHeight="1" x14ac:dyDescent="0.25">
      <c r="A50" s="348" t="s">
        <v>116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7"/>
      <c r="AB50" s="327"/>
      <c r="AC50" s="327"/>
    </row>
    <row r="51" spans="1:68" ht="14.25" hidden="1" customHeight="1" x14ac:dyDescent="0.25">
      <c r="A51" s="362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8"/>
      <c r="AB51" s="328"/>
      <c r="AC51" s="328"/>
    </row>
    <row r="52" spans="1:68" ht="16.5" hidden="1" customHeight="1" x14ac:dyDescent="0.25">
      <c r="A52" s="54" t="s">
        <v>117</v>
      </c>
      <c r="B52" s="54" t="s">
        <v>118</v>
      </c>
      <c r="C52" s="31">
        <v>4301071073</v>
      </c>
      <c r="D52" s="339">
        <v>4620207490822</v>
      </c>
      <c r="E52" s="340"/>
      <c r="F52" s="331">
        <v>0.43</v>
      </c>
      <c r="G52" s="32">
        <v>8</v>
      </c>
      <c r="H52" s="331">
        <v>3.44</v>
      </c>
      <c r="I52" s="331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4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7"/>
      <c r="R52" s="337"/>
      <c r="S52" s="337"/>
      <c r="T52" s="338"/>
      <c r="U52" s="34"/>
      <c r="V52" s="34"/>
      <c r="W52" s="35" t="s">
        <v>70</v>
      </c>
      <c r="X52" s="332">
        <v>0</v>
      </c>
      <c r="Y52" s="333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3"/>
      <c r="P53" s="351" t="s">
        <v>73</v>
      </c>
      <c r="Q53" s="352"/>
      <c r="R53" s="352"/>
      <c r="S53" s="352"/>
      <c r="T53" s="352"/>
      <c r="U53" s="352"/>
      <c r="V53" s="353"/>
      <c r="W53" s="37" t="s">
        <v>70</v>
      </c>
      <c r="X53" s="334">
        <f>IFERROR(SUM(X52:X52),"0")</f>
        <v>0</v>
      </c>
      <c r="Y53" s="334">
        <f>IFERROR(SUM(Y52:Y52),"0")</f>
        <v>0</v>
      </c>
      <c r="Z53" s="334">
        <f>IFERROR(IF(Z52="",0,Z52),"0")</f>
        <v>0</v>
      </c>
      <c r="AA53" s="335"/>
      <c r="AB53" s="335"/>
      <c r="AC53" s="335"/>
    </row>
    <row r="54" spans="1:68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3"/>
      <c r="P54" s="351" t="s">
        <v>73</v>
      </c>
      <c r="Q54" s="352"/>
      <c r="R54" s="352"/>
      <c r="S54" s="352"/>
      <c r="T54" s="352"/>
      <c r="U54" s="352"/>
      <c r="V54" s="353"/>
      <c r="W54" s="37" t="s">
        <v>74</v>
      </c>
      <c r="X54" s="334">
        <f>IFERROR(SUMPRODUCT(X52:X52*H52:H52),"0")</f>
        <v>0</v>
      </c>
      <c r="Y54" s="334">
        <f>IFERROR(SUMPRODUCT(Y52:Y52*H52:H52),"0")</f>
        <v>0</v>
      </c>
      <c r="Z54" s="37"/>
      <c r="AA54" s="335"/>
      <c r="AB54" s="335"/>
      <c r="AC54" s="335"/>
    </row>
    <row r="55" spans="1:68" ht="14.25" hidden="1" customHeight="1" x14ac:dyDescent="0.25">
      <c r="A55" s="362" t="s">
        <v>120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8"/>
      <c r="AB55" s="328"/>
      <c r="AC55" s="328"/>
    </row>
    <row r="56" spans="1:68" ht="16.5" hidden="1" customHeight="1" x14ac:dyDescent="0.25">
      <c r="A56" s="54" t="s">
        <v>121</v>
      </c>
      <c r="B56" s="54" t="s">
        <v>122</v>
      </c>
      <c r="C56" s="31">
        <v>4301100087</v>
      </c>
      <c r="D56" s="339">
        <v>4607111039743</v>
      </c>
      <c r="E56" s="34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7"/>
      <c r="R56" s="337"/>
      <c r="S56" s="337"/>
      <c r="T56" s="338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124</v>
      </c>
      <c r="B57" s="54" t="s">
        <v>125</v>
      </c>
      <c r="C57" s="31">
        <v>4301100088</v>
      </c>
      <c r="D57" s="339">
        <v>4607111037077</v>
      </c>
      <c r="E57" s="340"/>
      <c r="F57" s="331">
        <v>0.2</v>
      </c>
      <c r="G57" s="32">
        <v>6</v>
      </c>
      <c r="H57" s="331">
        <v>1.2</v>
      </c>
      <c r="I57" s="331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30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7"/>
      <c r="R57" s="337"/>
      <c r="S57" s="337"/>
      <c r="T57" s="338"/>
      <c r="U57" s="34"/>
      <c r="V57" s="34"/>
      <c r="W57" s="35" t="s">
        <v>70</v>
      </c>
      <c r="X57" s="332">
        <v>0</v>
      </c>
      <c r="Y57" s="33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1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3"/>
      <c r="P58" s="351" t="s">
        <v>73</v>
      </c>
      <c r="Q58" s="352"/>
      <c r="R58" s="352"/>
      <c r="S58" s="352"/>
      <c r="T58" s="352"/>
      <c r="U58" s="352"/>
      <c r="V58" s="353"/>
      <c r="W58" s="37" t="s">
        <v>70</v>
      </c>
      <c r="X58" s="334">
        <f>IFERROR(SUM(X56:X57),"0")</f>
        <v>0</v>
      </c>
      <c r="Y58" s="334">
        <f>IFERROR(SUM(Y56:Y57),"0")</f>
        <v>0</v>
      </c>
      <c r="Z58" s="334">
        <f>IFERROR(IF(Z56="",0,Z56),"0")+IFERROR(IF(Z57="",0,Z57),"0")</f>
        <v>0</v>
      </c>
      <c r="AA58" s="335"/>
      <c r="AB58" s="335"/>
      <c r="AC58" s="335"/>
    </row>
    <row r="59" spans="1:68" hidden="1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51" t="s">
        <v>73</v>
      </c>
      <c r="Q59" s="352"/>
      <c r="R59" s="352"/>
      <c r="S59" s="352"/>
      <c r="T59" s="352"/>
      <c r="U59" s="352"/>
      <c r="V59" s="353"/>
      <c r="W59" s="37" t="s">
        <v>74</v>
      </c>
      <c r="X59" s="334">
        <f>IFERROR(SUMPRODUCT(X56:X57*H56:H57),"0")</f>
        <v>0</v>
      </c>
      <c r="Y59" s="334">
        <f>IFERROR(SUMPRODUCT(Y56:Y57*H56:H57),"0")</f>
        <v>0</v>
      </c>
      <c r="Z59" s="37"/>
      <c r="AA59" s="335"/>
      <c r="AB59" s="335"/>
      <c r="AC59" s="335"/>
    </row>
    <row r="60" spans="1:68" ht="14.25" hidden="1" customHeight="1" x14ac:dyDescent="0.25">
      <c r="A60" s="362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8"/>
      <c r="AB60" s="328"/>
      <c r="AC60" s="328"/>
    </row>
    <row r="61" spans="1:68" ht="16.5" hidden="1" customHeight="1" x14ac:dyDescent="0.25">
      <c r="A61" s="54" t="s">
        <v>126</v>
      </c>
      <c r="B61" s="54" t="s">
        <v>127</v>
      </c>
      <c r="C61" s="31">
        <v>4301132194</v>
      </c>
      <c r="D61" s="339">
        <v>4607111039712</v>
      </c>
      <c r="E61" s="340"/>
      <c r="F61" s="331">
        <v>0.2</v>
      </c>
      <c r="G61" s="32">
        <v>6</v>
      </c>
      <c r="H61" s="331">
        <v>1.2</v>
      </c>
      <c r="I61" s="331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7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7"/>
      <c r="R61" s="337"/>
      <c r="S61" s="337"/>
      <c r="T61" s="338"/>
      <c r="U61" s="34"/>
      <c r="V61" s="34"/>
      <c r="W61" s="35" t="s">
        <v>70</v>
      </c>
      <c r="X61" s="332">
        <v>0</v>
      </c>
      <c r="Y61" s="333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1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3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34">
        <f>IFERROR(SUM(X61:X61),"0")</f>
        <v>0</v>
      </c>
      <c r="Y62" s="334">
        <f>IFERROR(SUM(Y61:Y61),"0")</f>
        <v>0</v>
      </c>
      <c r="Z62" s="334">
        <f>IFERROR(IF(Z61="",0,Z61),"0")</f>
        <v>0</v>
      </c>
      <c r="AA62" s="335"/>
      <c r="AB62" s="335"/>
      <c r="AC62" s="335"/>
    </row>
    <row r="63" spans="1:68" hidden="1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34">
        <f>IFERROR(SUMPRODUCT(X61:X61*H61:H61),"0")</f>
        <v>0</v>
      </c>
      <c r="Y63" s="334">
        <f>IFERROR(SUMPRODUCT(Y61:Y61*H61:H61),"0")</f>
        <v>0</v>
      </c>
      <c r="Z63" s="37"/>
      <c r="AA63" s="335"/>
      <c r="AB63" s="335"/>
      <c r="AC63" s="335"/>
    </row>
    <row r="64" spans="1:68" ht="14.25" hidden="1" customHeight="1" x14ac:dyDescent="0.25">
      <c r="A64" s="362" t="s">
        <v>129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8"/>
      <c r="AB64" s="328"/>
      <c r="AC64" s="328"/>
    </row>
    <row r="65" spans="1:68" ht="16.5" hidden="1" customHeight="1" x14ac:dyDescent="0.25">
      <c r="A65" s="54" t="s">
        <v>130</v>
      </c>
      <c r="B65" s="54" t="s">
        <v>131</v>
      </c>
      <c r="C65" s="31">
        <v>4301136018</v>
      </c>
      <c r="D65" s="339">
        <v>4607111037008</v>
      </c>
      <c r="E65" s="340"/>
      <c r="F65" s="331">
        <v>0.36</v>
      </c>
      <c r="G65" s="32">
        <v>4</v>
      </c>
      <c r="H65" s="331">
        <v>1.44</v>
      </c>
      <c r="I65" s="33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7"/>
      <c r="R65" s="337"/>
      <c r="S65" s="337"/>
      <c r="T65" s="338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133</v>
      </c>
      <c r="B66" s="54" t="s">
        <v>134</v>
      </c>
      <c r="C66" s="31">
        <v>4301136015</v>
      </c>
      <c r="D66" s="339">
        <v>4607111037398</v>
      </c>
      <c r="E66" s="340"/>
      <c r="F66" s="331">
        <v>0.09</v>
      </c>
      <c r="G66" s="32">
        <v>24</v>
      </c>
      <c r="H66" s="331">
        <v>2.16</v>
      </c>
      <c r="I66" s="33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1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3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34">
        <f>IFERROR(SUM(X65:X66),"0")</f>
        <v>0</v>
      </c>
      <c r="Y67" s="334">
        <f>IFERROR(SUM(Y65:Y66),"0")</f>
        <v>0</v>
      </c>
      <c r="Z67" s="334">
        <f>IFERROR(IF(Z65="",0,Z65),"0")+IFERROR(IF(Z66="",0,Z66),"0")</f>
        <v>0</v>
      </c>
      <c r="AA67" s="335"/>
      <c r="AB67" s="335"/>
      <c r="AC67" s="335"/>
    </row>
    <row r="68" spans="1:68" hidden="1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34">
        <f>IFERROR(SUMPRODUCT(X65:X66*H65:H66),"0")</f>
        <v>0</v>
      </c>
      <c r="Y68" s="334">
        <f>IFERROR(SUMPRODUCT(Y65:Y66*H65:H66),"0")</f>
        <v>0</v>
      </c>
      <c r="Z68" s="37"/>
      <c r="AA68" s="335"/>
      <c r="AB68" s="335"/>
      <c r="AC68" s="335"/>
    </row>
    <row r="69" spans="1:68" ht="14.25" hidden="1" customHeight="1" x14ac:dyDescent="0.25">
      <c r="A69" s="362" t="s">
        <v>135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8"/>
      <c r="AB69" s="328"/>
      <c r="AC69" s="328"/>
    </row>
    <row r="70" spans="1:68" ht="16.5" hidden="1" customHeight="1" x14ac:dyDescent="0.25">
      <c r="A70" s="54" t="s">
        <v>136</v>
      </c>
      <c r="B70" s="54" t="s">
        <v>137</v>
      </c>
      <c r="C70" s="31">
        <v>4301135664</v>
      </c>
      <c r="D70" s="339">
        <v>4607111039705</v>
      </c>
      <c r="E70" s="340"/>
      <c r="F70" s="331">
        <v>0.2</v>
      </c>
      <c r="G70" s="32">
        <v>6</v>
      </c>
      <c r="H70" s="331">
        <v>1.2</v>
      </c>
      <c r="I70" s="33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2">
        <v>0</v>
      </c>
      <c r="Y70" s="33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9">
        <v>4607111039729</v>
      </c>
      <c r="E71" s="340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70</v>
      </c>
      <c r="Y71" s="333">
        <f>IFERROR(IF(X71="","",X71),"")</f>
        <v>70</v>
      </c>
      <c r="Z71" s="36">
        <f>IFERROR(IF(X71="","",X71*0.00941),"")</f>
        <v>0.65869999999999995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109.2</v>
      </c>
      <c r="BN71" s="67">
        <f>IFERROR(Y71*I71,"0")</f>
        <v>109.2</v>
      </c>
      <c r="BO71" s="67">
        <f>IFERROR(X71/J71,"0")</f>
        <v>0.5</v>
      </c>
      <c r="BP71" s="67">
        <f>IFERROR(Y71/J71,"0")</f>
        <v>0.5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9">
        <v>4620207490228</v>
      </c>
      <c r="E72" s="340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4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70</v>
      </c>
      <c r="Y72" s="333">
        <f>IFERROR(IF(X72="","",X72),"")</f>
        <v>70</v>
      </c>
      <c r="Z72" s="36">
        <f>IFERROR(IF(X72="","",X72*0.00941),"")</f>
        <v>0.65869999999999995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109.2</v>
      </c>
      <c r="BN72" s="67">
        <f>IFERROR(Y72*I72,"0")</f>
        <v>109.2</v>
      </c>
      <c r="BO72" s="67">
        <f>IFERROR(X72/J72,"0")</f>
        <v>0.5</v>
      </c>
      <c r="BP72" s="67">
        <f>IFERROR(Y72/J72,"0")</f>
        <v>0.5</v>
      </c>
    </row>
    <row r="73" spans="1:68" x14ac:dyDescent="0.2">
      <c r="A73" s="341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3"/>
      <c r="P73" s="351" t="s">
        <v>73</v>
      </c>
      <c r="Q73" s="352"/>
      <c r="R73" s="352"/>
      <c r="S73" s="352"/>
      <c r="T73" s="352"/>
      <c r="U73" s="352"/>
      <c r="V73" s="353"/>
      <c r="W73" s="37" t="s">
        <v>70</v>
      </c>
      <c r="X73" s="334">
        <f>IFERROR(SUM(X70:X72),"0")</f>
        <v>140</v>
      </c>
      <c r="Y73" s="334">
        <f>IFERROR(SUM(Y70:Y72),"0")</f>
        <v>140</v>
      </c>
      <c r="Z73" s="334">
        <f>IFERROR(IF(Z70="",0,Z70),"0")+IFERROR(IF(Z71="",0,Z71),"0")+IFERROR(IF(Z72="",0,Z72),"0")</f>
        <v>1.3173999999999999</v>
      </c>
      <c r="AA73" s="335"/>
      <c r="AB73" s="335"/>
      <c r="AC73" s="335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51" t="s">
        <v>73</v>
      </c>
      <c r="Q74" s="352"/>
      <c r="R74" s="352"/>
      <c r="S74" s="352"/>
      <c r="T74" s="352"/>
      <c r="U74" s="352"/>
      <c r="V74" s="353"/>
      <c r="W74" s="37" t="s">
        <v>74</v>
      </c>
      <c r="X74" s="334">
        <f>IFERROR(SUMPRODUCT(X70:X72*H70:H72),"0")</f>
        <v>168</v>
      </c>
      <c r="Y74" s="334">
        <f>IFERROR(SUMPRODUCT(Y70:Y72*H70:H72),"0")</f>
        <v>168</v>
      </c>
      <c r="Z74" s="37"/>
      <c r="AA74" s="335"/>
      <c r="AB74" s="335"/>
      <c r="AC74" s="335"/>
    </row>
    <row r="75" spans="1:68" ht="16.5" hidden="1" customHeight="1" x14ac:dyDescent="0.25">
      <c r="A75" s="348" t="s">
        <v>143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7"/>
      <c r="AB75" s="327"/>
      <c r="AC75" s="327"/>
    </row>
    <row r="76" spans="1:68" ht="14.25" hidden="1" customHeight="1" x14ac:dyDescent="0.25">
      <c r="A76" s="362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8"/>
      <c r="AB76" s="328"/>
      <c r="AC76" s="328"/>
    </row>
    <row r="77" spans="1:68" ht="27" hidden="1" customHeight="1" x14ac:dyDescent="0.25">
      <c r="A77" s="54" t="s">
        <v>144</v>
      </c>
      <c r="B77" s="54" t="s">
        <v>145</v>
      </c>
      <c r="C77" s="31">
        <v>4301070977</v>
      </c>
      <c r="D77" s="339">
        <v>4607111037411</v>
      </c>
      <c r="E77" s="340"/>
      <c r="F77" s="331">
        <v>2.7</v>
      </c>
      <c r="G77" s="32">
        <v>1</v>
      </c>
      <c r="H77" s="331">
        <v>2.7</v>
      </c>
      <c r="I77" s="331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7"/>
      <c r="R77" s="337"/>
      <c r="S77" s="337"/>
      <c r="T77" s="338"/>
      <c r="U77" s="34"/>
      <c r="V77" s="34"/>
      <c r="W77" s="35" t="s">
        <v>70</v>
      </c>
      <c r="X77" s="332">
        <v>0</v>
      </c>
      <c r="Y77" s="333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9">
        <v>4607111036728</v>
      </c>
      <c r="E78" s="340"/>
      <c r="F78" s="331">
        <v>5</v>
      </c>
      <c r="G78" s="32">
        <v>1</v>
      </c>
      <c r="H78" s="331">
        <v>5</v>
      </c>
      <c r="I78" s="331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7"/>
      <c r="R78" s="337"/>
      <c r="S78" s="337"/>
      <c r="T78" s="338"/>
      <c r="U78" s="34"/>
      <c r="V78" s="34"/>
      <c r="W78" s="35" t="s">
        <v>70</v>
      </c>
      <c r="X78" s="332">
        <v>240</v>
      </c>
      <c r="Y78" s="333">
        <f>IFERROR(IF(X78="","",X78),"")</f>
        <v>240</v>
      </c>
      <c r="Z78" s="36">
        <f>IFERROR(IF(X78="","",X78*0.00866),"")</f>
        <v>2.0783999999999998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1251.1679999999999</v>
      </c>
      <c r="BN78" s="67">
        <f>IFERROR(Y78*I78,"0")</f>
        <v>1251.1679999999999</v>
      </c>
      <c r="BO78" s="67">
        <f>IFERROR(X78/J78,"0")</f>
        <v>1.6666666666666667</v>
      </c>
      <c r="BP78" s="67">
        <f>IFERROR(Y78/J78,"0")</f>
        <v>1.6666666666666667</v>
      </c>
    </row>
    <row r="79" spans="1:68" x14ac:dyDescent="0.2">
      <c r="A79" s="341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3"/>
      <c r="P79" s="351" t="s">
        <v>73</v>
      </c>
      <c r="Q79" s="352"/>
      <c r="R79" s="352"/>
      <c r="S79" s="352"/>
      <c r="T79" s="352"/>
      <c r="U79" s="352"/>
      <c r="V79" s="353"/>
      <c r="W79" s="37" t="s">
        <v>70</v>
      </c>
      <c r="X79" s="334">
        <f>IFERROR(SUM(X77:X78),"0")</f>
        <v>240</v>
      </c>
      <c r="Y79" s="334">
        <f>IFERROR(SUM(Y77:Y78),"0")</f>
        <v>240</v>
      </c>
      <c r="Z79" s="334">
        <f>IFERROR(IF(Z77="",0,Z77),"0")+IFERROR(IF(Z78="",0,Z78),"0")</f>
        <v>2.0783999999999998</v>
      </c>
      <c r="AA79" s="335"/>
      <c r="AB79" s="335"/>
      <c r="AC79" s="335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51" t="s">
        <v>73</v>
      </c>
      <c r="Q80" s="352"/>
      <c r="R80" s="352"/>
      <c r="S80" s="352"/>
      <c r="T80" s="352"/>
      <c r="U80" s="352"/>
      <c r="V80" s="353"/>
      <c r="W80" s="37" t="s">
        <v>74</v>
      </c>
      <c r="X80" s="334">
        <f>IFERROR(SUMPRODUCT(X77:X78*H77:H78),"0")</f>
        <v>1200</v>
      </c>
      <c r="Y80" s="334">
        <f>IFERROR(SUMPRODUCT(Y77:Y78*H77:H78),"0")</f>
        <v>1200</v>
      </c>
      <c r="Z80" s="37"/>
      <c r="AA80" s="335"/>
      <c r="AB80" s="335"/>
      <c r="AC80" s="335"/>
    </row>
    <row r="81" spans="1:68" ht="16.5" hidden="1" customHeight="1" x14ac:dyDescent="0.25">
      <c r="A81" s="348" t="s">
        <v>150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7"/>
      <c r="AB81" s="327"/>
      <c r="AC81" s="327"/>
    </row>
    <row r="82" spans="1:68" ht="14.25" hidden="1" customHeight="1" x14ac:dyDescent="0.25">
      <c r="A82" s="362" t="s">
        <v>135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8"/>
      <c r="AB82" s="328"/>
      <c r="AC82" s="328"/>
    </row>
    <row r="83" spans="1:68" ht="27" hidden="1" customHeight="1" x14ac:dyDescent="0.25">
      <c r="A83" s="54" t="s">
        <v>151</v>
      </c>
      <c r="B83" s="54" t="s">
        <v>152</v>
      </c>
      <c r="C83" s="31">
        <v>4301135586</v>
      </c>
      <c r="D83" s="339">
        <v>4607111033659</v>
      </c>
      <c r="E83" s="340"/>
      <c r="F83" s="331">
        <v>0.3</v>
      </c>
      <c r="G83" s="32">
        <v>6</v>
      </c>
      <c r="H83" s="331">
        <v>1.8</v>
      </c>
      <c r="I83" s="331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7"/>
      <c r="R83" s="337"/>
      <c r="S83" s="337"/>
      <c r="T83" s="338"/>
      <c r="U83" s="34"/>
      <c r="V83" s="34"/>
      <c r="W83" s="35" t="s">
        <v>70</v>
      </c>
      <c r="X83" s="332">
        <v>0</v>
      </c>
      <c r="Y83" s="333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9">
        <v>4607111033659</v>
      </c>
      <c r="E84" s="340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14</v>
      </c>
      <c r="Y84" s="333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IFERROR(SUM(X83:X84),"0")</f>
        <v>14</v>
      </c>
      <c r="Y85" s="334">
        <f>IFERROR(SUM(Y83:Y84),"0")</f>
        <v>14</v>
      </c>
      <c r="Z85" s="334">
        <f>IFERROR(IF(Z83="",0,Z83),"0")+IFERROR(IF(Z84="",0,Z84),"0")</f>
        <v>0.25031999999999999</v>
      </c>
      <c r="AA85" s="335"/>
      <c r="AB85" s="335"/>
      <c r="AC85" s="335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IFERROR(SUMPRODUCT(X83:X84*H83:H84),"0")</f>
        <v>50.4</v>
      </c>
      <c r="Y86" s="334">
        <f>IFERROR(SUMPRODUCT(Y83:Y84*H83:H84),"0")</f>
        <v>50.4</v>
      </c>
      <c r="Z86" s="37"/>
      <c r="AA86" s="335"/>
      <c r="AB86" s="335"/>
      <c r="AC86" s="335"/>
    </row>
    <row r="87" spans="1:68" ht="16.5" hidden="1" customHeight="1" x14ac:dyDescent="0.25">
      <c r="A87" s="348" t="s">
        <v>156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7"/>
      <c r="AB87" s="327"/>
      <c r="AC87" s="327"/>
    </row>
    <row r="88" spans="1:68" ht="14.25" hidden="1" customHeight="1" x14ac:dyDescent="0.25">
      <c r="A88" s="362" t="s">
        <v>157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9">
        <v>4607111034120</v>
      </c>
      <c r="E89" s="34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6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28</v>
      </c>
      <c r="Y89" s="333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9">
        <v>4607111034137</v>
      </c>
      <c r="E90" s="34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28</v>
      </c>
      <c r="Y90" s="333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56</v>
      </c>
      <c r="Y91" s="334">
        <f>IFERROR(SUM(Y89:Y90),"0")</f>
        <v>56</v>
      </c>
      <c r="Z91" s="334">
        <f>IFERROR(IF(Z89="",0,Z89),"0")+IFERROR(IF(Z90="",0,Z90),"0")</f>
        <v>1.0012799999999999</v>
      </c>
      <c r="AA91" s="335"/>
      <c r="AB91" s="335"/>
      <c r="AC91" s="335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201.6</v>
      </c>
      <c r="Y92" s="334">
        <f>IFERROR(SUMPRODUCT(Y89:Y90*H89:H90),"0")</f>
        <v>201.6</v>
      </c>
      <c r="Z92" s="37"/>
      <c r="AA92" s="335"/>
      <c r="AB92" s="335"/>
      <c r="AC92" s="335"/>
    </row>
    <row r="93" spans="1:68" ht="16.5" hidden="1" customHeight="1" x14ac:dyDescent="0.25">
      <c r="A93" s="348" t="s">
        <v>164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7"/>
      <c r="AB93" s="327"/>
      <c r="AC93" s="327"/>
    </row>
    <row r="94" spans="1:68" ht="14.25" hidden="1" customHeight="1" x14ac:dyDescent="0.25">
      <c r="A94" s="362" t="s">
        <v>135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9">
        <v>4620207491027</v>
      </c>
      <c r="E95" s="340"/>
      <c r="F95" s="331">
        <v>0.24</v>
      </c>
      <c r="G95" s="32">
        <v>12</v>
      </c>
      <c r="H95" s="331">
        <v>2.88</v>
      </c>
      <c r="I95" s="33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5" t="s">
        <v>167</v>
      </c>
      <c r="Q95" s="337"/>
      <c r="R95" s="337"/>
      <c r="S95" s="337"/>
      <c r="T95" s="338"/>
      <c r="U95" s="34"/>
      <c r="V95" s="34"/>
      <c r="W95" s="35" t="s">
        <v>70</v>
      </c>
      <c r="X95" s="332">
        <v>28</v>
      </c>
      <c r="Y95" s="333">
        <f t="shared" ref="Y95:Y102" si="6">IFERROR(IF(X95="","",X95),"")</f>
        <v>28</v>
      </c>
      <c r="Z95" s="36">
        <f t="shared" ref="Z95:Z102" si="7">IFERROR(IF(X95="","",X95*0.01788),"")</f>
        <v>0.50063999999999997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100.3408</v>
      </c>
      <c r="BN95" s="67">
        <f t="shared" ref="BN95:BN102" si="9">IFERROR(Y95*I95,"0")</f>
        <v>100.3408</v>
      </c>
      <c r="BO95" s="67">
        <f t="shared" ref="BO95:BO102" si="10">IFERROR(X95/J95,"0")</f>
        <v>0.4</v>
      </c>
      <c r="BP95" s="67">
        <f t="shared" ref="BP95:BP102" si="11">IFERROR(Y95/J95,"0")</f>
        <v>0.4</v>
      </c>
    </row>
    <row r="96" spans="1:68" ht="27" customHeight="1" x14ac:dyDescent="0.25">
      <c r="A96" s="54" t="s">
        <v>168</v>
      </c>
      <c r="B96" s="54" t="s">
        <v>169</v>
      </c>
      <c r="C96" s="31">
        <v>4301135793</v>
      </c>
      <c r="D96" s="339">
        <v>4620207491003</v>
      </c>
      <c r="E96" s="340"/>
      <c r="F96" s="331">
        <v>0.24</v>
      </c>
      <c r="G96" s="32">
        <v>12</v>
      </c>
      <c r="H96" s="331">
        <v>2.88</v>
      </c>
      <c r="I96" s="33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82" t="s">
        <v>170</v>
      </c>
      <c r="Q96" s="337"/>
      <c r="R96" s="337"/>
      <c r="S96" s="337"/>
      <c r="T96" s="338"/>
      <c r="U96" s="34"/>
      <c r="V96" s="34"/>
      <c r="W96" s="35" t="s">
        <v>70</v>
      </c>
      <c r="X96" s="332">
        <v>42</v>
      </c>
      <c r="Y96" s="333">
        <f t="shared" si="6"/>
        <v>42</v>
      </c>
      <c r="Z96" s="36">
        <f t="shared" si="7"/>
        <v>0.75095999999999996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150.5112</v>
      </c>
      <c r="BN96" s="67">
        <f t="shared" si="9"/>
        <v>150.5112</v>
      </c>
      <c r="BO96" s="67">
        <f t="shared" si="10"/>
        <v>0.6</v>
      </c>
      <c r="BP96" s="67">
        <f t="shared" si="11"/>
        <v>0.6</v>
      </c>
    </row>
    <row r="97" spans="1:68" ht="27" hidden="1" customHeight="1" x14ac:dyDescent="0.25">
      <c r="A97" s="54" t="s">
        <v>171</v>
      </c>
      <c r="B97" s="54" t="s">
        <v>172</v>
      </c>
      <c r="C97" s="31">
        <v>4301135766</v>
      </c>
      <c r="D97" s="339">
        <v>4620207491003</v>
      </c>
      <c r="E97" s="340"/>
      <c r="F97" s="331">
        <v>0.24</v>
      </c>
      <c r="G97" s="32">
        <v>12</v>
      </c>
      <c r="H97" s="331">
        <v>2.88</v>
      </c>
      <c r="I97" s="331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80" t="s">
        <v>170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153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173</v>
      </c>
      <c r="B98" s="54" t="s">
        <v>174</v>
      </c>
      <c r="C98" s="31">
        <v>4301135595</v>
      </c>
      <c r="D98" s="339">
        <v>4607111035141</v>
      </c>
      <c r="E98" s="340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0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175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176</v>
      </c>
      <c r="B99" s="54" t="s">
        <v>177</v>
      </c>
      <c r="C99" s="31">
        <v>4301135768</v>
      </c>
      <c r="D99" s="339">
        <v>4620207491034</v>
      </c>
      <c r="E99" s="340"/>
      <c r="F99" s="331">
        <v>0.24</v>
      </c>
      <c r="G99" s="32">
        <v>12</v>
      </c>
      <c r="H99" s="331">
        <v>2.88</v>
      </c>
      <c r="I99" s="331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9" t="s">
        <v>178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175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179</v>
      </c>
      <c r="B100" s="54" t="s">
        <v>180</v>
      </c>
      <c r="C100" s="31">
        <v>4301135760</v>
      </c>
      <c r="D100" s="339">
        <v>4620207491010</v>
      </c>
      <c r="E100" s="340"/>
      <c r="F100" s="331">
        <v>0.24</v>
      </c>
      <c r="G100" s="32">
        <v>12</v>
      </c>
      <c r="H100" s="331">
        <v>2.88</v>
      </c>
      <c r="I100" s="331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8" t="s">
        <v>181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56</v>
      </c>
      <c r="Y100" s="333">
        <f t="shared" si="6"/>
        <v>56</v>
      </c>
      <c r="Z100" s="36">
        <f t="shared" si="7"/>
        <v>1.0012799999999999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200.6816</v>
      </c>
      <c r="BN100" s="67">
        <f t="shared" si="9"/>
        <v>200.6816</v>
      </c>
      <c r="BO100" s="67">
        <f t="shared" si="10"/>
        <v>0.8</v>
      </c>
      <c r="BP100" s="67">
        <f t="shared" si="11"/>
        <v>0.8</v>
      </c>
    </row>
    <row r="101" spans="1:68" ht="27" hidden="1" customHeight="1" x14ac:dyDescent="0.25">
      <c r="A101" s="54" t="s">
        <v>182</v>
      </c>
      <c r="B101" s="54" t="s">
        <v>183</v>
      </c>
      <c r="C101" s="31">
        <v>4301135571</v>
      </c>
      <c r="D101" s="339">
        <v>4607111035028</v>
      </c>
      <c r="E101" s="340"/>
      <c r="F101" s="331">
        <v>0.48</v>
      </c>
      <c r="G101" s="32">
        <v>8</v>
      </c>
      <c r="H101" s="331">
        <v>3.84</v>
      </c>
      <c r="I101" s="331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81" t="s">
        <v>184</v>
      </c>
      <c r="Q101" s="337"/>
      <c r="R101" s="337"/>
      <c r="S101" s="337"/>
      <c r="T101" s="338"/>
      <c r="U101" s="34"/>
      <c r="V101" s="34"/>
      <c r="W101" s="35" t="s">
        <v>70</v>
      </c>
      <c r="X101" s="332">
        <v>0</v>
      </c>
      <c r="Y101" s="333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185</v>
      </c>
      <c r="B102" s="54" t="s">
        <v>186</v>
      </c>
      <c r="C102" s="31">
        <v>4301135285</v>
      </c>
      <c r="D102" s="339">
        <v>4607111036407</v>
      </c>
      <c r="E102" s="340"/>
      <c r="F102" s="331">
        <v>0.3</v>
      </c>
      <c r="G102" s="32">
        <v>14</v>
      </c>
      <c r="H102" s="331">
        <v>4.2</v>
      </c>
      <c r="I102" s="331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5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7"/>
      <c r="R102" s="337"/>
      <c r="S102" s="337"/>
      <c r="T102" s="338"/>
      <c r="U102" s="34"/>
      <c r="V102" s="34"/>
      <c r="W102" s="35" t="s">
        <v>70</v>
      </c>
      <c r="X102" s="332">
        <v>14</v>
      </c>
      <c r="Y102" s="333">
        <f t="shared" si="6"/>
        <v>14</v>
      </c>
      <c r="Z102" s="36">
        <f t="shared" si="7"/>
        <v>0.25031999999999999</v>
      </c>
      <c r="AA102" s="56"/>
      <c r="AB102" s="57"/>
      <c r="AC102" s="142" t="s">
        <v>187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4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3"/>
      <c r="P103" s="351" t="s">
        <v>73</v>
      </c>
      <c r="Q103" s="352"/>
      <c r="R103" s="352"/>
      <c r="S103" s="352"/>
      <c r="T103" s="352"/>
      <c r="U103" s="352"/>
      <c r="V103" s="353"/>
      <c r="W103" s="37" t="s">
        <v>70</v>
      </c>
      <c r="X103" s="334">
        <f>IFERROR(SUM(X95:X102),"0")</f>
        <v>140</v>
      </c>
      <c r="Y103" s="334">
        <f>IFERROR(SUM(Y95:Y102),"0")</f>
        <v>140</v>
      </c>
      <c r="Z103" s="334">
        <f>IFERROR(IF(Z95="",0,Z95),"0")+IFERROR(IF(Z96="",0,Z96),"0")+IFERROR(IF(Z97="",0,Z97),"0")+IFERROR(IF(Z98="",0,Z98),"0")+IFERROR(IF(Z99="",0,Z99),"0")+IFERROR(IF(Z100="",0,Z100),"0")+IFERROR(IF(Z101="",0,Z101),"0")+IFERROR(IF(Z102="",0,Z102),"0")</f>
        <v>2.5031999999999996</v>
      </c>
      <c r="AA103" s="335"/>
      <c r="AB103" s="335"/>
      <c r="AC103" s="335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3"/>
      <c r="P104" s="351" t="s">
        <v>73</v>
      </c>
      <c r="Q104" s="352"/>
      <c r="R104" s="352"/>
      <c r="S104" s="352"/>
      <c r="T104" s="352"/>
      <c r="U104" s="352"/>
      <c r="V104" s="353"/>
      <c r="W104" s="37" t="s">
        <v>74</v>
      </c>
      <c r="X104" s="334">
        <f>IFERROR(SUMPRODUCT(X95:X102*H95:H102),"0")</f>
        <v>421.68</v>
      </c>
      <c r="Y104" s="334">
        <f>IFERROR(SUMPRODUCT(Y95:Y102*H95:H102),"0")</f>
        <v>421.68</v>
      </c>
      <c r="Z104" s="37"/>
      <c r="AA104" s="335"/>
      <c r="AB104" s="335"/>
      <c r="AC104" s="335"/>
    </row>
    <row r="105" spans="1:68" ht="16.5" hidden="1" customHeight="1" x14ac:dyDescent="0.25">
      <c r="A105" s="348" t="s">
        <v>188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7"/>
      <c r="AB105" s="327"/>
      <c r="AC105" s="327"/>
    </row>
    <row r="106" spans="1:68" ht="14.25" hidden="1" customHeight="1" x14ac:dyDescent="0.25">
      <c r="A106" s="362" t="s">
        <v>129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8"/>
      <c r="AB106" s="328"/>
      <c r="AC106" s="328"/>
    </row>
    <row r="107" spans="1:68" ht="27" hidden="1" customHeight="1" x14ac:dyDescent="0.25">
      <c r="A107" s="54" t="s">
        <v>189</v>
      </c>
      <c r="B107" s="54" t="s">
        <v>190</v>
      </c>
      <c r="C107" s="31">
        <v>4301136070</v>
      </c>
      <c r="D107" s="339">
        <v>4607025784012</v>
      </c>
      <c r="E107" s="340"/>
      <c r="F107" s="331">
        <v>0.09</v>
      </c>
      <c r="G107" s="32">
        <v>24</v>
      </c>
      <c r="H107" s="331">
        <v>2.16</v>
      </c>
      <c r="I107" s="331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48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0</v>
      </c>
      <c r="Y107" s="333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191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192</v>
      </c>
      <c r="B108" s="54" t="s">
        <v>193</v>
      </c>
      <c r="C108" s="31">
        <v>4301136079</v>
      </c>
      <c r="D108" s="339">
        <v>4607025784319</v>
      </c>
      <c r="E108" s="340"/>
      <c r="F108" s="331">
        <v>0.36</v>
      </c>
      <c r="G108" s="32">
        <v>10</v>
      </c>
      <c r="H108" s="331">
        <v>3.6</v>
      </c>
      <c r="I108" s="331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7"/>
      <c r="R108" s="337"/>
      <c r="S108" s="337"/>
      <c r="T108" s="338"/>
      <c r="U108" s="34"/>
      <c r="V108" s="34"/>
      <c r="W108" s="35" t="s">
        <v>70</v>
      </c>
      <c r="X108" s="332">
        <v>0</v>
      </c>
      <c r="Y108" s="333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41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34">
        <f>IFERROR(SUM(X107:X108),"0")</f>
        <v>0</v>
      </c>
      <c r="Y109" s="334">
        <f>IFERROR(SUM(Y107:Y108),"0")</f>
        <v>0</v>
      </c>
      <c r="Z109" s="334">
        <f>IFERROR(IF(Z107="",0,Z107),"0")+IFERROR(IF(Z108="",0,Z108),"0")</f>
        <v>0</v>
      </c>
      <c r="AA109" s="335"/>
      <c r="AB109" s="335"/>
      <c r="AC109" s="335"/>
    </row>
    <row r="110" spans="1:68" hidden="1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3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34">
        <f>IFERROR(SUMPRODUCT(X107:X108*H107:H108),"0")</f>
        <v>0</v>
      </c>
      <c r="Y110" s="334">
        <f>IFERROR(SUMPRODUCT(Y107:Y108*H107:H108),"0")</f>
        <v>0</v>
      </c>
      <c r="Z110" s="37"/>
      <c r="AA110" s="335"/>
      <c r="AB110" s="335"/>
      <c r="AC110" s="335"/>
    </row>
    <row r="111" spans="1:68" ht="16.5" hidden="1" customHeight="1" x14ac:dyDescent="0.25">
      <c r="A111" s="348" t="s">
        <v>194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7"/>
      <c r="AB111" s="327"/>
      <c r="AC111" s="327"/>
    </row>
    <row r="112" spans="1:68" ht="14.25" hidden="1" customHeight="1" x14ac:dyDescent="0.25">
      <c r="A112" s="362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8"/>
      <c r="AB112" s="328"/>
      <c r="AC112" s="328"/>
    </row>
    <row r="113" spans="1:68" ht="27" customHeight="1" x14ac:dyDescent="0.25">
      <c r="A113" s="54" t="s">
        <v>195</v>
      </c>
      <c r="B113" s="54" t="s">
        <v>196</v>
      </c>
      <c r="C113" s="31">
        <v>4301071074</v>
      </c>
      <c r="D113" s="339">
        <v>4620207491157</v>
      </c>
      <c r="E113" s="340"/>
      <c r="F113" s="331">
        <v>0.7</v>
      </c>
      <c r="G113" s="32">
        <v>10</v>
      </c>
      <c r="H113" s="331">
        <v>7</v>
      </c>
      <c r="I113" s="331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24</v>
      </c>
      <c r="Y113" s="333">
        <f t="shared" ref="Y113:Y119" si="12">IFERROR(IF(X113="","",X113),"")</f>
        <v>24</v>
      </c>
      <c r="Z113" s="36">
        <f t="shared" ref="Z113:Z119" si="13">IFERROR(IF(X113="","",X113*0.0155),"")</f>
        <v>0.372</v>
      </c>
      <c r="AA113" s="56"/>
      <c r="AB113" s="57"/>
      <c r="AC113" s="148" t="s">
        <v>197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174.72</v>
      </c>
      <c r="BN113" s="67">
        <f t="shared" ref="BN113:BN119" si="15">IFERROR(Y113*I113,"0")</f>
        <v>174.72</v>
      </c>
      <c r="BO113" s="67">
        <f t="shared" ref="BO113:BO119" si="16">IFERROR(X113/J113,"0")</f>
        <v>0.2857142857142857</v>
      </c>
      <c r="BP113" s="67">
        <f t="shared" ref="BP113:BP119" si="17">IFERROR(Y113/J113,"0")</f>
        <v>0.2857142857142857</v>
      </c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39">
        <v>4607111039262</v>
      </c>
      <c r="E114" s="340"/>
      <c r="F114" s="331">
        <v>0.4</v>
      </c>
      <c r="G114" s="32">
        <v>16</v>
      </c>
      <c r="H114" s="331">
        <v>6.4</v>
      </c>
      <c r="I114" s="331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48</v>
      </c>
      <c r="Y114" s="333">
        <f t="shared" si="12"/>
        <v>48</v>
      </c>
      <c r="Z114" s="36">
        <f t="shared" si="13"/>
        <v>0.74399999999999999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322.54079999999999</v>
      </c>
      <c r="BN114" s="67">
        <f t="shared" si="15"/>
        <v>322.54079999999999</v>
      </c>
      <c r="BO114" s="67">
        <f t="shared" si="16"/>
        <v>0.5714285714285714</v>
      </c>
      <c r="BP114" s="67">
        <f t="shared" si="17"/>
        <v>0.5714285714285714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39">
        <v>4607111039248</v>
      </c>
      <c r="E115" s="340"/>
      <c r="F115" s="331">
        <v>0.7</v>
      </c>
      <c r="G115" s="32">
        <v>10</v>
      </c>
      <c r="H115" s="331">
        <v>7</v>
      </c>
      <c r="I115" s="331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144</v>
      </c>
      <c r="Y115" s="333">
        <f t="shared" si="12"/>
        <v>144</v>
      </c>
      <c r="Z115" s="36">
        <f t="shared" si="13"/>
        <v>2.2320000000000002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1051.2</v>
      </c>
      <c r="BN115" s="67">
        <f t="shared" si="15"/>
        <v>1051.2</v>
      </c>
      <c r="BO115" s="67">
        <f t="shared" si="16"/>
        <v>1.7142857142857142</v>
      </c>
      <c r="BP115" s="67">
        <f t="shared" si="17"/>
        <v>1.7142857142857142</v>
      </c>
    </row>
    <row r="116" spans="1:68" ht="27" hidden="1" customHeight="1" x14ac:dyDescent="0.25">
      <c r="A116" s="54" t="s">
        <v>202</v>
      </c>
      <c r="B116" s="54" t="s">
        <v>203</v>
      </c>
      <c r="C116" s="31">
        <v>4301070976</v>
      </c>
      <c r="D116" s="339">
        <v>4607111034144</v>
      </c>
      <c r="E116" s="340"/>
      <c r="F116" s="331">
        <v>0.9</v>
      </c>
      <c r="G116" s="32">
        <v>8</v>
      </c>
      <c r="H116" s="331">
        <v>7.2</v>
      </c>
      <c r="I116" s="331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4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39">
        <v>4607111039293</v>
      </c>
      <c r="E117" s="340"/>
      <c r="F117" s="331">
        <v>0.4</v>
      </c>
      <c r="G117" s="32">
        <v>16</v>
      </c>
      <c r="H117" s="331">
        <v>6.4</v>
      </c>
      <c r="I117" s="331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3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48</v>
      </c>
      <c r="Y117" s="333">
        <f t="shared" si="12"/>
        <v>48</v>
      </c>
      <c r="Z117" s="36">
        <f t="shared" si="13"/>
        <v>0.74399999999999999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322.54079999999999</v>
      </c>
      <c r="BN117" s="67">
        <f t="shared" si="15"/>
        <v>322.54079999999999</v>
      </c>
      <c r="BO117" s="67">
        <f t="shared" si="16"/>
        <v>0.5714285714285714</v>
      </c>
      <c r="BP117" s="67">
        <f t="shared" si="17"/>
        <v>0.5714285714285714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39">
        <v>4607111039279</v>
      </c>
      <c r="E118" s="340"/>
      <c r="F118" s="331">
        <v>0.7</v>
      </c>
      <c r="G118" s="32">
        <v>10</v>
      </c>
      <c r="H118" s="331">
        <v>7</v>
      </c>
      <c r="I118" s="331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7"/>
      <c r="R118" s="337"/>
      <c r="S118" s="337"/>
      <c r="T118" s="338"/>
      <c r="U118" s="34"/>
      <c r="V118" s="34"/>
      <c r="W118" s="35" t="s">
        <v>70</v>
      </c>
      <c r="X118" s="332">
        <v>156</v>
      </c>
      <c r="Y118" s="333">
        <f t="shared" si="12"/>
        <v>156</v>
      </c>
      <c r="Z118" s="36">
        <f t="shared" si="13"/>
        <v>2.4180000000000001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1138.8</v>
      </c>
      <c r="BN118" s="67">
        <f t="shared" si="15"/>
        <v>1138.8</v>
      </c>
      <c r="BO118" s="67">
        <f t="shared" si="16"/>
        <v>1.8571428571428572</v>
      </c>
      <c r="BP118" s="67">
        <f t="shared" si="17"/>
        <v>1.8571428571428572</v>
      </c>
    </row>
    <row r="119" spans="1:68" ht="27" hidden="1" customHeight="1" x14ac:dyDescent="0.25">
      <c r="A119" s="54" t="s">
        <v>208</v>
      </c>
      <c r="B119" s="54" t="s">
        <v>209</v>
      </c>
      <c r="C119" s="31">
        <v>4301070958</v>
      </c>
      <c r="D119" s="339">
        <v>4607111038098</v>
      </c>
      <c r="E119" s="340"/>
      <c r="F119" s="331">
        <v>0.8</v>
      </c>
      <c r="G119" s="32">
        <v>8</v>
      </c>
      <c r="H119" s="331">
        <v>6.4</v>
      </c>
      <c r="I119" s="331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3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7"/>
      <c r="R119" s="337"/>
      <c r="S119" s="337"/>
      <c r="T119" s="338"/>
      <c r="U119" s="34"/>
      <c r="V119" s="34"/>
      <c r="W119" s="35" t="s">
        <v>70</v>
      </c>
      <c r="X119" s="332">
        <v>0</v>
      </c>
      <c r="Y119" s="333">
        <f t="shared" si="12"/>
        <v>0</v>
      </c>
      <c r="Z119" s="36">
        <f t="shared" si="13"/>
        <v>0</v>
      </c>
      <c r="AA119" s="56"/>
      <c r="AB119" s="57"/>
      <c r="AC119" s="160" t="s">
        <v>210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x14ac:dyDescent="0.2">
      <c r="A120" s="341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3"/>
      <c r="P120" s="351" t="s">
        <v>73</v>
      </c>
      <c r="Q120" s="352"/>
      <c r="R120" s="352"/>
      <c r="S120" s="352"/>
      <c r="T120" s="352"/>
      <c r="U120" s="352"/>
      <c r="V120" s="353"/>
      <c r="W120" s="37" t="s">
        <v>70</v>
      </c>
      <c r="X120" s="334">
        <f>IFERROR(SUM(X113:X119),"0")</f>
        <v>420</v>
      </c>
      <c r="Y120" s="334">
        <f>IFERROR(SUM(Y113:Y119),"0")</f>
        <v>420</v>
      </c>
      <c r="Z120" s="334">
        <f>IFERROR(IF(Z113="",0,Z113),"0")+IFERROR(IF(Z114="",0,Z114),"0")+IFERROR(IF(Z115="",0,Z115),"0")+IFERROR(IF(Z116="",0,Z116),"0")+IFERROR(IF(Z117="",0,Z117),"0")+IFERROR(IF(Z118="",0,Z118),"0")+IFERROR(IF(Z119="",0,Z119),"0")</f>
        <v>6.5100000000000007</v>
      </c>
      <c r="AA120" s="335"/>
      <c r="AB120" s="335"/>
      <c r="AC120" s="335"/>
    </row>
    <row r="121" spans="1:68" x14ac:dyDescent="0.2">
      <c r="A121" s="342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3"/>
      <c r="P121" s="351" t="s">
        <v>73</v>
      </c>
      <c r="Q121" s="352"/>
      <c r="R121" s="352"/>
      <c r="S121" s="352"/>
      <c r="T121" s="352"/>
      <c r="U121" s="352"/>
      <c r="V121" s="353"/>
      <c r="W121" s="37" t="s">
        <v>74</v>
      </c>
      <c r="X121" s="334">
        <f>IFERROR(SUMPRODUCT(X113:X119*H113:H119),"0")</f>
        <v>2882.4</v>
      </c>
      <c r="Y121" s="334">
        <f>IFERROR(SUMPRODUCT(Y113:Y119*H113:H119),"0")</f>
        <v>2882.4</v>
      </c>
      <c r="Z121" s="37"/>
      <c r="AA121" s="335"/>
      <c r="AB121" s="335"/>
      <c r="AC121" s="335"/>
    </row>
    <row r="122" spans="1:68" ht="14.25" hidden="1" customHeight="1" x14ac:dyDescent="0.25">
      <c r="A122" s="362" t="s">
        <v>135</v>
      </c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28"/>
      <c r="AB122" s="328"/>
      <c r="AC122" s="328"/>
    </row>
    <row r="123" spans="1:68" ht="27" customHeight="1" x14ac:dyDescent="0.25">
      <c r="A123" s="54" t="s">
        <v>211</v>
      </c>
      <c r="B123" s="54" t="s">
        <v>212</v>
      </c>
      <c r="C123" s="31">
        <v>4301135670</v>
      </c>
      <c r="D123" s="339">
        <v>4620207490983</v>
      </c>
      <c r="E123" s="340"/>
      <c r="F123" s="331">
        <v>0.22</v>
      </c>
      <c r="G123" s="32">
        <v>12</v>
      </c>
      <c r="H123" s="331">
        <v>2.64</v>
      </c>
      <c r="I123" s="331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4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37"/>
      <c r="R123" s="337"/>
      <c r="S123" s="337"/>
      <c r="T123" s="338"/>
      <c r="U123" s="34"/>
      <c r="V123" s="34"/>
      <c r="W123" s="35" t="s">
        <v>70</v>
      </c>
      <c r="X123" s="332">
        <v>14</v>
      </c>
      <c r="Y123" s="333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2" t="s">
        <v>213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46.810400000000001</v>
      </c>
      <c r="BN123" s="67">
        <f>IFERROR(Y123*I123,"0")</f>
        <v>46.810400000000001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341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3"/>
      <c r="P124" s="351" t="s">
        <v>73</v>
      </c>
      <c r="Q124" s="352"/>
      <c r="R124" s="352"/>
      <c r="S124" s="352"/>
      <c r="T124" s="352"/>
      <c r="U124" s="352"/>
      <c r="V124" s="353"/>
      <c r="W124" s="37" t="s">
        <v>70</v>
      </c>
      <c r="X124" s="334">
        <f>IFERROR(SUM(X123:X123),"0")</f>
        <v>14</v>
      </c>
      <c r="Y124" s="334">
        <f>IFERROR(SUM(Y123:Y123),"0")</f>
        <v>14</v>
      </c>
      <c r="Z124" s="334">
        <f>IFERROR(IF(Z123="",0,Z123),"0")</f>
        <v>0.25031999999999999</v>
      </c>
      <c r="AA124" s="335"/>
      <c r="AB124" s="335"/>
      <c r="AC124" s="335"/>
    </row>
    <row r="125" spans="1:68" x14ac:dyDescent="0.2">
      <c r="A125" s="342"/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3"/>
      <c r="P125" s="351" t="s">
        <v>73</v>
      </c>
      <c r="Q125" s="352"/>
      <c r="R125" s="352"/>
      <c r="S125" s="352"/>
      <c r="T125" s="352"/>
      <c r="U125" s="352"/>
      <c r="V125" s="353"/>
      <c r="W125" s="37" t="s">
        <v>74</v>
      </c>
      <c r="X125" s="334">
        <f>IFERROR(SUMPRODUCT(X123:X123*H123:H123),"0")</f>
        <v>36.96</v>
      </c>
      <c r="Y125" s="334">
        <f>IFERROR(SUMPRODUCT(Y123:Y123*H123:H123),"0")</f>
        <v>36.96</v>
      </c>
      <c r="Z125" s="37"/>
      <c r="AA125" s="335"/>
      <c r="AB125" s="335"/>
      <c r="AC125" s="335"/>
    </row>
    <row r="126" spans="1:68" ht="16.5" hidden="1" customHeight="1" x14ac:dyDescent="0.25">
      <c r="A126" s="348" t="s">
        <v>214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7"/>
      <c r="AB126" s="327"/>
      <c r="AC126" s="327"/>
    </row>
    <row r="127" spans="1:68" ht="14.25" hidden="1" customHeight="1" x14ac:dyDescent="0.25">
      <c r="A127" s="362" t="s">
        <v>135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28"/>
      <c r="AB127" s="328"/>
      <c r="AC127" s="328"/>
    </row>
    <row r="128" spans="1:68" ht="27" customHeight="1" x14ac:dyDescent="0.25">
      <c r="A128" s="54" t="s">
        <v>215</v>
      </c>
      <c r="B128" s="54" t="s">
        <v>216</v>
      </c>
      <c r="C128" s="31">
        <v>4301135555</v>
      </c>
      <c r="D128" s="339">
        <v>4607111034014</v>
      </c>
      <c r="E128" s="340"/>
      <c r="F128" s="331">
        <v>0.25</v>
      </c>
      <c r="G128" s="32">
        <v>12</v>
      </c>
      <c r="H128" s="331">
        <v>3</v>
      </c>
      <c r="I128" s="331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2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37"/>
      <c r="R128" s="337"/>
      <c r="S128" s="337"/>
      <c r="T128" s="338"/>
      <c r="U128" s="34"/>
      <c r="V128" s="34"/>
      <c r="W128" s="35" t="s">
        <v>70</v>
      </c>
      <c r="X128" s="332">
        <v>98</v>
      </c>
      <c r="Y128" s="333">
        <f>IFERROR(IF(X128="","",X128),"")</f>
        <v>98</v>
      </c>
      <c r="Z128" s="36">
        <f>IFERROR(IF(X128="","",X128*0.01788),"")</f>
        <v>1.75224</v>
      </c>
      <c r="AA128" s="56"/>
      <c r="AB128" s="57"/>
      <c r="AC128" s="164" t="s">
        <v>217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362.95279999999997</v>
      </c>
      <c r="BN128" s="67">
        <f>IFERROR(Y128*I128,"0")</f>
        <v>362.95279999999997</v>
      </c>
      <c r="BO128" s="67">
        <f>IFERROR(X128/J128,"0")</f>
        <v>1.4</v>
      </c>
      <c r="BP128" s="67">
        <f>IFERROR(Y128/J128,"0")</f>
        <v>1.4</v>
      </c>
    </row>
    <row r="129" spans="1:68" ht="27" customHeight="1" x14ac:dyDescent="0.25">
      <c r="A129" s="54" t="s">
        <v>218</v>
      </c>
      <c r="B129" s="54" t="s">
        <v>219</v>
      </c>
      <c r="C129" s="31">
        <v>4301135532</v>
      </c>
      <c r="D129" s="339">
        <v>4607111033994</v>
      </c>
      <c r="E129" s="340"/>
      <c r="F129" s="331">
        <v>0.25</v>
      </c>
      <c r="G129" s="32">
        <v>12</v>
      </c>
      <c r="H129" s="331">
        <v>3</v>
      </c>
      <c r="I129" s="331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1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37"/>
      <c r="R129" s="337"/>
      <c r="S129" s="337"/>
      <c r="T129" s="338"/>
      <c r="U129" s="34"/>
      <c r="V129" s="34"/>
      <c r="W129" s="35" t="s">
        <v>70</v>
      </c>
      <c r="X129" s="332">
        <v>154</v>
      </c>
      <c r="Y129" s="333">
        <f>IFERROR(IF(X129="","",X129),"")</f>
        <v>154</v>
      </c>
      <c r="Z129" s="36">
        <f>IFERROR(IF(X129="","",X129*0.01788),"")</f>
        <v>2.75352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570.35439999999994</v>
      </c>
      <c r="BN129" s="67">
        <f>IFERROR(Y129*I129,"0")</f>
        <v>570.35439999999994</v>
      </c>
      <c r="BO129" s="67">
        <f>IFERROR(X129/J129,"0")</f>
        <v>2.2000000000000002</v>
      </c>
      <c r="BP129" s="67">
        <f>IFERROR(Y129/J129,"0")</f>
        <v>2.2000000000000002</v>
      </c>
    </row>
    <row r="130" spans="1:68" x14ac:dyDescent="0.2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3"/>
      <c r="P130" s="351" t="s">
        <v>73</v>
      </c>
      <c r="Q130" s="352"/>
      <c r="R130" s="352"/>
      <c r="S130" s="352"/>
      <c r="T130" s="352"/>
      <c r="U130" s="352"/>
      <c r="V130" s="353"/>
      <c r="W130" s="37" t="s">
        <v>70</v>
      </c>
      <c r="X130" s="334">
        <f>IFERROR(SUM(X128:X129),"0")</f>
        <v>252</v>
      </c>
      <c r="Y130" s="334">
        <f>IFERROR(SUM(Y128:Y129),"0")</f>
        <v>252</v>
      </c>
      <c r="Z130" s="334">
        <f>IFERROR(IF(Z128="",0,Z128),"0")+IFERROR(IF(Z129="",0,Z129),"0")</f>
        <v>4.5057600000000004</v>
      </c>
      <c r="AA130" s="335"/>
      <c r="AB130" s="335"/>
      <c r="AC130" s="335"/>
    </row>
    <row r="131" spans="1:68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3"/>
      <c r="P131" s="351" t="s">
        <v>73</v>
      </c>
      <c r="Q131" s="352"/>
      <c r="R131" s="352"/>
      <c r="S131" s="352"/>
      <c r="T131" s="352"/>
      <c r="U131" s="352"/>
      <c r="V131" s="353"/>
      <c r="W131" s="37" t="s">
        <v>74</v>
      </c>
      <c r="X131" s="334">
        <f>IFERROR(SUMPRODUCT(X128:X129*H128:H129),"0")</f>
        <v>756</v>
      </c>
      <c r="Y131" s="334">
        <f>IFERROR(SUMPRODUCT(Y128:Y129*H128:H129),"0")</f>
        <v>756</v>
      </c>
      <c r="Z131" s="37"/>
      <c r="AA131" s="335"/>
      <c r="AB131" s="335"/>
      <c r="AC131" s="335"/>
    </row>
    <row r="132" spans="1:68" ht="16.5" hidden="1" customHeight="1" x14ac:dyDescent="0.25">
      <c r="A132" s="348" t="s">
        <v>220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7"/>
      <c r="AB132" s="327"/>
      <c r="AC132" s="327"/>
    </row>
    <row r="133" spans="1:68" ht="14.25" hidden="1" customHeight="1" x14ac:dyDescent="0.25">
      <c r="A133" s="362" t="s">
        <v>135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28"/>
      <c r="AB133" s="328"/>
      <c r="AC133" s="328"/>
    </row>
    <row r="134" spans="1:68" ht="27" customHeight="1" x14ac:dyDescent="0.25">
      <c r="A134" s="54" t="s">
        <v>221</v>
      </c>
      <c r="B134" s="54" t="s">
        <v>222</v>
      </c>
      <c r="C134" s="31">
        <v>4301135549</v>
      </c>
      <c r="D134" s="339">
        <v>4607111039095</v>
      </c>
      <c r="E134" s="340"/>
      <c r="F134" s="331">
        <v>0.25</v>
      </c>
      <c r="G134" s="32">
        <v>12</v>
      </c>
      <c r="H134" s="331">
        <v>3</v>
      </c>
      <c r="I134" s="331">
        <v>3.7480000000000002</v>
      </c>
      <c r="J134" s="32">
        <v>70</v>
      </c>
      <c r="K134" s="32" t="s">
        <v>80</v>
      </c>
      <c r="L134" s="32" t="s">
        <v>98</v>
      </c>
      <c r="M134" s="33" t="s">
        <v>69</v>
      </c>
      <c r="N134" s="33"/>
      <c r="O134" s="32">
        <v>180</v>
      </c>
      <c r="P134" s="5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37"/>
      <c r="R134" s="337"/>
      <c r="S134" s="337"/>
      <c r="T134" s="338"/>
      <c r="U134" s="34"/>
      <c r="V134" s="34"/>
      <c r="W134" s="35" t="s">
        <v>70</v>
      </c>
      <c r="X134" s="332">
        <v>28</v>
      </c>
      <c r="Y134" s="333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8" t="s">
        <v>223</v>
      </c>
      <c r="AG134" s="67"/>
      <c r="AJ134" s="71" t="s">
        <v>100</v>
      </c>
      <c r="AK134" s="71">
        <v>14</v>
      </c>
      <c r="BB134" s="169" t="s">
        <v>82</v>
      </c>
      <c r="BM134" s="67">
        <f>IFERROR(X134*I134,"0")</f>
        <v>104.944</v>
      </c>
      <c r="BN134" s="67">
        <f>IFERROR(Y134*I134,"0")</f>
        <v>104.944</v>
      </c>
      <c r="BO134" s="67">
        <f>IFERROR(X134/J134,"0")</f>
        <v>0.4</v>
      </c>
      <c r="BP134" s="67">
        <f>IFERROR(Y134/J134,"0")</f>
        <v>0.4</v>
      </c>
    </row>
    <row r="135" spans="1:68" ht="16.5" customHeight="1" x14ac:dyDescent="0.25">
      <c r="A135" s="54" t="s">
        <v>224</v>
      </c>
      <c r="B135" s="54" t="s">
        <v>225</v>
      </c>
      <c r="C135" s="31">
        <v>4301135550</v>
      </c>
      <c r="D135" s="339">
        <v>4607111034199</v>
      </c>
      <c r="E135" s="340"/>
      <c r="F135" s="331">
        <v>0.25</v>
      </c>
      <c r="G135" s="32">
        <v>12</v>
      </c>
      <c r="H135" s="331">
        <v>3</v>
      </c>
      <c r="I135" s="331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37"/>
      <c r="R135" s="337"/>
      <c r="S135" s="337"/>
      <c r="T135" s="338"/>
      <c r="U135" s="34"/>
      <c r="V135" s="34"/>
      <c r="W135" s="35" t="s">
        <v>70</v>
      </c>
      <c r="X135" s="332">
        <v>84</v>
      </c>
      <c r="Y135" s="333">
        <f>IFERROR(IF(X135="","",X135),"")</f>
        <v>84</v>
      </c>
      <c r="Z135" s="36">
        <f>IFERROR(IF(X135="","",X135*0.01788),"")</f>
        <v>1.5019199999999999</v>
      </c>
      <c r="AA135" s="56"/>
      <c r="AB135" s="57"/>
      <c r="AC135" s="170" t="s">
        <v>226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311.10239999999999</v>
      </c>
      <c r="BN135" s="67">
        <f>IFERROR(Y135*I135,"0")</f>
        <v>311.10239999999999</v>
      </c>
      <c r="BO135" s="67">
        <f>IFERROR(X135/J135,"0")</f>
        <v>1.2</v>
      </c>
      <c r="BP135" s="67">
        <f>IFERROR(Y135/J135,"0")</f>
        <v>1.2</v>
      </c>
    </row>
    <row r="136" spans="1:68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3"/>
      <c r="P136" s="351" t="s">
        <v>73</v>
      </c>
      <c r="Q136" s="352"/>
      <c r="R136" s="352"/>
      <c r="S136" s="352"/>
      <c r="T136" s="352"/>
      <c r="U136" s="352"/>
      <c r="V136" s="353"/>
      <c r="W136" s="37" t="s">
        <v>70</v>
      </c>
      <c r="X136" s="334">
        <f>IFERROR(SUM(X134:X135),"0")</f>
        <v>112</v>
      </c>
      <c r="Y136" s="334">
        <f>IFERROR(SUM(Y134:Y135),"0")</f>
        <v>112</v>
      </c>
      <c r="Z136" s="334">
        <f>IFERROR(IF(Z134="",0,Z134),"0")+IFERROR(IF(Z135="",0,Z135),"0")</f>
        <v>2.0025599999999999</v>
      </c>
      <c r="AA136" s="335"/>
      <c r="AB136" s="335"/>
      <c r="AC136" s="335"/>
    </row>
    <row r="137" spans="1:68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3"/>
      <c r="P137" s="351" t="s">
        <v>73</v>
      </c>
      <c r="Q137" s="352"/>
      <c r="R137" s="352"/>
      <c r="S137" s="352"/>
      <c r="T137" s="352"/>
      <c r="U137" s="352"/>
      <c r="V137" s="353"/>
      <c r="W137" s="37" t="s">
        <v>74</v>
      </c>
      <c r="X137" s="334">
        <f>IFERROR(SUMPRODUCT(X134:X135*H134:H135),"0")</f>
        <v>336</v>
      </c>
      <c r="Y137" s="334">
        <f>IFERROR(SUMPRODUCT(Y134:Y135*H134:H135),"0")</f>
        <v>336</v>
      </c>
      <c r="Z137" s="37"/>
      <c r="AA137" s="335"/>
      <c r="AB137" s="335"/>
      <c r="AC137" s="335"/>
    </row>
    <row r="138" spans="1:68" ht="16.5" hidden="1" customHeight="1" x14ac:dyDescent="0.25">
      <c r="A138" s="348" t="s">
        <v>227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7"/>
      <c r="AB138" s="327"/>
      <c r="AC138" s="327"/>
    </row>
    <row r="139" spans="1:68" ht="14.25" hidden="1" customHeight="1" x14ac:dyDescent="0.25">
      <c r="A139" s="362" t="s">
        <v>135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28"/>
      <c r="AB139" s="328"/>
      <c r="AC139" s="328"/>
    </row>
    <row r="140" spans="1:68" ht="27" hidden="1" customHeight="1" x14ac:dyDescent="0.25">
      <c r="A140" s="54" t="s">
        <v>228</v>
      </c>
      <c r="B140" s="54" t="s">
        <v>229</v>
      </c>
      <c r="C140" s="31">
        <v>4301135275</v>
      </c>
      <c r="D140" s="339">
        <v>4607111034380</v>
      </c>
      <c r="E140" s="340"/>
      <c r="F140" s="331">
        <v>0.25</v>
      </c>
      <c r="G140" s="32">
        <v>12</v>
      </c>
      <c r="H140" s="331">
        <v>3</v>
      </c>
      <c r="I140" s="331">
        <v>3.28</v>
      </c>
      <c r="J140" s="32">
        <v>70</v>
      </c>
      <c r="K140" s="32" t="s">
        <v>80</v>
      </c>
      <c r="L140" s="32" t="s">
        <v>98</v>
      </c>
      <c r="M140" s="33" t="s">
        <v>69</v>
      </c>
      <c r="N140" s="33"/>
      <c r="O140" s="32">
        <v>180</v>
      </c>
      <c r="P140" s="45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37"/>
      <c r="R140" s="337"/>
      <c r="S140" s="337"/>
      <c r="T140" s="338"/>
      <c r="U140" s="34"/>
      <c r="V140" s="34"/>
      <c r="W140" s="35" t="s">
        <v>70</v>
      </c>
      <c r="X140" s="332">
        <v>0</v>
      </c>
      <c r="Y140" s="333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230</v>
      </c>
      <c r="AG140" s="67"/>
      <c r="AJ140" s="71" t="s">
        <v>100</v>
      </c>
      <c r="AK140" s="71">
        <v>14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231</v>
      </c>
      <c r="B141" s="54" t="s">
        <v>232</v>
      </c>
      <c r="C141" s="31">
        <v>4301135753</v>
      </c>
      <c r="D141" s="339">
        <v>4620207490914</v>
      </c>
      <c r="E141" s="340"/>
      <c r="F141" s="331">
        <v>0.2</v>
      </c>
      <c r="G141" s="32">
        <v>12</v>
      </c>
      <c r="H141" s="331">
        <v>2.4</v>
      </c>
      <c r="I141" s="331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26" t="s">
        <v>233</v>
      </c>
      <c r="Q141" s="337"/>
      <c r="R141" s="337"/>
      <c r="S141" s="337"/>
      <c r="T141" s="338"/>
      <c r="U141" s="34"/>
      <c r="V141" s="34"/>
      <c r="W141" s="35" t="s">
        <v>70</v>
      </c>
      <c r="X141" s="332">
        <v>42</v>
      </c>
      <c r="Y141" s="333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74" t="s">
        <v>217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112.56</v>
      </c>
      <c r="BN141" s="67">
        <f>IFERROR(Y141*I141,"0")</f>
        <v>112.56</v>
      </c>
      <c r="BO141" s="67">
        <f>IFERROR(X141/J141,"0")</f>
        <v>0.6</v>
      </c>
      <c r="BP141" s="67">
        <f>IFERROR(Y141/J141,"0")</f>
        <v>0.6</v>
      </c>
    </row>
    <row r="142" spans="1:68" ht="27" hidden="1" customHeight="1" x14ac:dyDescent="0.25">
      <c r="A142" s="54" t="s">
        <v>234</v>
      </c>
      <c r="B142" s="54" t="s">
        <v>235</v>
      </c>
      <c r="C142" s="31">
        <v>4301135778</v>
      </c>
      <c r="D142" s="339">
        <v>4620207490853</v>
      </c>
      <c r="E142" s="340"/>
      <c r="F142" s="331">
        <v>0.2</v>
      </c>
      <c r="G142" s="32">
        <v>12</v>
      </c>
      <c r="H142" s="331">
        <v>2.4</v>
      </c>
      <c r="I142" s="331">
        <v>2.68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30" t="s">
        <v>236</v>
      </c>
      <c r="Q142" s="337"/>
      <c r="R142" s="337"/>
      <c r="S142" s="337"/>
      <c r="T142" s="338"/>
      <c r="U142" s="34"/>
      <c r="V142" s="34"/>
      <c r="W142" s="35" t="s">
        <v>70</v>
      </c>
      <c r="X142" s="332">
        <v>0</v>
      </c>
      <c r="Y142" s="333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41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3"/>
      <c r="P143" s="351" t="s">
        <v>73</v>
      </c>
      <c r="Q143" s="352"/>
      <c r="R143" s="352"/>
      <c r="S143" s="352"/>
      <c r="T143" s="352"/>
      <c r="U143" s="352"/>
      <c r="V143" s="353"/>
      <c r="W143" s="37" t="s">
        <v>70</v>
      </c>
      <c r="X143" s="334">
        <f>IFERROR(SUM(X140:X142),"0")</f>
        <v>42</v>
      </c>
      <c r="Y143" s="334">
        <f>IFERROR(SUM(Y140:Y142),"0")</f>
        <v>42</v>
      </c>
      <c r="Z143" s="334">
        <f>IFERROR(IF(Z140="",0,Z140),"0")+IFERROR(IF(Z141="",0,Z141),"0")+IFERROR(IF(Z142="",0,Z142),"0")</f>
        <v>0.75095999999999996</v>
      </c>
      <c r="AA143" s="335"/>
      <c r="AB143" s="335"/>
      <c r="AC143" s="335"/>
    </row>
    <row r="144" spans="1:68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3"/>
      <c r="P144" s="351" t="s">
        <v>73</v>
      </c>
      <c r="Q144" s="352"/>
      <c r="R144" s="352"/>
      <c r="S144" s="352"/>
      <c r="T144" s="352"/>
      <c r="U144" s="352"/>
      <c r="V144" s="353"/>
      <c r="W144" s="37" t="s">
        <v>74</v>
      </c>
      <c r="X144" s="334">
        <f>IFERROR(SUMPRODUCT(X140:X142*H140:H142),"0")</f>
        <v>100.8</v>
      </c>
      <c r="Y144" s="334">
        <f>IFERROR(SUMPRODUCT(Y140:Y142*H140:H142),"0")</f>
        <v>100.8</v>
      </c>
      <c r="Z144" s="37"/>
      <c r="AA144" s="335"/>
      <c r="AB144" s="335"/>
      <c r="AC144" s="335"/>
    </row>
    <row r="145" spans="1:68" ht="16.5" hidden="1" customHeight="1" x14ac:dyDescent="0.25">
      <c r="A145" s="348" t="s">
        <v>237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7"/>
      <c r="AB145" s="327"/>
      <c r="AC145" s="327"/>
    </row>
    <row r="146" spans="1:68" ht="14.25" hidden="1" customHeight="1" x14ac:dyDescent="0.25">
      <c r="A146" s="362" t="s">
        <v>135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28"/>
      <c r="AB146" s="328"/>
      <c r="AC146" s="328"/>
    </row>
    <row r="147" spans="1:68" ht="27" customHeight="1" x14ac:dyDescent="0.25">
      <c r="A147" s="54" t="s">
        <v>238</v>
      </c>
      <c r="B147" s="54" t="s">
        <v>239</v>
      </c>
      <c r="C147" s="31">
        <v>4301135570</v>
      </c>
      <c r="D147" s="339">
        <v>4607111035806</v>
      </c>
      <c r="E147" s="340"/>
      <c r="F147" s="331">
        <v>0.25</v>
      </c>
      <c r="G147" s="32">
        <v>12</v>
      </c>
      <c r="H147" s="331">
        <v>3</v>
      </c>
      <c r="I147" s="331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37"/>
      <c r="R147" s="337"/>
      <c r="S147" s="337"/>
      <c r="T147" s="338"/>
      <c r="U147" s="34"/>
      <c r="V147" s="34"/>
      <c r="W147" s="35" t="s">
        <v>70</v>
      </c>
      <c r="X147" s="332">
        <v>28</v>
      </c>
      <c r="Y147" s="333">
        <f>IFERROR(IF(X147="","",X147),"")</f>
        <v>28</v>
      </c>
      <c r="Z147" s="36">
        <f>IFERROR(IF(X147="","",X147*0.01788),"")</f>
        <v>0.50063999999999997</v>
      </c>
      <c r="AA147" s="56"/>
      <c r="AB147" s="57"/>
      <c r="AC147" s="178" t="s">
        <v>240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103.70079999999999</v>
      </c>
      <c r="BN147" s="67">
        <f>IFERROR(Y147*I147,"0")</f>
        <v>103.70079999999999</v>
      </c>
      <c r="BO147" s="67">
        <f>IFERROR(X147/J147,"0")</f>
        <v>0.4</v>
      </c>
      <c r="BP147" s="67">
        <f>IFERROR(Y147/J147,"0")</f>
        <v>0.4</v>
      </c>
    </row>
    <row r="148" spans="1:68" x14ac:dyDescent="0.2">
      <c r="A148" s="341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3"/>
      <c r="P148" s="351" t="s">
        <v>73</v>
      </c>
      <c r="Q148" s="352"/>
      <c r="R148" s="352"/>
      <c r="S148" s="352"/>
      <c r="T148" s="352"/>
      <c r="U148" s="352"/>
      <c r="V148" s="353"/>
      <c r="W148" s="37" t="s">
        <v>70</v>
      </c>
      <c r="X148" s="334">
        <f>IFERROR(SUM(X147:X147),"0")</f>
        <v>28</v>
      </c>
      <c r="Y148" s="334">
        <f>IFERROR(SUM(Y147:Y147),"0")</f>
        <v>28</v>
      </c>
      <c r="Z148" s="334">
        <f>IFERROR(IF(Z147="",0,Z147),"0")</f>
        <v>0.50063999999999997</v>
      </c>
      <c r="AA148" s="335"/>
      <c r="AB148" s="335"/>
      <c r="AC148" s="335"/>
    </row>
    <row r="149" spans="1:68" x14ac:dyDescent="0.2">
      <c r="A149" s="342"/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3"/>
      <c r="P149" s="351" t="s">
        <v>73</v>
      </c>
      <c r="Q149" s="352"/>
      <c r="R149" s="352"/>
      <c r="S149" s="352"/>
      <c r="T149" s="352"/>
      <c r="U149" s="352"/>
      <c r="V149" s="353"/>
      <c r="W149" s="37" t="s">
        <v>74</v>
      </c>
      <c r="X149" s="334">
        <f>IFERROR(SUMPRODUCT(X147:X147*H147:H147),"0")</f>
        <v>84</v>
      </c>
      <c r="Y149" s="334">
        <f>IFERROR(SUMPRODUCT(Y147:Y147*H147:H147),"0")</f>
        <v>84</v>
      </c>
      <c r="Z149" s="37"/>
      <c r="AA149" s="335"/>
      <c r="AB149" s="335"/>
      <c r="AC149" s="335"/>
    </row>
    <row r="150" spans="1:68" ht="16.5" hidden="1" customHeight="1" x14ac:dyDescent="0.25">
      <c r="A150" s="348" t="s">
        <v>241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7"/>
      <c r="AB150" s="327"/>
      <c r="AC150" s="327"/>
    </row>
    <row r="151" spans="1:68" ht="14.25" hidden="1" customHeight="1" x14ac:dyDescent="0.25">
      <c r="A151" s="362" t="s">
        <v>135</v>
      </c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28"/>
      <c r="AB151" s="328"/>
      <c r="AC151" s="328"/>
    </row>
    <row r="152" spans="1:68" ht="16.5" customHeight="1" x14ac:dyDescent="0.25">
      <c r="A152" s="54" t="s">
        <v>242</v>
      </c>
      <c r="B152" s="54" t="s">
        <v>243</v>
      </c>
      <c r="C152" s="31">
        <v>4301135607</v>
      </c>
      <c r="D152" s="339">
        <v>4607111039613</v>
      </c>
      <c r="E152" s="340"/>
      <c r="F152" s="331">
        <v>0.09</v>
      </c>
      <c r="G152" s="32">
        <v>30</v>
      </c>
      <c r="H152" s="331">
        <v>2.7</v>
      </c>
      <c r="I152" s="331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37"/>
      <c r="R152" s="337"/>
      <c r="S152" s="337"/>
      <c r="T152" s="338"/>
      <c r="U152" s="34"/>
      <c r="V152" s="34"/>
      <c r="W152" s="35" t="s">
        <v>70</v>
      </c>
      <c r="X152" s="332">
        <v>14</v>
      </c>
      <c r="Y152" s="333">
        <f>IFERROR(IF(X152="","",X152),"")</f>
        <v>14</v>
      </c>
      <c r="Z152" s="36">
        <f>IFERROR(IF(X152="","",X152*0.00936),"")</f>
        <v>0.13103999999999999</v>
      </c>
      <c r="AA152" s="56"/>
      <c r="AB152" s="57"/>
      <c r="AC152" s="180" t="s">
        <v>223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43.26</v>
      </c>
      <c r="BN152" s="67">
        <f>IFERROR(Y152*I152,"0")</f>
        <v>43.26</v>
      </c>
      <c r="BO152" s="67">
        <f>IFERROR(X152/J152,"0")</f>
        <v>0.1111111111111111</v>
      </c>
      <c r="BP152" s="67">
        <f>IFERROR(Y152/J152,"0")</f>
        <v>0.1111111111111111</v>
      </c>
    </row>
    <row r="153" spans="1:68" x14ac:dyDescent="0.2">
      <c r="A153" s="341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3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34">
        <f>IFERROR(SUM(X152:X152),"0")</f>
        <v>14</v>
      </c>
      <c r="Y153" s="334">
        <f>IFERROR(SUM(Y152:Y152),"0")</f>
        <v>14</v>
      </c>
      <c r="Z153" s="334">
        <f>IFERROR(IF(Z152="",0,Z152),"0")</f>
        <v>0.13103999999999999</v>
      </c>
      <c r="AA153" s="335"/>
      <c r="AB153" s="335"/>
      <c r="AC153" s="335"/>
    </row>
    <row r="154" spans="1:68" x14ac:dyDescent="0.2">
      <c r="A154" s="342"/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3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34">
        <f>IFERROR(SUMPRODUCT(X152:X152*H152:H152),"0")</f>
        <v>37.800000000000004</v>
      </c>
      <c r="Y154" s="334">
        <f>IFERROR(SUMPRODUCT(Y152:Y152*H152:H152),"0")</f>
        <v>37.800000000000004</v>
      </c>
      <c r="Z154" s="37"/>
      <c r="AA154" s="335"/>
      <c r="AB154" s="335"/>
      <c r="AC154" s="335"/>
    </row>
    <row r="155" spans="1:68" ht="16.5" hidden="1" customHeight="1" x14ac:dyDescent="0.25">
      <c r="A155" s="348" t="s">
        <v>244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7"/>
      <c r="AB155" s="327"/>
      <c r="AC155" s="327"/>
    </row>
    <row r="156" spans="1:68" ht="14.25" hidden="1" customHeight="1" x14ac:dyDescent="0.25">
      <c r="A156" s="362" t="s">
        <v>245</v>
      </c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28"/>
      <c r="AB156" s="328"/>
      <c r="AC156" s="328"/>
    </row>
    <row r="157" spans="1:68" ht="27" hidden="1" customHeight="1" x14ac:dyDescent="0.25">
      <c r="A157" s="54" t="s">
        <v>246</v>
      </c>
      <c r="B157" s="54" t="s">
        <v>247</v>
      </c>
      <c r="C157" s="31">
        <v>4301135540</v>
      </c>
      <c r="D157" s="339">
        <v>4607111035646</v>
      </c>
      <c r="E157" s="340"/>
      <c r="F157" s="331">
        <v>0.2</v>
      </c>
      <c r="G157" s="32">
        <v>8</v>
      </c>
      <c r="H157" s="331">
        <v>1.6</v>
      </c>
      <c r="I157" s="331">
        <v>2.12</v>
      </c>
      <c r="J157" s="32">
        <v>72</v>
      </c>
      <c r="K157" s="32" t="s">
        <v>248</v>
      </c>
      <c r="L157" s="32" t="s">
        <v>68</v>
      </c>
      <c r="M157" s="33" t="s">
        <v>69</v>
      </c>
      <c r="N157" s="33"/>
      <c r="O157" s="32">
        <v>180</v>
      </c>
      <c r="P157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37"/>
      <c r="R157" s="337"/>
      <c r="S157" s="337"/>
      <c r="T157" s="338"/>
      <c r="U157" s="34"/>
      <c r="V157" s="34"/>
      <c r="W157" s="35" t="s">
        <v>70</v>
      </c>
      <c r="X157" s="332">
        <v>0</v>
      </c>
      <c r="Y157" s="333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249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3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34">
        <f>IFERROR(SUM(X157:X157),"0")</f>
        <v>0</v>
      </c>
      <c r="Y158" s="334">
        <f>IFERROR(SUM(Y157:Y157),"0")</f>
        <v>0</v>
      </c>
      <c r="Z158" s="334">
        <f>IFERROR(IF(Z157="",0,Z157),"0")</f>
        <v>0</v>
      </c>
      <c r="AA158" s="335"/>
      <c r="AB158" s="335"/>
      <c r="AC158" s="335"/>
    </row>
    <row r="159" spans="1:68" hidden="1" x14ac:dyDescent="0.2">
      <c r="A159" s="342"/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3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34">
        <f>IFERROR(SUMPRODUCT(X157:X157*H157:H157),"0")</f>
        <v>0</v>
      </c>
      <c r="Y159" s="334">
        <f>IFERROR(SUMPRODUCT(Y157:Y157*H157:H157),"0")</f>
        <v>0</v>
      </c>
      <c r="Z159" s="37"/>
      <c r="AA159" s="335"/>
      <c r="AB159" s="335"/>
      <c r="AC159" s="335"/>
    </row>
    <row r="160" spans="1:68" ht="16.5" hidden="1" customHeight="1" x14ac:dyDescent="0.25">
      <c r="A160" s="348" t="s">
        <v>250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7"/>
      <c r="AB160" s="327"/>
      <c r="AC160" s="327"/>
    </row>
    <row r="161" spans="1:68" ht="14.25" hidden="1" customHeight="1" x14ac:dyDescent="0.25">
      <c r="A161" s="362" t="s">
        <v>135</v>
      </c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28"/>
      <c r="AB161" s="328"/>
      <c r="AC161" s="328"/>
    </row>
    <row r="162" spans="1:68" ht="27" hidden="1" customHeight="1" x14ac:dyDescent="0.25">
      <c r="A162" s="54" t="s">
        <v>251</v>
      </c>
      <c r="B162" s="54" t="s">
        <v>252</v>
      </c>
      <c r="C162" s="31">
        <v>4301135591</v>
      </c>
      <c r="D162" s="339">
        <v>4607111036568</v>
      </c>
      <c r="E162" s="340"/>
      <c r="F162" s="331">
        <v>0.28000000000000003</v>
      </c>
      <c r="G162" s="32">
        <v>6</v>
      </c>
      <c r="H162" s="331">
        <v>1.68</v>
      </c>
      <c r="I162" s="331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50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37"/>
      <c r="R162" s="337"/>
      <c r="S162" s="337"/>
      <c r="T162" s="338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253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3"/>
      <c r="P163" s="351" t="s">
        <v>73</v>
      </c>
      <c r="Q163" s="352"/>
      <c r="R163" s="352"/>
      <c r="S163" s="352"/>
      <c r="T163" s="352"/>
      <c r="U163" s="352"/>
      <c r="V163" s="353"/>
      <c r="W163" s="37" t="s">
        <v>70</v>
      </c>
      <c r="X163" s="334">
        <f>IFERROR(SUM(X162:X162),"0")</f>
        <v>0</v>
      </c>
      <c r="Y163" s="334">
        <f>IFERROR(SUM(Y162:Y162),"0")</f>
        <v>0</v>
      </c>
      <c r="Z163" s="334">
        <f>IFERROR(IF(Z162="",0,Z162),"0")</f>
        <v>0</v>
      </c>
      <c r="AA163" s="335"/>
      <c r="AB163" s="335"/>
      <c r="AC163" s="335"/>
    </row>
    <row r="164" spans="1:68" hidden="1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3"/>
      <c r="P164" s="351" t="s">
        <v>73</v>
      </c>
      <c r="Q164" s="352"/>
      <c r="R164" s="352"/>
      <c r="S164" s="352"/>
      <c r="T164" s="352"/>
      <c r="U164" s="352"/>
      <c r="V164" s="353"/>
      <c r="W164" s="37" t="s">
        <v>74</v>
      </c>
      <c r="X164" s="334">
        <f>IFERROR(SUMPRODUCT(X162:X162*H162:H162),"0")</f>
        <v>0</v>
      </c>
      <c r="Y164" s="334">
        <f>IFERROR(SUMPRODUCT(Y162:Y162*H162:H162),"0")</f>
        <v>0</v>
      </c>
      <c r="Z164" s="37"/>
      <c r="AA164" s="335"/>
      <c r="AB164" s="335"/>
      <c r="AC164" s="335"/>
    </row>
    <row r="165" spans="1:68" ht="27.75" hidden="1" customHeight="1" x14ac:dyDescent="0.2">
      <c r="A165" s="401" t="s">
        <v>254</v>
      </c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02"/>
      <c r="O165" s="402"/>
      <c r="P165" s="402"/>
      <c r="Q165" s="402"/>
      <c r="R165" s="402"/>
      <c r="S165" s="402"/>
      <c r="T165" s="402"/>
      <c r="U165" s="402"/>
      <c r="V165" s="402"/>
      <c r="W165" s="402"/>
      <c r="X165" s="402"/>
      <c r="Y165" s="402"/>
      <c r="Z165" s="402"/>
      <c r="AA165" s="48"/>
      <c r="AB165" s="48"/>
      <c r="AC165" s="48"/>
    </row>
    <row r="166" spans="1:68" ht="16.5" hidden="1" customHeight="1" x14ac:dyDescent="0.25">
      <c r="A166" s="348" t="s">
        <v>255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7"/>
      <c r="AB166" s="327"/>
      <c r="AC166" s="327"/>
    </row>
    <row r="167" spans="1:68" ht="14.25" hidden="1" customHeight="1" x14ac:dyDescent="0.25">
      <c r="A167" s="362" t="s">
        <v>135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28"/>
      <c r="AB167" s="328"/>
      <c r="AC167" s="328"/>
    </row>
    <row r="168" spans="1:68" ht="27" hidden="1" customHeight="1" x14ac:dyDescent="0.25">
      <c r="A168" s="54" t="s">
        <v>256</v>
      </c>
      <c r="B168" s="54" t="s">
        <v>257</v>
      </c>
      <c r="C168" s="31">
        <v>4301135548</v>
      </c>
      <c r="D168" s="339">
        <v>4607111039057</v>
      </c>
      <c r="E168" s="340"/>
      <c r="F168" s="331">
        <v>1.8</v>
      </c>
      <c r="G168" s="32">
        <v>1</v>
      </c>
      <c r="H168" s="331">
        <v>1.8</v>
      </c>
      <c r="I168" s="331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381" t="s">
        <v>258</v>
      </c>
      <c r="Q168" s="337"/>
      <c r="R168" s="337"/>
      <c r="S168" s="337"/>
      <c r="T168" s="338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223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41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3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4">
        <f>IFERROR(SUM(X168:X168),"0")</f>
        <v>0</v>
      </c>
      <c r="Y169" s="334">
        <f>IFERROR(SUM(Y168:Y168),"0")</f>
        <v>0</v>
      </c>
      <c r="Z169" s="334">
        <f>IFERROR(IF(Z168="",0,Z168),"0")</f>
        <v>0</v>
      </c>
      <c r="AA169" s="335"/>
      <c r="AB169" s="335"/>
      <c r="AC169" s="335"/>
    </row>
    <row r="170" spans="1:68" hidden="1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3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4">
        <f>IFERROR(SUMPRODUCT(X168:X168*H168:H168),"0")</f>
        <v>0</v>
      </c>
      <c r="Y170" s="334">
        <f>IFERROR(SUMPRODUCT(Y168:Y168*H168:H168),"0")</f>
        <v>0</v>
      </c>
      <c r="Z170" s="37"/>
      <c r="AA170" s="335"/>
      <c r="AB170" s="335"/>
      <c r="AC170" s="335"/>
    </row>
    <row r="171" spans="1:68" ht="16.5" hidden="1" customHeight="1" x14ac:dyDescent="0.25">
      <c r="A171" s="348" t="s">
        <v>259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7"/>
      <c r="AB171" s="327"/>
      <c r="AC171" s="327"/>
    </row>
    <row r="172" spans="1:68" ht="14.25" hidden="1" customHeight="1" x14ac:dyDescent="0.25">
      <c r="A172" s="362" t="s">
        <v>64</v>
      </c>
      <c r="B172" s="342"/>
      <c r="C172" s="342"/>
      <c r="D172" s="342"/>
      <c r="E172" s="342"/>
      <c r="F172" s="342"/>
      <c r="G172" s="342"/>
      <c r="H172" s="342"/>
      <c r="I172" s="342"/>
      <c r="J172" s="342"/>
      <c r="K172" s="342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28"/>
      <c r="AB172" s="328"/>
      <c r="AC172" s="328"/>
    </row>
    <row r="173" spans="1:68" ht="16.5" hidden="1" customHeight="1" x14ac:dyDescent="0.25">
      <c r="A173" s="54" t="s">
        <v>260</v>
      </c>
      <c r="B173" s="54" t="s">
        <v>261</v>
      </c>
      <c r="C173" s="31">
        <v>4301071062</v>
      </c>
      <c r="D173" s="339">
        <v>4607111036384</v>
      </c>
      <c r="E173" s="340"/>
      <c r="F173" s="331">
        <v>5</v>
      </c>
      <c r="G173" s="32">
        <v>1</v>
      </c>
      <c r="H173" s="331">
        <v>5</v>
      </c>
      <c r="I173" s="331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6" t="s">
        <v>262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0</v>
      </c>
      <c r="Y173" s="333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263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264</v>
      </c>
      <c r="B174" s="54" t="s">
        <v>265</v>
      </c>
      <c r="C174" s="31">
        <v>4301071056</v>
      </c>
      <c r="D174" s="339">
        <v>4640242180250</v>
      </c>
      <c r="E174" s="340"/>
      <c r="F174" s="331">
        <v>5</v>
      </c>
      <c r="G174" s="32">
        <v>1</v>
      </c>
      <c r="H174" s="331">
        <v>5</v>
      </c>
      <c r="I174" s="331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44" t="s">
        <v>266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12</v>
      </c>
      <c r="Y174" s="333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90" t="s">
        <v>267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62.558399999999992</v>
      </c>
      <c r="BN174" s="67">
        <f>IFERROR(Y174*I174,"0")</f>
        <v>62.558399999999992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customHeight="1" x14ac:dyDescent="0.25">
      <c r="A175" s="54" t="s">
        <v>268</v>
      </c>
      <c r="B175" s="54" t="s">
        <v>269</v>
      </c>
      <c r="C175" s="31">
        <v>4301071050</v>
      </c>
      <c r="D175" s="339">
        <v>4607111036216</v>
      </c>
      <c r="E175" s="340"/>
      <c r="F175" s="331">
        <v>5</v>
      </c>
      <c r="G175" s="32">
        <v>1</v>
      </c>
      <c r="H175" s="331">
        <v>5</v>
      </c>
      <c r="I175" s="331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50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37"/>
      <c r="R175" s="337"/>
      <c r="S175" s="337"/>
      <c r="T175" s="338"/>
      <c r="U175" s="34"/>
      <c r="V175" s="34"/>
      <c r="W175" s="35" t="s">
        <v>70</v>
      </c>
      <c r="X175" s="332">
        <v>36</v>
      </c>
      <c r="Y175" s="333">
        <f>IFERROR(IF(X175="","",X175),"")</f>
        <v>36</v>
      </c>
      <c r="Z175" s="36">
        <f>IFERROR(IF(X175="","",X175*0.00866),"")</f>
        <v>0.31175999999999998</v>
      </c>
      <c r="AA175" s="56"/>
      <c r="AB175" s="57"/>
      <c r="AC175" s="192" t="s">
        <v>270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187.67519999999999</v>
      </c>
      <c r="BN175" s="67">
        <f>IFERROR(Y175*I175,"0")</f>
        <v>187.67519999999999</v>
      </c>
      <c r="BO175" s="67">
        <f>IFERROR(X175/J175,"0")</f>
        <v>0.25</v>
      </c>
      <c r="BP175" s="67">
        <f>IFERROR(Y175/J175,"0")</f>
        <v>0.25</v>
      </c>
    </row>
    <row r="176" spans="1:68" ht="27" hidden="1" customHeight="1" x14ac:dyDescent="0.25">
      <c r="A176" s="54" t="s">
        <v>271</v>
      </c>
      <c r="B176" s="54" t="s">
        <v>272</v>
      </c>
      <c r="C176" s="31">
        <v>4301071061</v>
      </c>
      <c r="D176" s="339">
        <v>4607111036278</v>
      </c>
      <c r="E176" s="340"/>
      <c r="F176" s="331">
        <v>5</v>
      </c>
      <c r="G176" s="32">
        <v>1</v>
      </c>
      <c r="H176" s="331">
        <v>5</v>
      </c>
      <c r="I176" s="331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0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37"/>
      <c r="R176" s="337"/>
      <c r="S176" s="337"/>
      <c r="T176" s="338"/>
      <c r="U176" s="34"/>
      <c r="V176" s="34"/>
      <c r="W176" s="35" t="s">
        <v>70</v>
      </c>
      <c r="X176" s="332">
        <v>0</v>
      </c>
      <c r="Y176" s="333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273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1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3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34">
        <f>IFERROR(SUM(X173:X176),"0")</f>
        <v>48</v>
      </c>
      <c r="Y177" s="334">
        <f>IFERROR(SUM(Y173:Y176),"0")</f>
        <v>48</v>
      </c>
      <c r="Z177" s="334">
        <f>IFERROR(IF(Z173="",0,Z173),"0")+IFERROR(IF(Z174="",0,Z174),"0")+IFERROR(IF(Z175="",0,Z175),"0")+IFERROR(IF(Z176="",0,Z176),"0")</f>
        <v>0.41567999999999994</v>
      </c>
      <c r="AA177" s="335"/>
      <c r="AB177" s="335"/>
      <c r="AC177" s="335"/>
    </row>
    <row r="178" spans="1:68" x14ac:dyDescent="0.2">
      <c r="A178" s="342"/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3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34">
        <f>IFERROR(SUMPRODUCT(X173:X176*H173:H176),"0")</f>
        <v>240</v>
      </c>
      <c r="Y178" s="334">
        <f>IFERROR(SUMPRODUCT(Y173:Y176*H173:H176),"0")</f>
        <v>240</v>
      </c>
      <c r="Z178" s="37"/>
      <c r="AA178" s="335"/>
      <c r="AB178" s="335"/>
      <c r="AC178" s="335"/>
    </row>
    <row r="179" spans="1:68" ht="14.25" hidden="1" customHeight="1" x14ac:dyDescent="0.25">
      <c r="A179" s="362" t="s">
        <v>274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28"/>
      <c r="AB179" s="328"/>
      <c r="AC179" s="328"/>
    </row>
    <row r="180" spans="1:68" ht="27" hidden="1" customHeight="1" x14ac:dyDescent="0.25">
      <c r="A180" s="54" t="s">
        <v>275</v>
      </c>
      <c r="B180" s="54" t="s">
        <v>276</v>
      </c>
      <c r="C180" s="31">
        <v>4301080153</v>
      </c>
      <c r="D180" s="339">
        <v>4607111036827</v>
      </c>
      <c r="E180" s="340"/>
      <c r="F180" s="331">
        <v>1</v>
      </c>
      <c r="G180" s="32">
        <v>5</v>
      </c>
      <c r="H180" s="331">
        <v>5</v>
      </c>
      <c r="I180" s="331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37"/>
      <c r="R180" s="337"/>
      <c r="S180" s="337"/>
      <c r="T180" s="338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277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278</v>
      </c>
      <c r="B181" s="54" t="s">
        <v>279</v>
      </c>
      <c r="C181" s="31">
        <v>4301080154</v>
      </c>
      <c r="D181" s="339">
        <v>4607111036834</v>
      </c>
      <c r="E181" s="340"/>
      <c r="F181" s="331">
        <v>1</v>
      </c>
      <c r="G181" s="32">
        <v>5</v>
      </c>
      <c r="H181" s="331">
        <v>5</v>
      </c>
      <c r="I181" s="331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37"/>
      <c r="R181" s="337"/>
      <c r="S181" s="337"/>
      <c r="T181" s="338"/>
      <c r="U181" s="34"/>
      <c r="V181" s="34"/>
      <c r="W181" s="35" t="s">
        <v>70</v>
      </c>
      <c r="X181" s="332">
        <v>0</v>
      </c>
      <c r="Y181" s="333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277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41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43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4">
        <f>IFERROR(SUM(X180:X181),"0")</f>
        <v>0</v>
      </c>
      <c r="Y182" s="334">
        <f>IFERROR(SUM(Y180:Y181),"0")</f>
        <v>0</v>
      </c>
      <c r="Z182" s="334">
        <f>IFERROR(IF(Z180="",0,Z180),"0")+IFERROR(IF(Z181="",0,Z181),"0")</f>
        <v>0</v>
      </c>
      <c r="AA182" s="335"/>
      <c r="AB182" s="335"/>
      <c r="AC182" s="335"/>
    </row>
    <row r="183" spans="1:68" hidden="1" x14ac:dyDescent="0.2">
      <c r="A183" s="342"/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3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4">
        <f>IFERROR(SUMPRODUCT(X180:X181*H180:H181),"0")</f>
        <v>0</v>
      </c>
      <c r="Y183" s="334">
        <f>IFERROR(SUMPRODUCT(Y180:Y181*H180:H181),"0")</f>
        <v>0</v>
      </c>
      <c r="Z183" s="37"/>
      <c r="AA183" s="335"/>
      <c r="AB183" s="335"/>
      <c r="AC183" s="335"/>
    </row>
    <row r="184" spans="1:68" ht="27.75" hidden="1" customHeight="1" x14ac:dyDescent="0.2">
      <c r="A184" s="401" t="s">
        <v>280</v>
      </c>
      <c r="B184" s="402"/>
      <c r="C184" s="402"/>
      <c r="D184" s="402"/>
      <c r="E184" s="402"/>
      <c r="F184" s="402"/>
      <c r="G184" s="402"/>
      <c r="H184" s="402"/>
      <c r="I184" s="402"/>
      <c r="J184" s="402"/>
      <c r="K184" s="402"/>
      <c r="L184" s="402"/>
      <c r="M184" s="402"/>
      <c r="N184" s="402"/>
      <c r="O184" s="402"/>
      <c r="P184" s="402"/>
      <c r="Q184" s="402"/>
      <c r="R184" s="402"/>
      <c r="S184" s="402"/>
      <c r="T184" s="402"/>
      <c r="U184" s="402"/>
      <c r="V184" s="402"/>
      <c r="W184" s="402"/>
      <c r="X184" s="402"/>
      <c r="Y184" s="402"/>
      <c r="Z184" s="402"/>
      <c r="AA184" s="48"/>
      <c r="AB184" s="48"/>
      <c r="AC184" s="48"/>
    </row>
    <row r="185" spans="1:68" ht="16.5" hidden="1" customHeight="1" x14ac:dyDescent="0.25">
      <c r="A185" s="348" t="s">
        <v>281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7"/>
      <c r="AB185" s="327"/>
      <c r="AC185" s="327"/>
    </row>
    <row r="186" spans="1:68" ht="14.25" hidden="1" customHeight="1" x14ac:dyDescent="0.25">
      <c r="A186" s="362" t="s">
        <v>77</v>
      </c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28"/>
      <c r="AB186" s="328"/>
      <c r="AC186" s="328"/>
    </row>
    <row r="187" spans="1:68" ht="16.5" customHeight="1" x14ac:dyDescent="0.25">
      <c r="A187" s="54" t="s">
        <v>282</v>
      </c>
      <c r="B187" s="54" t="s">
        <v>283</v>
      </c>
      <c r="C187" s="31">
        <v>4301132179</v>
      </c>
      <c r="D187" s="339">
        <v>4607111035691</v>
      </c>
      <c r="E187" s="340"/>
      <c r="F187" s="331">
        <v>0.25</v>
      </c>
      <c r="G187" s="32">
        <v>12</v>
      </c>
      <c r="H187" s="331">
        <v>3</v>
      </c>
      <c r="I187" s="331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37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140</v>
      </c>
      <c r="Y187" s="333">
        <f>IFERROR(IF(X187="","",X187),"")</f>
        <v>140</v>
      </c>
      <c r="Z187" s="36">
        <f>IFERROR(IF(X187="","",X187*0.01788),"")</f>
        <v>2.5032000000000001</v>
      </c>
      <c r="AA187" s="56"/>
      <c r="AB187" s="57"/>
      <c r="AC187" s="200" t="s">
        <v>284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474.32</v>
      </c>
      <c r="BN187" s="67">
        <f>IFERROR(Y187*I187,"0")</f>
        <v>474.32</v>
      </c>
      <c r="BO187" s="67">
        <f>IFERROR(X187/J187,"0")</f>
        <v>2</v>
      </c>
      <c r="BP187" s="67">
        <f>IFERROR(Y187/J187,"0")</f>
        <v>2</v>
      </c>
    </row>
    <row r="188" spans="1:68" ht="27" customHeight="1" x14ac:dyDescent="0.25">
      <c r="A188" s="54" t="s">
        <v>285</v>
      </c>
      <c r="B188" s="54" t="s">
        <v>286</v>
      </c>
      <c r="C188" s="31">
        <v>4301132182</v>
      </c>
      <c r="D188" s="339">
        <v>4607111035721</v>
      </c>
      <c r="E188" s="340"/>
      <c r="F188" s="331">
        <v>0.25</v>
      </c>
      <c r="G188" s="32">
        <v>12</v>
      </c>
      <c r="H188" s="331">
        <v>3</v>
      </c>
      <c r="I188" s="331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49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37"/>
      <c r="R188" s="337"/>
      <c r="S188" s="337"/>
      <c r="T188" s="338"/>
      <c r="U188" s="34"/>
      <c r="V188" s="34"/>
      <c r="W188" s="35" t="s">
        <v>70</v>
      </c>
      <c r="X188" s="332">
        <v>98</v>
      </c>
      <c r="Y188" s="333">
        <f>IFERROR(IF(X188="","",X188),"")</f>
        <v>98</v>
      </c>
      <c r="Z188" s="36">
        <f>IFERROR(IF(X188="","",X188*0.01788),"")</f>
        <v>1.75224</v>
      </c>
      <c r="AA188" s="56"/>
      <c r="AB188" s="57"/>
      <c r="AC188" s="202" t="s">
        <v>287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332.024</v>
      </c>
      <c r="BN188" s="67">
        <f>IFERROR(Y188*I188,"0")</f>
        <v>332.024</v>
      </c>
      <c r="BO188" s="67">
        <f>IFERROR(X188/J188,"0")</f>
        <v>1.4</v>
      </c>
      <c r="BP188" s="67">
        <f>IFERROR(Y188/J188,"0")</f>
        <v>1.4</v>
      </c>
    </row>
    <row r="189" spans="1:68" ht="27" customHeight="1" x14ac:dyDescent="0.25">
      <c r="A189" s="54" t="s">
        <v>288</v>
      </c>
      <c r="B189" s="54" t="s">
        <v>289</v>
      </c>
      <c r="C189" s="31">
        <v>4301132170</v>
      </c>
      <c r="D189" s="339">
        <v>4607111038487</v>
      </c>
      <c r="E189" s="340"/>
      <c r="F189" s="331">
        <v>0.25</v>
      </c>
      <c r="G189" s="32">
        <v>12</v>
      </c>
      <c r="H189" s="331">
        <v>3</v>
      </c>
      <c r="I189" s="331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37"/>
      <c r="R189" s="337"/>
      <c r="S189" s="337"/>
      <c r="T189" s="338"/>
      <c r="U189" s="34"/>
      <c r="V189" s="34"/>
      <c r="W189" s="35" t="s">
        <v>70</v>
      </c>
      <c r="X189" s="332">
        <v>98</v>
      </c>
      <c r="Y189" s="333">
        <f>IFERROR(IF(X189="","",X189),"")</f>
        <v>98</v>
      </c>
      <c r="Z189" s="36">
        <f>IFERROR(IF(X189="","",X189*0.01788),"")</f>
        <v>1.75224</v>
      </c>
      <c r="AA189" s="56"/>
      <c r="AB189" s="57"/>
      <c r="AC189" s="204" t="s">
        <v>290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366.12800000000004</v>
      </c>
      <c r="BN189" s="67">
        <f>IFERROR(Y189*I189,"0")</f>
        <v>366.12800000000004</v>
      </c>
      <c r="BO189" s="67">
        <f>IFERROR(X189/J189,"0")</f>
        <v>1.4</v>
      </c>
      <c r="BP189" s="67">
        <f>IFERROR(Y189/J189,"0")</f>
        <v>1.4</v>
      </c>
    </row>
    <row r="190" spans="1:68" x14ac:dyDescent="0.2">
      <c r="A190" s="341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3"/>
      <c r="P190" s="351" t="s">
        <v>73</v>
      </c>
      <c r="Q190" s="352"/>
      <c r="R190" s="352"/>
      <c r="S190" s="352"/>
      <c r="T190" s="352"/>
      <c r="U190" s="352"/>
      <c r="V190" s="353"/>
      <c r="W190" s="37" t="s">
        <v>70</v>
      </c>
      <c r="X190" s="334">
        <f>IFERROR(SUM(X187:X189),"0")</f>
        <v>336</v>
      </c>
      <c r="Y190" s="334">
        <f>IFERROR(SUM(Y187:Y189),"0")</f>
        <v>336</v>
      </c>
      <c r="Z190" s="334">
        <f>IFERROR(IF(Z187="",0,Z187),"0")+IFERROR(IF(Z188="",0,Z188),"0")+IFERROR(IF(Z189="",0,Z189),"0")</f>
        <v>6.0076800000000006</v>
      </c>
      <c r="AA190" s="335"/>
      <c r="AB190" s="335"/>
      <c r="AC190" s="335"/>
    </row>
    <row r="191" spans="1:68" x14ac:dyDescent="0.2">
      <c r="A191" s="342"/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3"/>
      <c r="P191" s="351" t="s">
        <v>73</v>
      </c>
      <c r="Q191" s="352"/>
      <c r="R191" s="352"/>
      <c r="S191" s="352"/>
      <c r="T191" s="352"/>
      <c r="U191" s="352"/>
      <c r="V191" s="353"/>
      <c r="W191" s="37" t="s">
        <v>74</v>
      </c>
      <c r="X191" s="334">
        <f>IFERROR(SUMPRODUCT(X187:X189*H187:H189),"0")</f>
        <v>1008</v>
      </c>
      <c r="Y191" s="334">
        <f>IFERROR(SUMPRODUCT(Y187:Y189*H187:H189),"0")</f>
        <v>1008</v>
      </c>
      <c r="Z191" s="37"/>
      <c r="AA191" s="335"/>
      <c r="AB191" s="335"/>
      <c r="AC191" s="335"/>
    </row>
    <row r="192" spans="1:68" ht="14.25" hidden="1" customHeight="1" x14ac:dyDescent="0.25">
      <c r="A192" s="362" t="s">
        <v>291</v>
      </c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28"/>
      <c r="AB192" s="328"/>
      <c r="AC192" s="328"/>
    </row>
    <row r="193" spans="1:68" ht="27" hidden="1" customHeight="1" x14ac:dyDescent="0.25">
      <c r="A193" s="54" t="s">
        <v>292</v>
      </c>
      <c r="B193" s="54" t="s">
        <v>293</v>
      </c>
      <c r="C193" s="31">
        <v>4301051855</v>
      </c>
      <c r="D193" s="339">
        <v>4680115885875</v>
      </c>
      <c r="E193" s="340"/>
      <c r="F193" s="331">
        <v>1</v>
      </c>
      <c r="G193" s="32">
        <v>9</v>
      </c>
      <c r="H193" s="331">
        <v>9</v>
      </c>
      <c r="I193" s="331">
        <v>9.4350000000000005</v>
      </c>
      <c r="J193" s="32">
        <v>64</v>
      </c>
      <c r="K193" s="32" t="s">
        <v>294</v>
      </c>
      <c r="L193" s="32" t="s">
        <v>68</v>
      </c>
      <c r="M193" s="33" t="s">
        <v>295</v>
      </c>
      <c r="N193" s="33"/>
      <c r="O193" s="32">
        <v>365</v>
      </c>
      <c r="P193" s="490" t="s">
        <v>296</v>
      </c>
      <c r="Q193" s="337"/>
      <c r="R193" s="337"/>
      <c r="S193" s="337"/>
      <c r="T193" s="338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297</v>
      </c>
      <c r="AG193" s="67"/>
      <c r="AJ193" s="71" t="s">
        <v>72</v>
      </c>
      <c r="AK193" s="71">
        <v>1</v>
      </c>
      <c r="BB193" s="207" t="s">
        <v>298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3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34">
        <f>IFERROR(SUM(X193:X193),"0")</f>
        <v>0</v>
      </c>
      <c r="Y194" s="334">
        <f>IFERROR(SUM(Y193:Y193),"0")</f>
        <v>0</v>
      </c>
      <c r="Z194" s="334">
        <f>IFERROR(IF(Z193="",0,Z193),"0")</f>
        <v>0</v>
      </c>
      <c r="AA194" s="335"/>
      <c r="AB194" s="335"/>
      <c r="AC194" s="335"/>
    </row>
    <row r="195" spans="1:68" hidden="1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3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34">
        <f>IFERROR(SUMPRODUCT(X193:X193*H193:H193),"0")</f>
        <v>0</v>
      </c>
      <c r="Y195" s="334">
        <f>IFERROR(SUMPRODUCT(Y193:Y193*H193:H193),"0")</f>
        <v>0</v>
      </c>
      <c r="Z195" s="37"/>
      <c r="AA195" s="335"/>
      <c r="AB195" s="335"/>
      <c r="AC195" s="335"/>
    </row>
    <row r="196" spans="1:68" ht="27.75" hidden="1" customHeight="1" x14ac:dyDescent="0.2">
      <c r="A196" s="401" t="s">
        <v>299</v>
      </c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2"/>
      <c r="P196" s="402"/>
      <c r="Q196" s="402"/>
      <c r="R196" s="402"/>
      <c r="S196" s="402"/>
      <c r="T196" s="402"/>
      <c r="U196" s="402"/>
      <c r="V196" s="402"/>
      <c r="W196" s="402"/>
      <c r="X196" s="402"/>
      <c r="Y196" s="402"/>
      <c r="Z196" s="402"/>
      <c r="AA196" s="48"/>
      <c r="AB196" s="48"/>
      <c r="AC196" s="48"/>
    </row>
    <row r="197" spans="1:68" ht="16.5" hidden="1" customHeight="1" x14ac:dyDescent="0.25">
      <c r="A197" s="348" t="s">
        <v>300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7"/>
      <c r="AB197" s="327"/>
      <c r="AC197" s="327"/>
    </row>
    <row r="198" spans="1:68" ht="14.25" hidden="1" customHeight="1" x14ac:dyDescent="0.25">
      <c r="A198" s="362" t="s">
        <v>77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28"/>
      <c r="AB198" s="328"/>
      <c r="AC198" s="328"/>
    </row>
    <row r="199" spans="1:68" ht="27" hidden="1" customHeight="1" x14ac:dyDescent="0.25">
      <c r="A199" s="54" t="s">
        <v>301</v>
      </c>
      <c r="B199" s="54" t="s">
        <v>302</v>
      </c>
      <c r="C199" s="31">
        <v>4301132227</v>
      </c>
      <c r="D199" s="339">
        <v>4620207491133</v>
      </c>
      <c r="E199" s="340"/>
      <c r="F199" s="331">
        <v>0.23</v>
      </c>
      <c r="G199" s="32">
        <v>12</v>
      </c>
      <c r="H199" s="331">
        <v>2.76</v>
      </c>
      <c r="I199" s="331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53" t="s">
        <v>303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304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41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3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4">
        <f>IFERROR(SUM(X199:X199),"0")</f>
        <v>0</v>
      </c>
      <c r="Y200" s="334">
        <f>IFERROR(SUM(Y199:Y199),"0")</f>
        <v>0</v>
      </c>
      <c r="Z200" s="334">
        <f>IFERROR(IF(Z199="",0,Z199),"0")</f>
        <v>0</v>
      </c>
      <c r="AA200" s="335"/>
      <c r="AB200" s="335"/>
      <c r="AC200" s="335"/>
    </row>
    <row r="201" spans="1:68" hidden="1" x14ac:dyDescent="0.2">
      <c r="A201" s="342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4">
        <f>IFERROR(SUMPRODUCT(X199:X199*H199:H199),"0")</f>
        <v>0</v>
      </c>
      <c r="Y201" s="334">
        <f>IFERROR(SUMPRODUCT(Y199:Y199*H199:H199),"0")</f>
        <v>0</v>
      </c>
      <c r="Z201" s="37"/>
      <c r="AA201" s="335"/>
      <c r="AB201" s="335"/>
      <c r="AC201" s="335"/>
    </row>
    <row r="202" spans="1:68" ht="14.25" hidden="1" customHeight="1" x14ac:dyDescent="0.25">
      <c r="A202" s="362" t="s">
        <v>135</v>
      </c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28"/>
      <c r="AB202" s="328"/>
      <c r="AC202" s="328"/>
    </row>
    <row r="203" spans="1:68" ht="27" hidden="1" customHeight="1" x14ac:dyDescent="0.25">
      <c r="A203" s="54" t="s">
        <v>305</v>
      </c>
      <c r="B203" s="54" t="s">
        <v>306</v>
      </c>
      <c r="C203" s="31">
        <v>4301135707</v>
      </c>
      <c r="D203" s="339">
        <v>4620207490198</v>
      </c>
      <c r="E203" s="340"/>
      <c r="F203" s="331">
        <v>0.2</v>
      </c>
      <c r="G203" s="32">
        <v>12</v>
      </c>
      <c r="H203" s="331">
        <v>2.4</v>
      </c>
      <c r="I203" s="331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7"/>
      <c r="R203" s="337"/>
      <c r="S203" s="337"/>
      <c r="T203" s="338"/>
      <c r="U203" s="34"/>
      <c r="V203" s="34"/>
      <c r="W203" s="35" t="s">
        <v>70</v>
      </c>
      <c r="X203" s="332">
        <v>0</v>
      </c>
      <c r="Y203" s="333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307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308</v>
      </c>
      <c r="B204" s="54" t="s">
        <v>309</v>
      </c>
      <c r="C204" s="31">
        <v>4301135696</v>
      </c>
      <c r="D204" s="339">
        <v>4620207490235</v>
      </c>
      <c r="E204" s="340"/>
      <c r="F204" s="331">
        <v>0.2</v>
      </c>
      <c r="G204" s="32">
        <v>12</v>
      </c>
      <c r="H204" s="331">
        <v>2.4</v>
      </c>
      <c r="I204" s="331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7"/>
      <c r="R204" s="337"/>
      <c r="S204" s="337"/>
      <c r="T204" s="338"/>
      <c r="U204" s="34"/>
      <c r="V204" s="34"/>
      <c r="W204" s="35" t="s">
        <v>70</v>
      </c>
      <c r="X204" s="332">
        <v>28</v>
      </c>
      <c r="Y204" s="333">
        <f>IFERROR(IF(X204="","",X204),"")</f>
        <v>28</v>
      </c>
      <c r="Z204" s="36">
        <f>IFERROR(IF(X204="","",X204*0.01788),"")</f>
        <v>0.50063999999999997</v>
      </c>
      <c r="AA204" s="56"/>
      <c r="AB204" s="57"/>
      <c r="AC204" s="212" t="s">
        <v>310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86.900800000000004</v>
      </c>
      <c r="BN204" s="67">
        <f>IFERROR(Y204*I204,"0")</f>
        <v>86.900800000000004</v>
      </c>
      <c r="BO204" s="67">
        <f>IFERROR(X204/J204,"0")</f>
        <v>0.4</v>
      </c>
      <c r="BP204" s="67">
        <f>IFERROR(Y204/J204,"0")</f>
        <v>0.4</v>
      </c>
    </row>
    <row r="205" spans="1:68" ht="27" hidden="1" customHeight="1" x14ac:dyDescent="0.25">
      <c r="A205" s="54" t="s">
        <v>311</v>
      </c>
      <c r="B205" s="54" t="s">
        <v>312</v>
      </c>
      <c r="C205" s="31">
        <v>4301135697</v>
      </c>
      <c r="D205" s="339">
        <v>4620207490259</v>
      </c>
      <c r="E205" s="340"/>
      <c r="F205" s="331">
        <v>0.2</v>
      </c>
      <c r="G205" s="32">
        <v>12</v>
      </c>
      <c r="H205" s="331">
        <v>2.4</v>
      </c>
      <c r="I205" s="331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0</v>
      </c>
      <c r="Y205" s="333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307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313</v>
      </c>
      <c r="B206" s="54" t="s">
        <v>314</v>
      </c>
      <c r="C206" s="31">
        <v>4301135681</v>
      </c>
      <c r="D206" s="339">
        <v>4620207490143</v>
      </c>
      <c r="E206" s="340"/>
      <c r="F206" s="331">
        <v>0.22</v>
      </c>
      <c r="G206" s="32">
        <v>12</v>
      </c>
      <c r="H206" s="331">
        <v>2.64</v>
      </c>
      <c r="I206" s="331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315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43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4">
        <f>IFERROR(SUM(X203:X206),"0")</f>
        <v>28</v>
      </c>
      <c r="Y207" s="334">
        <f>IFERROR(SUM(Y203:Y206),"0")</f>
        <v>28</v>
      </c>
      <c r="Z207" s="334">
        <f>IFERROR(IF(Z203="",0,Z203),"0")+IFERROR(IF(Z204="",0,Z204),"0")+IFERROR(IF(Z205="",0,Z205),"0")+IFERROR(IF(Z206="",0,Z206),"0")</f>
        <v>0.50063999999999997</v>
      </c>
      <c r="AA207" s="335"/>
      <c r="AB207" s="335"/>
      <c r="AC207" s="335"/>
    </row>
    <row r="208" spans="1:68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4">
        <f>IFERROR(SUMPRODUCT(X203:X206*H203:H206),"0")</f>
        <v>67.2</v>
      </c>
      <c r="Y208" s="334">
        <f>IFERROR(SUMPRODUCT(Y203:Y206*H203:H206),"0")</f>
        <v>67.2</v>
      </c>
      <c r="Z208" s="37"/>
      <c r="AA208" s="335"/>
      <c r="AB208" s="335"/>
      <c r="AC208" s="335"/>
    </row>
    <row r="209" spans="1:68" ht="16.5" hidden="1" customHeight="1" x14ac:dyDescent="0.25">
      <c r="A209" s="348" t="s">
        <v>316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7"/>
      <c r="AB209" s="327"/>
      <c r="AC209" s="327"/>
    </row>
    <row r="210" spans="1:68" ht="14.25" hidden="1" customHeight="1" x14ac:dyDescent="0.25">
      <c r="A210" s="362" t="s">
        <v>64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28"/>
      <c r="AB210" s="328"/>
      <c r="AC210" s="328"/>
    </row>
    <row r="211" spans="1:68" ht="16.5" customHeight="1" x14ac:dyDescent="0.25">
      <c r="A211" s="54" t="s">
        <v>317</v>
      </c>
      <c r="B211" s="54" t="s">
        <v>318</v>
      </c>
      <c r="C211" s="31">
        <v>4301070948</v>
      </c>
      <c r="D211" s="339">
        <v>4607111037022</v>
      </c>
      <c r="E211" s="34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7"/>
      <c r="R211" s="337"/>
      <c r="S211" s="337"/>
      <c r="T211" s="338"/>
      <c r="U211" s="34"/>
      <c r="V211" s="34"/>
      <c r="W211" s="35" t="s">
        <v>70</v>
      </c>
      <c r="X211" s="332">
        <v>84</v>
      </c>
      <c r="Y211" s="333">
        <f>IFERROR(IF(X211="","",X211),"")</f>
        <v>84</v>
      </c>
      <c r="Z211" s="36">
        <f>IFERROR(IF(X211="","",X211*0.0155),"")</f>
        <v>1.302</v>
      </c>
      <c r="AA211" s="56"/>
      <c r="AB211" s="57"/>
      <c r="AC211" s="218" t="s">
        <v>319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493.08</v>
      </c>
      <c r="BN211" s="67">
        <f>IFERROR(Y211*I211,"0")</f>
        <v>493.08</v>
      </c>
      <c r="BO211" s="67">
        <f>IFERROR(X211/J211,"0")</f>
        <v>1</v>
      </c>
      <c r="BP211" s="67">
        <f>IFERROR(Y211/J211,"0")</f>
        <v>1</v>
      </c>
    </row>
    <row r="212" spans="1:68" ht="27" hidden="1" customHeight="1" x14ac:dyDescent="0.25">
      <c r="A212" s="54" t="s">
        <v>320</v>
      </c>
      <c r="B212" s="54" t="s">
        <v>321</v>
      </c>
      <c r="C212" s="31">
        <v>4301070990</v>
      </c>
      <c r="D212" s="339">
        <v>4607111038494</v>
      </c>
      <c r="E212" s="340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51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322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323</v>
      </c>
      <c r="B213" s="54" t="s">
        <v>324</v>
      </c>
      <c r="C213" s="31">
        <v>4301070966</v>
      </c>
      <c r="D213" s="339">
        <v>4607111038135</v>
      </c>
      <c r="E213" s="340"/>
      <c r="F213" s="331">
        <v>0.7</v>
      </c>
      <c r="G213" s="32">
        <v>8</v>
      </c>
      <c r="H213" s="331">
        <v>5.6</v>
      </c>
      <c r="I213" s="331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0</v>
      </c>
      <c r="Y213" s="333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325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1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43"/>
      <c r="P214" s="351" t="s">
        <v>73</v>
      </c>
      <c r="Q214" s="352"/>
      <c r="R214" s="352"/>
      <c r="S214" s="352"/>
      <c r="T214" s="352"/>
      <c r="U214" s="352"/>
      <c r="V214" s="353"/>
      <c r="W214" s="37" t="s">
        <v>70</v>
      </c>
      <c r="X214" s="334">
        <f>IFERROR(SUM(X211:X213),"0")</f>
        <v>84</v>
      </c>
      <c r="Y214" s="334">
        <f>IFERROR(SUM(Y211:Y213),"0")</f>
        <v>84</v>
      </c>
      <c r="Z214" s="334">
        <f>IFERROR(IF(Z211="",0,Z211),"0")+IFERROR(IF(Z212="",0,Z212),"0")+IFERROR(IF(Z213="",0,Z213),"0")</f>
        <v>1.302</v>
      </c>
      <c r="AA214" s="335"/>
      <c r="AB214" s="335"/>
      <c r="AC214" s="335"/>
    </row>
    <row r="215" spans="1:68" x14ac:dyDescent="0.2">
      <c r="A215" s="342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3"/>
      <c r="P215" s="351" t="s">
        <v>73</v>
      </c>
      <c r="Q215" s="352"/>
      <c r="R215" s="352"/>
      <c r="S215" s="352"/>
      <c r="T215" s="352"/>
      <c r="U215" s="352"/>
      <c r="V215" s="353"/>
      <c r="W215" s="37" t="s">
        <v>74</v>
      </c>
      <c r="X215" s="334">
        <f>IFERROR(SUMPRODUCT(X211:X213*H211:H213),"0")</f>
        <v>470.4</v>
      </c>
      <c r="Y215" s="334">
        <f>IFERROR(SUMPRODUCT(Y211:Y213*H211:H213),"0")</f>
        <v>470.4</v>
      </c>
      <c r="Z215" s="37"/>
      <c r="AA215" s="335"/>
      <c r="AB215" s="335"/>
      <c r="AC215" s="335"/>
    </row>
    <row r="216" spans="1:68" ht="16.5" hidden="1" customHeight="1" x14ac:dyDescent="0.25">
      <c r="A216" s="348" t="s">
        <v>326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7"/>
      <c r="AB216" s="327"/>
      <c r="AC216" s="327"/>
    </row>
    <row r="217" spans="1:68" ht="14.25" hidden="1" customHeight="1" x14ac:dyDescent="0.25">
      <c r="A217" s="362" t="s">
        <v>64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28"/>
      <c r="AB217" s="328"/>
      <c r="AC217" s="328"/>
    </row>
    <row r="218" spans="1:68" ht="27" hidden="1" customHeight="1" x14ac:dyDescent="0.25">
      <c r="A218" s="54" t="s">
        <v>327</v>
      </c>
      <c r="B218" s="54" t="s">
        <v>328</v>
      </c>
      <c r="C218" s="31">
        <v>4301070996</v>
      </c>
      <c r="D218" s="339">
        <v>4607111038654</v>
      </c>
      <c r="E218" s="340"/>
      <c r="F218" s="331">
        <v>0.4</v>
      </c>
      <c r="G218" s="32">
        <v>16</v>
      </c>
      <c r="H218" s="331">
        <v>6.4</v>
      </c>
      <c r="I218" s="331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7"/>
      <c r="R218" s="337"/>
      <c r="S218" s="337"/>
      <c r="T218" s="338"/>
      <c r="U218" s="34"/>
      <c r="V218" s="34"/>
      <c r="W218" s="35" t="s">
        <v>70</v>
      </c>
      <c r="X218" s="332">
        <v>0</v>
      </c>
      <c r="Y218" s="333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329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hidden="1" customHeight="1" x14ac:dyDescent="0.25">
      <c r="A219" s="54" t="s">
        <v>330</v>
      </c>
      <c r="B219" s="54" t="s">
        <v>331</v>
      </c>
      <c r="C219" s="31">
        <v>4301070997</v>
      </c>
      <c r="D219" s="339">
        <v>4607111038586</v>
      </c>
      <c r="E219" s="340"/>
      <c r="F219" s="331">
        <v>0.7</v>
      </c>
      <c r="G219" s="32">
        <v>8</v>
      </c>
      <c r="H219" s="331">
        <v>5.6</v>
      </c>
      <c r="I219" s="331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7"/>
      <c r="R219" s="337"/>
      <c r="S219" s="337"/>
      <c r="T219" s="338"/>
      <c r="U219" s="34"/>
      <c r="V219" s="34"/>
      <c r="W219" s="35" t="s">
        <v>70</v>
      </c>
      <c r="X219" s="332">
        <v>0</v>
      </c>
      <c r="Y219" s="333">
        <f t="shared" si="18"/>
        <v>0</v>
      </c>
      <c r="Z219" s="36">
        <f t="shared" si="19"/>
        <v>0</v>
      </c>
      <c r="AA219" s="56"/>
      <c r="AB219" s="57"/>
      <c r="AC219" s="226" t="s">
        <v>329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332</v>
      </c>
      <c r="B220" s="54" t="s">
        <v>333</v>
      </c>
      <c r="C220" s="31">
        <v>4301070962</v>
      </c>
      <c r="D220" s="339">
        <v>4607111038609</v>
      </c>
      <c r="E220" s="340"/>
      <c r="F220" s="331">
        <v>0.4</v>
      </c>
      <c r="G220" s="32">
        <v>16</v>
      </c>
      <c r="H220" s="331">
        <v>6.4</v>
      </c>
      <c r="I220" s="331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7"/>
      <c r="R220" s="337"/>
      <c r="S220" s="337"/>
      <c r="T220" s="338"/>
      <c r="U220" s="34"/>
      <c r="V220" s="34"/>
      <c r="W220" s="35" t="s">
        <v>70</v>
      </c>
      <c r="X220" s="332">
        <v>0</v>
      </c>
      <c r="Y220" s="333">
        <f t="shared" si="18"/>
        <v>0</v>
      </c>
      <c r="Z220" s="36">
        <f t="shared" si="19"/>
        <v>0</v>
      </c>
      <c r="AA220" s="56"/>
      <c r="AB220" s="57"/>
      <c r="AC220" s="228" t="s">
        <v>334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335</v>
      </c>
      <c r="B221" s="54" t="s">
        <v>336</v>
      </c>
      <c r="C221" s="31">
        <v>4301070963</v>
      </c>
      <c r="D221" s="339">
        <v>4607111038630</v>
      </c>
      <c r="E221" s="340"/>
      <c r="F221" s="331">
        <v>0.7</v>
      </c>
      <c r="G221" s="32">
        <v>8</v>
      </c>
      <c r="H221" s="331">
        <v>5.6</v>
      </c>
      <c r="I221" s="331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37"/>
      <c r="R221" s="337"/>
      <c r="S221" s="337"/>
      <c r="T221" s="338"/>
      <c r="U221" s="34"/>
      <c r="V221" s="34"/>
      <c r="W221" s="35" t="s">
        <v>70</v>
      </c>
      <c r="X221" s="332">
        <v>0</v>
      </c>
      <c r="Y221" s="333">
        <f t="shared" si="18"/>
        <v>0</v>
      </c>
      <c r="Z221" s="36">
        <f t="shared" si="19"/>
        <v>0</v>
      </c>
      <c r="AA221" s="56"/>
      <c r="AB221" s="57"/>
      <c r="AC221" s="230" t="s">
        <v>334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337</v>
      </c>
      <c r="B222" s="54" t="s">
        <v>338</v>
      </c>
      <c r="C222" s="31">
        <v>4301070959</v>
      </c>
      <c r="D222" s="339">
        <v>4607111038616</v>
      </c>
      <c r="E222" s="340"/>
      <c r="F222" s="331">
        <v>0.4</v>
      </c>
      <c r="G222" s="32">
        <v>16</v>
      </c>
      <c r="H222" s="331">
        <v>6.4</v>
      </c>
      <c r="I222" s="331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 t="shared" si="18"/>
        <v>0</v>
      </c>
      <c r="Z222" s="36">
        <f t="shared" si="19"/>
        <v>0</v>
      </c>
      <c r="AA222" s="56"/>
      <c r="AB222" s="57"/>
      <c r="AC222" s="232" t="s">
        <v>329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339</v>
      </c>
      <c r="B223" s="54" t="s">
        <v>340</v>
      </c>
      <c r="C223" s="31">
        <v>4301070960</v>
      </c>
      <c r="D223" s="339">
        <v>4607111038623</v>
      </c>
      <c r="E223" s="340"/>
      <c r="F223" s="331">
        <v>0.7</v>
      </c>
      <c r="G223" s="32">
        <v>8</v>
      </c>
      <c r="H223" s="331">
        <v>5.6</v>
      </c>
      <c r="I223" s="331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12</v>
      </c>
      <c r="Y223" s="333">
        <f t="shared" si="18"/>
        <v>12</v>
      </c>
      <c r="Z223" s="36">
        <f t="shared" si="19"/>
        <v>0.186</v>
      </c>
      <c r="AA223" s="56"/>
      <c r="AB223" s="57"/>
      <c r="AC223" s="234" t="s">
        <v>329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70.44</v>
      </c>
      <c r="BN223" s="67">
        <f t="shared" si="21"/>
        <v>70.44</v>
      </c>
      <c r="BO223" s="67">
        <f t="shared" si="22"/>
        <v>0.14285714285714285</v>
      </c>
      <c r="BP223" s="67">
        <f t="shared" si="23"/>
        <v>0.14285714285714285</v>
      </c>
    </row>
    <row r="224" spans="1:68" x14ac:dyDescent="0.2">
      <c r="A224" s="341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43"/>
      <c r="P224" s="351" t="s">
        <v>73</v>
      </c>
      <c r="Q224" s="352"/>
      <c r="R224" s="352"/>
      <c r="S224" s="352"/>
      <c r="T224" s="352"/>
      <c r="U224" s="352"/>
      <c r="V224" s="353"/>
      <c r="W224" s="37" t="s">
        <v>70</v>
      </c>
      <c r="X224" s="334">
        <f>IFERROR(SUM(X218:X223),"0")</f>
        <v>12</v>
      </c>
      <c r="Y224" s="334">
        <f>IFERROR(SUM(Y218:Y223),"0")</f>
        <v>12</v>
      </c>
      <c r="Z224" s="334">
        <f>IFERROR(IF(Z218="",0,Z218),"0")+IFERROR(IF(Z219="",0,Z219),"0")+IFERROR(IF(Z220="",0,Z220),"0")+IFERROR(IF(Z221="",0,Z221),"0")+IFERROR(IF(Z222="",0,Z222),"0")+IFERROR(IF(Z223="",0,Z223),"0")</f>
        <v>0.186</v>
      </c>
      <c r="AA224" s="335"/>
      <c r="AB224" s="335"/>
      <c r="AC224" s="335"/>
    </row>
    <row r="225" spans="1:68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3"/>
      <c r="P225" s="351" t="s">
        <v>73</v>
      </c>
      <c r="Q225" s="352"/>
      <c r="R225" s="352"/>
      <c r="S225" s="352"/>
      <c r="T225" s="352"/>
      <c r="U225" s="352"/>
      <c r="V225" s="353"/>
      <c r="W225" s="37" t="s">
        <v>74</v>
      </c>
      <c r="X225" s="334">
        <f>IFERROR(SUMPRODUCT(X218:X223*H218:H223),"0")</f>
        <v>67.199999999999989</v>
      </c>
      <c r="Y225" s="334">
        <f>IFERROR(SUMPRODUCT(Y218:Y223*H218:H223),"0")</f>
        <v>67.199999999999989</v>
      </c>
      <c r="Z225" s="37"/>
      <c r="AA225" s="335"/>
      <c r="AB225" s="335"/>
      <c r="AC225" s="335"/>
    </row>
    <row r="226" spans="1:68" ht="16.5" hidden="1" customHeight="1" x14ac:dyDescent="0.25">
      <c r="A226" s="348" t="s">
        <v>341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7"/>
      <c r="AB226" s="327"/>
      <c r="AC226" s="327"/>
    </row>
    <row r="227" spans="1:68" ht="14.25" hidden="1" customHeight="1" x14ac:dyDescent="0.25">
      <c r="A227" s="362" t="s">
        <v>64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28"/>
      <c r="AB227" s="328"/>
      <c r="AC227" s="328"/>
    </row>
    <row r="228" spans="1:68" ht="27" hidden="1" customHeight="1" x14ac:dyDescent="0.25">
      <c r="A228" s="54" t="s">
        <v>342</v>
      </c>
      <c r="B228" s="54" t="s">
        <v>343</v>
      </c>
      <c r="C228" s="31">
        <v>4301070917</v>
      </c>
      <c r="D228" s="339">
        <v>4607111035912</v>
      </c>
      <c r="E228" s="340"/>
      <c r="F228" s="331">
        <v>0.43</v>
      </c>
      <c r="G228" s="32">
        <v>16</v>
      </c>
      <c r="H228" s="331">
        <v>6.88</v>
      </c>
      <c r="I228" s="331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7"/>
      <c r="R228" s="337"/>
      <c r="S228" s="337"/>
      <c r="T228" s="338"/>
      <c r="U228" s="34"/>
      <c r="V228" s="34"/>
      <c r="W228" s="35" t="s">
        <v>70</v>
      </c>
      <c r="X228" s="332">
        <v>0</v>
      </c>
      <c r="Y228" s="333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344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345</v>
      </c>
      <c r="B229" s="54" t="s">
        <v>346</v>
      </c>
      <c r="C229" s="31">
        <v>4301070920</v>
      </c>
      <c r="D229" s="339">
        <v>4607111035929</v>
      </c>
      <c r="E229" s="340"/>
      <c r="F229" s="331">
        <v>0.9</v>
      </c>
      <c r="G229" s="32">
        <v>8</v>
      </c>
      <c r="H229" s="331">
        <v>7.2</v>
      </c>
      <c r="I229" s="331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6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2">
        <v>24</v>
      </c>
      <c r="Y229" s="333">
        <f>IFERROR(IF(X229="","",X229),"")</f>
        <v>24</v>
      </c>
      <c r="Z229" s="36">
        <f>IFERROR(IF(X229="","",X229*0.0155),"")</f>
        <v>0.372</v>
      </c>
      <c r="AA229" s="56"/>
      <c r="AB229" s="57"/>
      <c r="AC229" s="238" t="s">
        <v>344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179.28</v>
      </c>
      <c r="BN229" s="67">
        <f>IFERROR(Y229*I229,"0")</f>
        <v>179.28</v>
      </c>
      <c r="BO229" s="67">
        <f>IFERROR(X229/J229,"0")</f>
        <v>0.2857142857142857</v>
      </c>
      <c r="BP229" s="67">
        <f>IFERROR(Y229/J229,"0")</f>
        <v>0.2857142857142857</v>
      </c>
    </row>
    <row r="230" spans="1:68" ht="27" hidden="1" customHeight="1" x14ac:dyDescent="0.25">
      <c r="A230" s="54" t="s">
        <v>347</v>
      </c>
      <c r="B230" s="54" t="s">
        <v>348</v>
      </c>
      <c r="C230" s="31">
        <v>4301070915</v>
      </c>
      <c r="D230" s="339">
        <v>4607111035882</v>
      </c>
      <c r="E230" s="340"/>
      <c r="F230" s="331">
        <v>0.43</v>
      </c>
      <c r="G230" s="32">
        <v>16</v>
      </c>
      <c r="H230" s="331">
        <v>6.88</v>
      </c>
      <c r="I230" s="331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349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350</v>
      </c>
      <c r="B231" s="54" t="s">
        <v>351</v>
      </c>
      <c r="C231" s="31">
        <v>4301070921</v>
      </c>
      <c r="D231" s="339">
        <v>4607111035905</v>
      </c>
      <c r="E231" s="340"/>
      <c r="F231" s="331">
        <v>0.9</v>
      </c>
      <c r="G231" s="32">
        <v>8</v>
      </c>
      <c r="H231" s="331">
        <v>7.2</v>
      </c>
      <c r="I231" s="331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37"/>
      <c r="R231" s="337"/>
      <c r="S231" s="337"/>
      <c r="T231" s="338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1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51" t="s">
        <v>73</v>
      </c>
      <c r="Q232" s="352"/>
      <c r="R232" s="352"/>
      <c r="S232" s="352"/>
      <c r="T232" s="352"/>
      <c r="U232" s="352"/>
      <c r="V232" s="353"/>
      <c r="W232" s="37" t="s">
        <v>70</v>
      </c>
      <c r="X232" s="334">
        <f>IFERROR(SUM(X228:X231),"0")</f>
        <v>24</v>
      </c>
      <c r="Y232" s="334">
        <f>IFERROR(SUM(Y228:Y231),"0")</f>
        <v>24</v>
      </c>
      <c r="Z232" s="334">
        <f>IFERROR(IF(Z228="",0,Z228),"0")+IFERROR(IF(Z229="",0,Z229),"0")+IFERROR(IF(Z230="",0,Z230),"0")+IFERROR(IF(Z231="",0,Z231),"0")</f>
        <v>0.372</v>
      </c>
      <c r="AA232" s="335"/>
      <c r="AB232" s="335"/>
      <c r="AC232" s="335"/>
    </row>
    <row r="233" spans="1:68" x14ac:dyDescent="0.2">
      <c r="A233" s="342"/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3"/>
      <c r="P233" s="351" t="s">
        <v>73</v>
      </c>
      <c r="Q233" s="352"/>
      <c r="R233" s="352"/>
      <c r="S233" s="352"/>
      <c r="T233" s="352"/>
      <c r="U233" s="352"/>
      <c r="V233" s="353"/>
      <c r="W233" s="37" t="s">
        <v>74</v>
      </c>
      <c r="X233" s="334">
        <f>IFERROR(SUMPRODUCT(X228:X231*H228:H231),"0")</f>
        <v>172.8</v>
      </c>
      <c r="Y233" s="334">
        <f>IFERROR(SUMPRODUCT(Y228:Y231*H228:H231),"0")</f>
        <v>172.8</v>
      </c>
      <c r="Z233" s="37"/>
      <c r="AA233" s="335"/>
      <c r="AB233" s="335"/>
      <c r="AC233" s="335"/>
    </row>
    <row r="234" spans="1:68" ht="16.5" hidden="1" customHeight="1" x14ac:dyDescent="0.25">
      <c r="A234" s="348" t="s">
        <v>352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7"/>
      <c r="AB234" s="327"/>
      <c r="AC234" s="327"/>
    </row>
    <row r="235" spans="1:68" ht="14.25" hidden="1" customHeight="1" x14ac:dyDescent="0.25">
      <c r="A235" s="362" t="s">
        <v>64</v>
      </c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28"/>
      <c r="AB235" s="328"/>
      <c r="AC235" s="328"/>
    </row>
    <row r="236" spans="1:68" ht="27" customHeight="1" x14ac:dyDescent="0.25">
      <c r="A236" s="54" t="s">
        <v>353</v>
      </c>
      <c r="B236" s="54" t="s">
        <v>354</v>
      </c>
      <c r="C236" s="31">
        <v>4301071097</v>
      </c>
      <c r="D236" s="339">
        <v>4620207491096</v>
      </c>
      <c r="E236" s="340"/>
      <c r="F236" s="331">
        <v>1</v>
      </c>
      <c r="G236" s="32">
        <v>5</v>
      </c>
      <c r="H236" s="331">
        <v>5</v>
      </c>
      <c r="I236" s="331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85" t="s">
        <v>355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84</v>
      </c>
      <c r="Y236" s="333">
        <f>IFERROR(IF(X236="","",X236),"")</f>
        <v>84</v>
      </c>
      <c r="Z236" s="36">
        <f>IFERROR(IF(X236="","",X236*0.0155),"")</f>
        <v>1.302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439.32000000000005</v>
      </c>
      <c r="BN236" s="67">
        <f>IFERROR(Y236*I236,"0")</f>
        <v>439.32000000000005</v>
      </c>
      <c r="BO236" s="67">
        <f>IFERROR(X236/J236,"0")</f>
        <v>1</v>
      </c>
      <c r="BP236" s="67">
        <f>IFERROR(Y236/J236,"0")</f>
        <v>1</v>
      </c>
    </row>
    <row r="237" spans="1:68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IFERROR(SUM(X236:X236),"0")</f>
        <v>84</v>
      </c>
      <c r="Y237" s="334">
        <f>IFERROR(SUM(Y236:Y236),"0")</f>
        <v>84</v>
      </c>
      <c r="Z237" s="334">
        <f>IFERROR(IF(Z236="",0,Z236),"0")</f>
        <v>1.302</v>
      </c>
      <c r="AA237" s="335"/>
      <c r="AB237" s="335"/>
      <c r="AC237" s="335"/>
    </row>
    <row r="238" spans="1:68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IFERROR(SUMPRODUCT(X236:X236*H236:H236),"0")</f>
        <v>420</v>
      </c>
      <c r="Y238" s="334">
        <f>IFERROR(SUMPRODUCT(Y236:Y236*H236:H236),"0")</f>
        <v>420</v>
      </c>
      <c r="Z238" s="37"/>
      <c r="AA238" s="335"/>
      <c r="AB238" s="335"/>
      <c r="AC238" s="335"/>
    </row>
    <row r="239" spans="1:68" ht="16.5" hidden="1" customHeight="1" x14ac:dyDescent="0.25">
      <c r="A239" s="348" t="s">
        <v>357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7"/>
      <c r="AB239" s="327"/>
      <c r="AC239" s="327"/>
    </row>
    <row r="240" spans="1:68" ht="14.25" hidden="1" customHeight="1" x14ac:dyDescent="0.25">
      <c r="A240" s="362" t="s">
        <v>64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28"/>
      <c r="AB240" s="328"/>
      <c r="AC240" s="328"/>
    </row>
    <row r="241" spans="1:68" ht="27" hidden="1" customHeight="1" x14ac:dyDescent="0.25">
      <c r="A241" s="54" t="s">
        <v>358</v>
      </c>
      <c r="B241" s="54" t="s">
        <v>359</v>
      </c>
      <c r="C241" s="31">
        <v>4301071093</v>
      </c>
      <c r="D241" s="339">
        <v>4620207490709</v>
      </c>
      <c r="E241" s="340"/>
      <c r="F241" s="331">
        <v>0.65</v>
      </c>
      <c r="G241" s="32">
        <v>8</v>
      </c>
      <c r="H241" s="331">
        <v>5.2</v>
      </c>
      <c r="I241" s="331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360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4.25" hidden="1" customHeight="1" x14ac:dyDescent="0.25">
      <c r="A244" s="362" t="s">
        <v>135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28"/>
      <c r="AB244" s="328"/>
      <c r="AC244" s="328"/>
    </row>
    <row r="245" spans="1:68" ht="27" hidden="1" customHeight="1" x14ac:dyDescent="0.25">
      <c r="A245" s="54" t="s">
        <v>361</v>
      </c>
      <c r="B245" s="54" t="s">
        <v>362</v>
      </c>
      <c r="C245" s="31">
        <v>4301135692</v>
      </c>
      <c r="D245" s="339">
        <v>4620207490570</v>
      </c>
      <c r="E245" s="340"/>
      <c r="F245" s="331">
        <v>0.2</v>
      </c>
      <c r="G245" s="32">
        <v>12</v>
      </c>
      <c r="H245" s="331">
        <v>2.4</v>
      </c>
      <c r="I245" s="33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37"/>
      <c r="R245" s="337"/>
      <c r="S245" s="337"/>
      <c r="T245" s="338"/>
      <c r="U245" s="34"/>
      <c r="V245" s="34"/>
      <c r="W245" s="35" t="s">
        <v>70</v>
      </c>
      <c r="X245" s="332">
        <v>0</v>
      </c>
      <c r="Y245" s="333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363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364</v>
      </c>
      <c r="B246" s="54" t="s">
        <v>365</v>
      </c>
      <c r="C246" s="31">
        <v>4301135691</v>
      </c>
      <c r="D246" s="339">
        <v>4620207490549</v>
      </c>
      <c r="E246" s="340"/>
      <c r="F246" s="331">
        <v>0.2</v>
      </c>
      <c r="G246" s="32">
        <v>12</v>
      </c>
      <c r="H246" s="331">
        <v>2.4</v>
      </c>
      <c r="I246" s="33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363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366</v>
      </c>
      <c r="B247" s="54" t="s">
        <v>367</v>
      </c>
      <c r="C247" s="31">
        <v>4301135694</v>
      </c>
      <c r="D247" s="339">
        <v>4620207490501</v>
      </c>
      <c r="E247" s="340"/>
      <c r="F247" s="331">
        <v>0.2</v>
      </c>
      <c r="G247" s="32">
        <v>12</v>
      </c>
      <c r="H247" s="331">
        <v>2.4</v>
      </c>
      <c r="I247" s="331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363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IFERROR(SUM(X245:X247),"0")</f>
        <v>0</v>
      </c>
      <c r="Y248" s="334">
        <f>IFERROR(SUM(Y245:Y247),"0")</f>
        <v>0</v>
      </c>
      <c r="Z248" s="334">
        <f>IFERROR(IF(Z245="",0,Z245),"0")+IFERROR(IF(Z246="",0,Z246),"0")+IFERROR(IF(Z247="",0,Z247),"0")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IFERROR(SUMPRODUCT(X245:X247*H245:H247),"0")</f>
        <v>0</v>
      </c>
      <c r="Y249" s="334">
        <f>IFERROR(SUMPRODUCT(Y245:Y247*H245:H247),"0")</f>
        <v>0</v>
      </c>
      <c r="Z249" s="37"/>
      <c r="AA249" s="335"/>
      <c r="AB249" s="335"/>
      <c r="AC249" s="335"/>
    </row>
    <row r="250" spans="1:68" ht="16.5" hidden="1" customHeight="1" x14ac:dyDescent="0.25">
      <c r="A250" s="348" t="s">
        <v>368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7"/>
      <c r="AB250" s="327"/>
      <c r="AC250" s="327"/>
    </row>
    <row r="251" spans="1:68" ht="14.25" hidden="1" customHeight="1" x14ac:dyDescent="0.25">
      <c r="A251" s="362" t="s">
        <v>64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28"/>
      <c r="AB251" s="328"/>
      <c r="AC251" s="328"/>
    </row>
    <row r="252" spans="1:68" ht="16.5" hidden="1" customHeight="1" x14ac:dyDescent="0.25">
      <c r="A252" s="54" t="s">
        <v>369</v>
      </c>
      <c r="B252" s="54" t="s">
        <v>370</v>
      </c>
      <c r="C252" s="31">
        <v>4301071063</v>
      </c>
      <c r="D252" s="339">
        <v>4607111039019</v>
      </c>
      <c r="E252" s="340"/>
      <c r="F252" s="331">
        <v>0.43</v>
      </c>
      <c r="G252" s="32">
        <v>16</v>
      </c>
      <c r="H252" s="331">
        <v>6.88</v>
      </c>
      <c r="I252" s="331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37"/>
      <c r="R252" s="337"/>
      <c r="S252" s="337"/>
      <c r="T252" s="338"/>
      <c r="U252" s="34"/>
      <c r="V252" s="34"/>
      <c r="W252" s="35" t="s">
        <v>70</v>
      </c>
      <c r="X252" s="332">
        <v>0</v>
      </c>
      <c r="Y252" s="333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371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372</v>
      </c>
      <c r="B253" s="54" t="s">
        <v>373</v>
      </c>
      <c r="C253" s="31">
        <v>4301071000</v>
      </c>
      <c r="D253" s="339">
        <v>4607111038708</v>
      </c>
      <c r="E253" s="340"/>
      <c r="F253" s="331">
        <v>0.8</v>
      </c>
      <c r="G253" s="32">
        <v>8</v>
      </c>
      <c r="H253" s="331">
        <v>6.4</v>
      </c>
      <c r="I253" s="331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2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12</v>
      </c>
      <c r="Y253" s="333">
        <f>IFERROR(IF(X253="","",X253),"")</f>
        <v>12</v>
      </c>
      <c r="Z253" s="36">
        <f>IFERROR(IF(X253="","",X253*0.0155),"")</f>
        <v>0.186</v>
      </c>
      <c r="AA253" s="56"/>
      <c r="AB253" s="57"/>
      <c r="AC253" s="256" t="s">
        <v>371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80.039999999999992</v>
      </c>
      <c r="BN253" s="67">
        <f>IFERROR(Y253*I253,"0")</f>
        <v>80.039999999999992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IFERROR(SUM(X252:X253),"0")</f>
        <v>12</v>
      </c>
      <c r="Y254" s="334">
        <f>IFERROR(SUM(Y252:Y253),"0")</f>
        <v>12</v>
      </c>
      <c r="Z254" s="334">
        <f>IFERROR(IF(Z252="",0,Z252),"0")+IFERROR(IF(Z253="",0,Z253),"0")</f>
        <v>0.186</v>
      </c>
      <c r="AA254" s="335"/>
      <c r="AB254" s="335"/>
      <c r="AC254" s="335"/>
    </row>
    <row r="255" spans="1:68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IFERROR(SUMPRODUCT(X252:X253*H252:H253),"0")</f>
        <v>76.800000000000011</v>
      </c>
      <c r="Y255" s="334">
        <f>IFERROR(SUMPRODUCT(Y252:Y253*H252:H253),"0")</f>
        <v>76.800000000000011</v>
      </c>
      <c r="Z255" s="37"/>
      <c r="AA255" s="335"/>
      <c r="AB255" s="335"/>
      <c r="AC255" s="335"/>
    </row>
    <row r="256" spans="1:68" ht="27.75" hidden="1" customHeight="1" x14ac:dyDescent="0.2">
      <c r="A256" s="401" t="s">
        <v>374</v>
      </c>
      <c r="B256" s="402"/>
      <c r="C256" s="402"/>
      <c r="D256" s="402"/>
      <c r="E256" s="402"/>
      <c r="F256" s="402"/>
      <c r="G256" s="402"/>
      <c r="H256" s="402"/>
      <c r="I256" s="402"/>
      <c r="J256" s="402"/>
      <c r="K256" s="402"/>
      <c r="L256" s="402"/>
      <c r="M256" s="402"/>
      <c r="N256" s="402"/>
      <c r="O256" s="402"/>
      <c r="P256" s="402"/>
      <c r="Q256" s="402"/>
      <c r="R256" s="402"/>
      <c r="S256" s="402"/>
      <c r="T256" s="402"/>
      <c r="U256" s="402"/>
      <c r="V256" s="402"/>
      <c r="W256" s="402"/>
      <c r="X256" s="402"/>
      <c r="Y256" s="402"/>
      <c r="Z256" s="402"/>
      <c r="AA256" s="48"/>
      <c r="AB256" s="48"/>
      <c r="AC256" s="48"/>
    </row>
    <row r="257" spans="1:68" ht="16.5" hidden="1" customHeight="1" x14ac:dyDescent="0.25">
      <c r="A257" s="348" t="s">
        <v>375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7"/>
      <c r="AB257" s="327"/>
      <c r="AC257" s="327"/>
    </row>
    <row r="258" spans="1:68" ht="14.25" hidden="1" customHeight="1" x14ac:dyDescent="0.25">
      <c r="A258" s="362" t="s">
        <v>64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28"/>
      <c r="AB258" s="328"/>
      <c r="AC258" s="328"/>
    </row>
    <row r="259" spans="1:68" ht="27" hidden="1" customHeight="1" x14ac:dyDescent="0.25">
      <c r="A259" s="54" t="s">
        <v>376</v>
      </c>
      <c r="B259" s="54" t="s">
        <v>377</v>
      </c>
      <c r="C259" s="31">
        <v>4301071036</v>
      </c>
      <c r="D259" s="339">
        <v>4607111036162</v>
      </c>
      <c r="E259" s="340"/>
      <c r="F259" s="331">
        <v>0.8</v>
      </c>
      <c r="G259" s="32">
        <v>8</v>
      </c>
      <c r="H259" s="331">
        <v>6.4</v>
      </c>
      <c r="I259" s="331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4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378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41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3"/>
      <c r="P260" s="351" t="s">
        <v>73</v>
      </c>
      <c r="Q260" s="352"/>
      <c r="R260" s="352"/>
      <c r="S260" s="352"/>
      <c r="T260" s="352"/>
      <c r="U260" s="352"/>
      <c r="V260" s="353"/>
      <c r="W260" s="37" t="s">
        <v>70</v>
      </c>
      <c r="X260" s="334">
        <f>IFERROR(SUM(X259:X259),"0")</f>
        <v>0</v>
      </c>
      <c r="Y260" s="334">
        <f>IFERROR(SUM(Y259:Y259),"0")</f>
        <v>0</v>
      </c>
      <c r="Z260" s="334">
        <f>IFERROR(IF(Z259="",0,Z259),"0")</f>
        <v>0</v>
      </c>
      <c r="AA260" s="335"/>
      <c r="AB260" s="335"/>
      <c r="AC260" s="335"/>
    </row>
    <row r="261" spans="1:68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51" t="s">
        <v>73</v>
      </c>
      <c r="Q261" s="352"/>
      <c r="R261" s="352"/>
      <c r="S261" s="352"/>
      <c r="T261" s="352"/>
      <c r="U261" s="352"/>
      <c r="V261" s="353"/>
      <c r="W261" s="37" t="s">
        <v>74</v>
      </c>
      <c r="X261" s="334">
        <f>IFERROR(SUMPRODUCT(X259:X259*H259:H259),"0")</f>
        <v>0</v>
      </c>
      <c r="Y261" s="334">
        <f>IFERROR(SUMPRODUCT(Y259:Y259*H259:H259),"0")</f>
        <v>0</v>
      </c>
      <c r="Z261" s="37"/>
      <c r="AA261" s="335"/>
      <c r="AB261" s="335"/>
      <c r="AC261" s="335"/>
    </row>
    <row r="262" spans="1:68" ht="27.75" hidden="1" customHeight="1" x14ac:dyDescent="0.2">
      <c r="A262" s="401" t="s">
        <v>379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2"/>
      <c r="P262" s="402"/>
      <c r="Q262" s="402"/>
      <c r="R262" s="402"/>
      <c r="S262" s="402"/>
      <c r="T262" s="402"/>
      <c r="U262" s="402"/>
      <c r="V262" s="402"/>
      <c r="W262" s="402"/>
      <c r="X262" s="402"/>
      <c r="Y262" s="402"/>
      <c r="Z262" s="402"/>
      <c r="AA262" s="48"/>
      <c r="AB262" s="48"/>
      <c r="AC262" s="48"/>
    </row>
    <row r="263" spans="1:68" ht="16.5" hidden="1" customHeight="1" x14ac:dyDescent="0.25">
      <c r="A263" s="348" t="s">
        <v>380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7"/>
      <c r="AB263" s="327"/>
      <c r="AC263" s="327"/>
    </row>
    <row r="264" spans="1:68" ht="14.25" hidden="1" customHeight="1" x14ac:dyDescent="0.25">
      <c r="A264" s="362" t="s">
        <v>64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28"/>
      <c r="AB264" s="328"/>
      <c r="AC264" s="328"/>
    </row>
    <row r="265" spans="1:68" ht="27" customHeight="1" x14ac:dyDescent="0.25">
      <c r="A265" s="54" t="s">
        <v>381</v>
      </c>
      <c r="B265" s="54" t="s">
        <v>382</v>
      </c>
      <c r="C265" s="31">
        <v>4301071029</v>
      </c>
      <c r="D265" s="339">
        <v>4607111035899</v>
      </c>
      <c r="E265" s="340"/>
      <c r="F265" s="331">
        <v>1</v>
      </c>
      <c r="G265" s="32">
        <v>5</v>
      </c>
      <c r="H265" s="331">
        <v>5</v>
      </c>
      <c r="I265" s="331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37"/>
      <c r="R265" s="337"/>
      <c r="S265" s="337"/>
      <c r="T265" s="338"/>
      <c r="U265" s="34"/>
      <c r="V265" s="34"/>
      <c r="W265" s="35" t="s">
        <v>70</v>
      </c>
      <c r="X265" s="332">
        <v>60</v>
      </c>
      <c r="Y265" s="333">
        <f>IFERROR(IF(X265="","",X265),"")</f>
        <v>60</v>
      </c>
      <c r="Z265" s="36">
        <f>IFERROR(IF(X265="","",X265*0.0155),"")</f>
        <v>0.92999999999999994</v>
      </c>
      <c r="AA265" s="56"/>
      <c r="AB265" s="57"/>
      <c r="AC265" s="260" t="s">
        <v>270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315.71999999999997</v>
      </c>
      <c r="BN265" s="67">
        <f>IFERROR(Y265*I265,"0")</f>
        <v>315.71999999999997</v>
      </c>
      <c r="BO265" s="67">
        <f>IFERROR(X265/J265,"0")</f>
        <v>0.7142857142857143</v>
      </c>
      <c r="BP265" s="67">
        <f>IFERROR(Y265/J265,"0")</f>
        <v>0.7142857142857143</v>
      </c>
    </row>
    <row r="266" spans="1:68" ht="27" hidden="1" customHeight="1" x14ac:dyDescent="0.25">
      <c r="A266" s="54" t="s">
        <v>383</v>
      </c>
      <c r="B266" s="54" t="s">
        <v>384</v>
      </c>
      <c r="C266" s="31">
        <v>4301070991</v>
      </c>
      <c r="D266" s="339">
        <v>4607111038180</v>
      </c>
      <c r="E266" s="340"/>
      <c r="F266" s="331">
        <v>0.4</v>
      </c>
      <c r="G266" s="32">
        <v>16</v>
      </c>
      <c r="H266" s="331">
        <v>6.4</v>
      </c>
      <c r="I266" s="331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3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385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IFERROR(SUM(X265:X266),"0")</f>
        <v>60</v>
      </c>
      <c r="Y267" s="334">
        <f>IFERROR(SUM(Y265:Y266),"0")</f>
        <v>60</v>
      </c>
      <c r="Z267" s="334">
        <f>IFERROR(IF(Z265="",0,Z265),"0")+IFERROR(IF(Z266="",0,Z266),"0")</f>
        <v>0.92999999999999994</v>
      </c>
      <c r="AA267" s="335"/>
      <c r="AB267" s="335"/>
      <c r="AC267" s="335"/>
    </row>
    <row r="268" spans="1:68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IFERROR(SUMPRODUCT(X265:X266*H265:H266),"0")</f>
        <v>300</v>
      </c>
      <c r="Y268" s="334">
        <f>IFERROR(SUMPRODUCT(Y265:Y266*H265:H266),"0")</f>
        <v>300</v>
      </c>
      <c r="Z268" s="37"/>
      <c r="AA268" s="335"/>
      <c r="AB268" s="335"/>
      <c r="AC268" s="335"/>
    </row>
    <row r="269" spans="1:68" ht="27.75" hidden="1" customHeight="1" x14ac:dyDescent="0.2">
      <c r="A269" s="401" t="s">
        <v>386</v>
      </c>
      <c r="B269" s="402"/>
      <c r="C269" s="402"/>
      <c r="D269" s="402"/>
      <c r="E269" s="402"/>
      <c r="F269" s="402"/>
      <c r="G269" s="402"/>
      <c r="H269" s="402"/>
      <c r="I269" s="402"/>
      <c r="J269" s="402"/>
      <c r="K269" s="402"/>
      <c r="L269" s="402"/>
      <c r="M269" s="402"/>
      <c r="N269" s="402"/>
      <c r="O269" s="402"/>
      <c r="P269" s="402"/>
      <c r="Q269" s="402"/>
      <c r="R269" s="402"/>
      <c r="S269" s="402"/>
      <c r="T269" s="402"/>
      <c r="U269" s="402"/>
      <c r="V269" s="402"/>
      <c r="W269" s="402"/>
      <c r="X269" s="402"/>
      <c r="Y269" s="402"/>
      <c r="Z269" s="402"/>
      <c r="AA269" s="48"/>
      <c r="AB269" s="48"/>
      <c r="AC269" s="48"/>
    </row>
    <row r="270" spans="1:68" ht="16.5" hidden="1" customHeight="1" x14ac:dyDescent="0.25">
      <c r="A270" s="348" t="s">
        <v>387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7"/>
      <c r="AB270" s="327"/>
      <c r="AC270" s="327"/>
    </row>
    <row r="271" spans="1:68" ht="14.25" hidden="1" customHeight="1" x14ac:dyDescent="0.25">
      <c r="A271" s="362" t="s">
        <v>388</v>
      </c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28"/>
      <c r="AB271" s="328"/>
      <c r="AC271" s="328"/>
    </row>
    <row r="272" spans="1:68" ht="27" hidden="1" customHeight="1" x14ac:dyDescent="0.25">
      <c r="A272" s="54" t="s">
        <v>389</v>
      </c>
      <c r="B272" s="54" t="s">
        <v>390</v>
      </c>
      <c r="C272" s="31">
        <v>4301133004</v>
      </c>
      <c r="D272" s="339">
        <v>4607111039774</v>
      </c>
      <c r="E272" s="340"/>
      <c r="F272" s="331">
        <v>0.25</v>
      </c>
      <c r="G272" s="32">
        <v>12</v>
      </c>
      <c r="H272" s="331">
        <v>3</v>
      </c>
      <c r="I272" s="331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4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37"/>
      <c r="R272" s="337"/>
      <c r="S272" s="337"/>
      <c r="T272" s="338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391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41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3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hidden="1" x14ac:dyDescent="0.2">
      <c r="A274" s="342"/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3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14.25" hidden="1" customHeight="1" x14ac:dyDescent="0.25">
      <c r="A275" s="362" t="s">
        <v>135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28"/>
      <c r="AB275" s="328"/>
      <c r="AC275" s="328"/>
    </row>
    <row r="276" spans="1:68" ht="37.5" hidden="1" customHeight="1" x14ac:dyDescent="0.25">
      <c r="A276" s="54" t="s">
        <v>392</v>
      </c>
      <c r="B276" s="54" t="s">
        <v>393</v>
      </c>
      <c r="C276" s="31">
        <v>4301135400</v>
      </c>
      <c r="D276" s="339">
        <v>4607111039361</v>
      </c>
      <c r="E276" s="340"/>
      <c r="F276" s="331">
        <v>0.25</v>
      </c>
      <c r="G276" s="32">
        <v>12</v>
      </c>
      <c r="H276" s="331">
        <v>3</v>
      </c>
      <c r="I276" s="331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7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391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41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3"/>
      <c r="P277" s="351" t="s">
        <v>73</v>
      </c>
      <c r="Q277" s="352"/>
      <c r="R277" s="352"/>
      <c r="S277" s="352"/>
      <c r="T277" s="352"/>
      <c r="U277" s="352"/>
      <c r="V277" s="353"/>
      <c r="W277" s="37" t="s">
        <v>70</v>
      </c>
      <c r="X277" s="334">
        <f>IFERROR(SUM(X276:X276),"0")</f>
        <v>0</v>
      </c>
      <c r="Y277" s="334">
        <f>IFERROR(SUM(Y276:Y276),"0")</f>
        <v>0</v>
      </c>
      <c r="Z277" s="334">
        <f>IFERROR(IF(Z276="",0,Z276),"0")</f>
        <v>0</v>
      </c>
      <c r="AA277" s="335"/>
      <c r="AB277" s="335"/>
      <c r="AC277" s="335"/>
    </row>
    <row r="278" spans="1:68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3"/>
      <c r="P278" s="351" t="s">
        <v>73</v>
      </c>
      <c r="Q278" s="352"/>
      <c r="R278" s="352"/>
      <c r="S278" s="352"/>
      <c r="T278" s="352"/>
      <c r="U278" s="352"/>
      <c r="V278" s="353"/>
      <c r="W278" s="37" t="s">
        <v>74</v>
      </c>
      <c r="X278" s="334">
        <f>IFERROR(SUMPRODUCT(X276:X276*H276:H276),"0")</f>
        <v>0</v>
      </c>
      <c r="Y278" s="334">
        <f>IFERROR(SUMPRODUCT(Y276:Y276*H276:H276),"0")</f>
        <v>0</v>
      </c>
      <c r="Z278" s="37"/>
      <c r="AA278" s="335"/>
      <c r="AB278" s="335"/>
      <c r="AC278" s="335"/>
    </row>
    <row r="279" spans="1:68" ht="27.75" hidden="1" customHeight="1" x14ac:dyDescent="0.2">
      <c r="A279" s="401" t="s">
        <v>255</v>
      </c>
      <c r="B279" s="402"/>
      <c r="C279" s="402"/>
      <c r="D279" s="402"/>
      <c r="E279" s="402"/>
      <c r="F279" s="402"/>
      <c r="G279" s="402"/>
      <c r="H279" s="402"/>
      <c r="I279" s="402"/>
      <c r="J279" s="402"/>
      <c r="K279" s="402"/>
      <c r="L279" s="402"/>
      <c r="M279" s="402"/>
      <c r="N279" s="402"/>
      <c r="O279" s="402"/>
      <c r="P279" s="402"/>
      <c r="Q279" s="402"/>
      <c r="R279" s="402"/>
      <c r="S279" s="402"/>
      <c r="T279" s="402"/>
      <c r="U279" s="402"/>
      <c r="V279" s="402"/>
      <c r="W279" s="402"/>
      <c r="X279" s="402"/>
      <c r="Y279" s="402"/>
      <c r="Z279" s="402"/>
      <c r="AA279" s="48"/>
      <c r="AB279" s="48"/>
      <c r="AC279" s="48"/>
    </row>
    <row r="280" spans="1:68" ht="16.5" hidden="1" customHeight="1" x14ac:dyDescent="0.25">
      <c r="A280" s="348" t="s">
        <v>255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7"/>
      <c r="AB280" s="327"/>
      <c r="AC280" s="327"/>
    </row>
    <row r="281" spans="1:68" ht="14.25" hidden="1" customHeight="1" x14ac:dyDescent="0.25">
      <c r="A281" s="362" t="s">
        <v>64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28"/>
      <c r="AB281" s="328"/>
      <c r="AC281" s="328"/>
    </row>
    <row r="282" spans="1:68" ht="27" hidden="1" customHeight="1" x14ac:dyDescent="0.25">
      <c r="A282" s="54" t="s">
        <v>394</v>
      </c>
      <c r="B282" s="54" t="s">
        <v>395</v>
      </c>
      <c r="C282" s="31">
        <v>4301071014</v>
      </c>
      <c r="D282" s="339">
        <v>4640242181264</v>
      </c>
      <c r="E282" s="340"/>
      <c r="F282" s="331">
        <v>0.7</v>
      </c>
      <c r="G282" s="32">
        <v>10</v>
      </c>
      <c r="H282" s="331">
        <v>7</v>
      </c>
      <c r="I282" s="331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8" t="s">
        <v>396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397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398</v>
      </c>
      <c r="B283" s="54" t="s">
        <v>399</v>
      </c>
      <c r="C283" s="31">
        <v>4301071021</v>
      </c>
      <c r="D283" s="339">
        <v>4640242181325</v>
      </c>
      <c r="E283" s="340"/>
      <c r="F283" s="331">
        <v>0.7</v>
      </c>
      <c r="G283" s="32">
        <v>10</v>
      </c>
      <c r="H283" s="331">
        <v>7</v>
      </c>
      <c r="I283" s="331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47" t="s">
        <v>400</v>
      </c>
      <c r="Q283" s="337"/>
      <c r="R283" s="337"/>
      <c r="S283" s="337"/>
      <c r="T283" s="338"/>
      <c r="U283" s="34"/>
      <c r="V283" s="34"/>
      <c r="W283" s="35" t="s">
        <v>70</v>
      </c>
      <c r="X283" s="332">
        <v>0</v>
      </c>
      <c r="Y283" s="333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hidden="1" customHeight="1" x14ac:dyDescent="0.25">
      <c r="A284" s="54" t="s">
        <v>401</v>
      </c>
      <c r="B284" s="54" t="s">
        <v>402</v>
      </c>
      <c r="C284" s="31">
        <v>4301070993</v>
      </c>
      <c r="D284" s="339">
        <v>4640242180670</v>
      </c>
      <c r="E284" s="340"/>
      <c r="F284" s="331">
        <v>1</v>
      </c>
      <c r="G284" s="32">
        <v>6</v>
      </c>
      <c r="H284" s="331">
        <v>6</v>
      </c>
      <c r="I284" s="331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4" t="s">
        <v>403</v>
      </c>
      <c r="Q284" s="337"/>
      <c r="R284" s="337"/>
      <c r="S284" s="337"/>
      <c r="T284" s="338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404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41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3"/>
      <c r="P285" s="351" t="s">
        <v>73</v>
      </c>
      <c r="Q285" s="352"/>
      <c r="R285" s="352"/>
      <c r="S285" s="352"/>
      <c r="T285" s="352"/>
      <c r="U285" s="352"/>
      <c r="V285" s="353"/>
      <c r="W285" s="37" t="s">
        <v>70</v>
      </c>
      <c r="X285" s="334">
        <f>IFERROR(SUM(X282:X284),"0")</f>
        <v>0</v>
      </c>
      <c r="Y285" s="334">
        <f>IFERROR(SUM(Y282:Y284),"0")</f>
        <v>0</v>
      </c>
      <c r="Z285" s="334">
        <f>IFERROR(IF(Z282="",0,Z282),"0")+IFERROR(IF(Z283="",0,Z283),"0")+IFERROR(IF(Z284="",0,Z284),"0")</f>
        <v>0</v>
      </c>
      <c r="AA285" s="335"/>
      <c r="AB285" s="335"/>
      <c r="AC285" s="335"/>
    </row>
    <row r="286" spans="1:68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3"/>
      <c r="P286" s="351" t="s">
        <v>73</v>
      </c>
      <c r="Q286" s="352"/>
      <c r="R286" s="352"/>
      <c r="S286" s="352"/>
      <c r="T286" s="352"/>
      <c r="U286" s="352"/>
      <c r="V286" s="353"/>
      <c r="W286" s="37" t="s">
        <v>74</v>
      </c>
      <c r="X286" s="334">
        <f>IFERROR(SUMPRODUCT(X282:X284*H282:H284),"0")</f>
        <v>0</v>
      </c>
      <c r="Y286" s="334">
        <f>IFERROR(SUMPRODUCT(Y282:Y284*H282:H284),"0")</f>
        <v>0</v>
      </c>
      <c r="Z286" s="37"/>
      <c r="AA286" s="335"/>
      <c r="AB286" s="335"/>
      <c r="AC286" s="335"/>
    </row>
    <row r="287" spans="1:68" ht="14.25" hidden="1" customHeight="1" x14ac:dyDescent="0.25">
      <c r="A287" s="362" t="s">
        <v>157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28"/>
      <c r="AB287" s="328"/>
      <c r="AC287" s="328"/>
    </row>
    <row r="288" spans="1:68" ht="27" hidden="1" customHeight="1" x14ac:dyDescent="0.25">
      <c r="A288" s="54" t="s">
        <v>405</v>
      </c>
      <c r="B288" s="54" t="s">
        <v>406</v>
      </c>
      <c r="C288" s="31">
        <v>4301131019</v>
      </c>
      <c r="D288" s="339">
        <v>4640242180427</v>
      </c>
      <c r="E288" s="340"/>
      <c r="F288" s="331">
        <v>1.8</v>
      </c>
      <c r="G288" s="32">
        <v>1</v>
      </c>
      <c r="H288" s="331">
        <v>1.8</v>
      </c>
      <c r="I288" s="331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3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37"/>
      <c r="R288" s="337"/>
      <c r="S288" s="337"/>
      <c r="T288" s="338"/>
      <c r="U288" s="34"/>
      <c r="V288" s="34"/>
      <c r="W288" s="35" t="s">
        <v>70</v>
      </c>
      <c r="X288" s="332">
        <v>0</v>
      </c>
      <c r="Y288" s="333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407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41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51" t="s">
        <v>73</v>
      </c>
      <c r="Q289" s="352"/>
      <c r="R289" s="352"/>
      <c r="S289" s="352"/>
      <c r="T289" s="352"/>
      <c r="U289" s="352"/>
      <c r="V289" s="353"/>
      <c r="W289" s="37" t="s">
        <v>70</v>
      </c>
      <c r="X289" s="334">
        <f>IFERROR(SUM(X288:X288),"0")</f>
        <v>0</v>
      </c>
      <c r="Y289" s="334">
        <f>IFERROR(SUM(Y288:Y288),"0")</f>
        <v>0</v>
      </c>
      <c r="Z289" s="334">
        <f>IFERROR(IF(Z288="",0,Z288),"0")</f>
        <v>0</v>
      </c>
      <c r="AA289" s="335"/>
      <c r="AB289" s="335"/>
      <c r="AC289" s="335"/>
    </row>
    <row r="290" spans="1:68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3"/>
      <c r="P290" s="351" t="s">
        <v>73</v>
      </c>
      <c r="Q290" s="352"/>
      <c r="R290" s="352"/>
      <c r="S290" s="352"/>
      <c r="T290" s="352"/>
      <c r="U290" s="352"/>
      <c r="V290" s="353"/>
      <c r="W290" s="37" t="s">
        <v>74</v>
      </c>
      <c r="X290" s="334">
        <f>IFERROR(SUMPRODUCT(X288:X288*H288:H288),"0")</f>
        <v>0</v>
      </c>
      <c r="Y290" s="334">
        <f>IFERROR(SUMPRODUCT(Y288:Y288*H288:H288),"0")</f>
        <v>0</v>
      </c>
      <c r="Z290" s="37"/>
      <c r="AA290" s="335"/>
      <c r="AB290" s="335"/>
      <c r="AC290" s="335"/>
    </row>
    <row r="291" spans="1:68" ht="14.25" hidden="1" customHeight="1" x14ac:dyDescent="0.25">
      <c r="A291" s="362" t="s">
        <v>77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28"/>
      <c r="AB291" s="328"/>
      <c r="AC291" s="328"/>
    </row>
    <row r="292" spans="1:68" ht="27" customHeight="1" x14ac:dyDescent="0.25">
      <c r="A292" s="54" t="s">
        <v>408</v>
      </c>
      <c r="B292" s="54" t="s">
        <v>409</v>
      </c>
      <c r="C292" s="31">
        <v>4301132080</v>
      </c>
      <c r="D292" s="339">
        <v>4640242180397</v>
      </c>
      <c r="E292" s="340"/>
      <c r="F292" s="331">
        <v>1</v>
      </c>
      <c r="G292" s="32">
        <v>6</v>
      </c>
      <c r="H292" s="331">
        <v>6</v>
      </c>
      <c r="I292" s="331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132</v>
      </c>
      <c r="Y292" s="333">
        <f>IFERROR(IF(X292="","",X292),"")</f>
        <v>132</v>
      </c>
      <c r="Z292" s="36">
        <f>IFERROR(IF(X292="","",X292*0.0155),"")</f>
        <v>2.0459999999999998</v>
      </c>
      <c r="AA292" s="56"/>
      <c r="AB292" s="57"/>
      <c r="AC292" s="276" t="s">
        <v>410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826.31999999999994</v>
      </c>
      <c r="BN292" s="67">
        <f>IFERROR(Y292*I292,"0")</f>
        <v>826.31999999999994</v>
      </c>
      <c r="BO292" s="67">
        <f>IFERROR(X292/J292,"0")</f>
        <v>1.5714285714285714</v>
      </c>
      <c r="BP292" s="67">
        <f>IFERROR(Y292/J292,"0")</f>
        <v>1.5714285714285714</v>
      </c>
    </row>
    <row r="293" spans="1:68" ht="27" hidden="1" customHeight="1" x14ac:dyDescent="0.25">
      <c r="A293" s="54" t="s">
        <v>411</v>
      </c>
      <c r="B293" s="54" t="s">
        <v>412</v>
      </c>
      <c r="C293" s="31">
        <v>4301132104</v>
      </c>
      <c r="D293" s="339">
        <v>4640242181219</v>
      </c>
      <c r="E293" s="340"/>
      <c r="F293" s="331">
        <v>0.3</v>
      </c>
      <c r="G293" s="32">
        <v>9</v>
      </c>
      <c r="H293" s="331">
        <v>2.7</v>
      </c>
      <c r="I293" s="331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37" t="s">
        <v>413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410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IFERROR(SUM(X292:X293),"0")</f>
        <v>132</v>
      </c>
      <c r="Y294" s="334">
        <f>IFERROR(SUM(Y292:Y293),"0")</f>
        <v>132</v>
      </c>
      <c r="Z294" s="334">
        <f>IFERROR(IF(Z292="",0,Z292),"0")+IFERROR(IF(Z293="",0,Z293),"0")</f>
        <v>2.0459999999999998</v>
      </c>
      <c r="AA294" s="335"/>
      <c r="AB294" s="335"/>
      <c r="AC294" s="335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IFERROR(SUMPRODUCT(X292:X293*H292:H293),"0")</f>
        <v>792</v>
      </c>
      <c r="Y295" s="334">
        <f>IFERROR(SUMPRODUCT(Y292:Y293*H292:H293),"0")</f>
        <v>792</v>
      </c>
      <c r="Z295" s="37"/>
      <c r="AA295" s="335"/>
      <c r="AB295" s="335"/>
      <c r="AC295" s="335"/>
    </row>
    <row r="296" spans="1:68" ht="14.25" hidden="1" customHeight="1" x14ac:dyDescent="0.25">
      <c r="A296" s="362" t="s">
        <v>129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28"/>
      <c r="AB296" s="328"/>
      <c r="AC296" s="328"/>
    </row>
    <row r="297" spans="1:68" ht="27" hidden="1" customHeight="1" x14ac:dyDescent="0.25">
      <c r="A297" s="54" t="s">
        <v>414</v>
      </c>
      <c r="B297" s="54" t="s">
        <v>415</v>
      </c>
      <c r="C297" s="31">
        <v>4301136051</v>
      </c>
      <c r="D297" s="339">
        <v>4640242180304</v>
      </c>
      <c r="E297" s="340"/>
      <c r="F297" s="331">
        <v>2.7</v>
      </c>
      <c r="G297" s="32">
        <v>1</v>
      </c>
      <c r="H297" s="331">
        <v>2.7</v>
      </c>
      <c r="I297" s="331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2" t="s">
        <v>416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417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418</v>
      </c>
      <c r="B298" s="54" t="s">
        <v>419</v>
      </c>
      <c r="C298" s="31">
        <v>4301136053</v>
      </c>
      <c r="D298" s="339">
        <v>4640242180236</v>
      </c>
      <c r="E298" s="340"/>
      <c r="F298" s="331">
        <v>5</v>
      </c>
      <c r="G298" s="32">
        <v>1</v>
      </c>
      <c r="H298" s="331">
        <v>5</v>
      </c>
      <c r="I298" s="331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1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144</v>
      </c>
      <c r="Y298" s="333">
        <f>IFERROR(IF(X298="","",X298),"")</f>
        <v>144</v>
      </c>
      <c r="Z298" s="36">
        <f>IFERROR(IF(X298="","",X298*0.0155),"")</f>
        <v>2.2320000000000002</v>
      </c>
      <c r="AA298" s="56"/>
      <c r="AB298" s="57"/>
      <c r="AC298" s="282" t="s">
        <v>417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753.84</v>
      </c>
      <c r="BN298" s="67">
        <f>IFERROR(Y298*I298,"0")</f>
        <v>753.84</v>
      </c>
      <c r="BO298" s="67">
        <f>IFERROR(X298/J298,"0")</f>
        <v>1.7142857142857142</v>
      </c>
      <c r="BP298" s="67">
        <f>IFERROR(Y298/J298,"0")</f>
        <v>1.7142857142857142</v>
      </c>
    </row>
    <row r="299" spans="1:68" ht="27" customHeight="1" x14ac:dyDescent="0.25">
      <c r="A299" s="54" t="s">
        <v>420</v>
      </c>
      <c r="B299" s="54" t="s">
        <v>421</v>
      </c>
      <c r="C299" s="31">
        <v>4301136052</v>
      </c>
      <c r="D299" s="339">
        <v>4640242180410</v>
      </c>
      <c r="E299" s="340"/>
      <c r="F299" s="331">
        <v>2.2400000000000002</v>
      </c>
      <c r="G299" s="32">
        <v>1</v>
      </c>
      <c r="H299" s="331">
        <v>2.2400000000000002</v>
      </c>
      <c r="I299" s="331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37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42</v>
      </c>
      <c r="Y299" s="333">
        <f>IFERROR(IF(X299="","",X299),"")</f>
        <v>42</v>
      </c>
      <c r="Z299" s="36">
        <f>IFERROR(IF(X299="","",X299*0.00936),"")</f>
        <v>0.39312000000000002</v>
      </c>
      <c r="AA299" s="56"/>
      <c r="AB299" s="57"/>
      <c r="AC299" s="284" t="s">
        <v>417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102.14399999999999</v>
      </c>
      <c r="BN299" s="67">
        <f>IFERROR(Y299*I299,"0")</f>
        <v>102.14399999999999</v>
      </c>
      <c r="BO299" s="67">
        <f>IFERROR(X299/J299,"0")</f>
        <v>0.33333333333333331</v>
      </c>
      <c r="BP299" s="67">
        <f>IFERROR(Y299/J299,"0")</f>
        <v>0.33333333333333331</v>
      </c>
    </row>
    <row r="300" spans="1:68" x14ac:dyDescent="0.2">
      <c r="A300" s="341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3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34">
        <f>IFERROR(SUM(X297:X299),"0")</f>
        <v>186</v>
      </c>
      <c r="Y300" s="334">
        <f>IFERROR(SUM(Y297:Y299),"0")</f>
        <v>186</v>
      </c>
      <c r="Z300" s="334">
        <f>IFERROR(IF(Z297="",0,Z297),"0")+IFERROR(IF(Z298="",0,Z298),"0")+IFERROR(IF(Z299="",0,Z299),"0")</f>
        <v>2.6251200000000003</v>
      </c>
      <c r="AA300" s="335"/>
      <c r="AB300" s="335"/>
      <c r="AC300" s="335"/>
    </row>
    <row r="301" spans="1:68" x14ac:dyDescent="0.2">
      <c r="A301" s="342"/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3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34">
        <f>IFERROR(SUMPRODUCT(X297:X299*H297:H299),"0")</f>
        <v>814.08</v>
      </c>
      <c r="Y301" s="334">
        <f>IFERROR(SUMPRODUCT(Y297:Y299*H297:H299),"0")</f>
        <v>814.08</v>
      </c>
      <c r="Z301" s="37"/>
      <c r="AA301" s="335"/>
      <c r="AB301" s="335"/>
      <c r="AC301" s="335"/>
    </row>
    <row r="302" spans="1:68" ht="14.25" hidden="1" customHeight="1" x14ac:dyDescent="0.25">
      <c r="A302" s="362" t="s">
        <v>135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28"/>
      <c r="AB302" s="328"/>
      <c r="AC302" s="328"/>
    </row>
    <row r="303" spans="1:68" ht="37.5" hidden="1" customHeight="1" x14ac:dyDescent="0.25">
      <c r="A303" s="54" t="s">
        <v>422</v>
      </c>
      <c r="B303" s="54" t="s">
        <v>423</v>
      </c>
      <c r="C303" s="31">
        <v>4301135504</v>
      </c>
      <c r="D303" s="339">
        <v>4640242181554</v>
      </c>
      <c r="E303" s="340"/>
      <c r="F303" s="331">
        <v>3</v>
      </c>
      <c r="G303" s="32">
        <v>1</v>
      </c>
      <c r="H303" s="331">
        <v>3</v>
      </c>
      <c r="I303" s="331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64" t="s">
        <v>424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ref="Y303:Y320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425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0" si="25">IFERROR(X303*I303,"0")</f>
        <v>0</v>
      </c>
      <c r="BN303" s="67">
        <f t="shared" ref="BN303:BN320" si="26">IFERROR(Y303*I303,"0")</f>
        <v>0</v>
      </c>
      <c r="BO303" s="67">
        <f t="shared" ref="BO303:BO320" si="27">IFERROR(X303/J303,"0")</f>
        <v>0</v>
      </c>
      <c r="BP303" s="67">
        <f t="shared" ref="BP303:BP320" si="28">IFERROR(Y303/J303,"0")</f>
        <v>0</v>
      </c>
    </row>
    <row r="304" spans="1:68" ht="27" hidden="1" customHeight="1" x14ac:dyDescent="0.25">
      <c r="A304" s="54" t="s">
        <v>426</v>
      </c>
      <c r="B304" s="54" t="s">
        <v>427</v>
      </c>
      <c r="C304" s="31">
        <v>4301135518</v>
      </c>
      <c r="D304" s="339">
        <v>4640242181561</v>
      </c>
      <c r="E304" s="34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14" t="s">
        <v>428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0</v>
      </c>
      <c r="Y304" s="333">
        <f t="shared" si="24"/>
        <v>0</v>
      </c>
      <c r="Z304" s="36">
        <f>IFERROR(IF(X304="","",X304*0.00936),"")</f>
        <v>0</v>
      </c>
      <c r="AA304" s="56"/>
      <c r="AB304" s="57"/>
      <c r="AC304" s="288" t="s">
        <v>429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430</v>
      </c>
      <c r="B305" s="54" t="s">
        <v>431</v>
      </c>
      <c r="C305" s="31">
        <v>4301135374</v>
      </c>
      <c r="D305" s="339">
        <v>4640242181424</v>
      </c>
      <c r="E305" s="340"/>
      <c r="F305" s="331">
        <v>5.5</v>
      </c>
      <c r="G305" s="32">
        <v>1</v>
      </c>
      <c r="H305" s="331">
        <v>5.5</v>
      </c>
      <c r="I305" s="331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24</v>
      </c>
      <c r="Y305" s="333">
        <f t="shared" si="24"/>
        <v>24</v>
      </c>
      <c r="Z305" s="36">
        <f>IFERROR(IF(X305="","",X305*0.0155),"")</f>
        <v>0.372</v>
      </c>
      <c r="AA305" s="56"/>
      <c r="AB305" s="57"/>
      <c r="AC305" s="290" t="s">
        <v>425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137.64000000000001</v>
      </c>
      <c r="BN305" s="67">
        <f t="shared" si="26"/>
        <v>137.64000000000001</v>
      </c>
      <c r="BO305" s="67">
        <f t="shared" si="27"/>
        <v>0.2857142857142857</v>
      </c>
      <c r="BP305" s="67">
        <f t="shared" si="28"/>
        <v>0.2857142857142857</v>
      </c>
    </row>
    <row r="306" spans="1:68" ht="27" hidden="1" customHeight="1" x14ac:dyDescent="0.25">
      <c r="A306" s="54" t="s">
        <v>432</v>
      </c>
      <c r="B306" s="54" t="s">
        <v>433</v>
      </c>
      <c r="C306" s="31">
        <v>4301135320</v>
      </c>
      <c r="D306" s="339">
        <v>4640242181592</v>
      </c>
      <c r="E306" s="340"/>
      <c r="F306" s="331">
        <v>3.5</v>
      </c>
      <c r="G306" s="32">
        <v>1</v>
      </c>
      <c r="H306" s="331">
        <v>3.5</v>
      </c>
      <c r="I306" s="331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377" t="s">
        <v>434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435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436</v>
      </c>
      <c r="B307" s="54" t="s">
        <v>437</v>
      </c>
      <c r="C307" s="31">
        <v>4301135552</v>
      </c>
      <c r="D307" s="339">
        <v>4640242181431</v>
      </c>
      <c r="E307" s="340"/>
      <c r="F307" s="331">
        <v>3.5</v>
      </c>
      <c r="G307" s="32">
        <v>1</v>
      </c>
      <c r="H307" s="331">
        <v>3.5</v>
      </c>
      <c r="I307" s="331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1" t="s">
        <v>438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4" t="s">
        <v>439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440</v>
      </c>
      <c r="B308" s="54" t="s">
        <v>441</v>
      </c>
      <c r="C308" s="31">
        <v>4301135405</v>
      </c>
      <c r="D308" s="339">
        <v>4640242181523</v>
      </c>
      <c r="E308" s="340"/>
      <c r="F308" s="331">
        <v>3</v>
      </c>
      <c r="G308" s="32">
        <v>1</v>
      </c>
      <c r="H308" s="331">
        <v>3</v>
      </c>
      <c r="I308" s="331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14</v>
      </c>
      <c r="Y308" s="333">
        <f t="shared" si="24"/>
        <v>14</v>
      </c>
      <c r="Z308" s="36">
        <f t="shared" si="29"/>
        <v>0.13103999999999999</v>
      </c>
      <c r="AA308" s="56"/>
      <c r="AB308" s="57"/>
      <c r="AC308" s="296" t="s">
        <v>429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44.688000000000002</v>
      </c>
      <c r="BN308" s="67">
        <f t="shared" si="26"/>
        <v>44.688000000000002</v>
      </c>
      <c r="BO308" s="67">
        <f t="shared" si="27"/>
        <v>0.1111111111111111</v>
      </c>
      <c r="BP308" s="67">
        <f t="shared" si="28"/>
        <v>0.1111111111111111</v>
      </c>
    </row>
    <row r="309" spans="1:68" ht="37.5" hidden="1" customHeight="1" x14ac:dyDescent="0.25">
      <c r="A309" s="54" t="s">
        <v>442</v>
      </c>
      <c r="B309" s="54" t="s">
        <v>443</v>
      </c>
      <c r="C309" s="31">
        <v>4301135404</v>
      </c>
      <c r="D309" s="339">
        <v>4640242181516</v>
      </c>
      <c r="E309" s="340"/>
      <c r="F309" s="331">
        <v>3.7</v>
      </c>
      <c r="G309" s="32">
        <v>1</v>
      </c>
      <c r="H309" s="331">
        <v>3.7</v>
      </c>
      <c r="I309" s="331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1" t="s">
        <v>444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298" t="s">
        <v>439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4301135375</v>
      </c>
      <c r="D310" s="339">
        <v>4640242181486</v>
      </c>
      <c r="E310" s="340"/>
      <c r="F310" s="331">
        <v>3.7</v>
      </c>
      <c r="G310" s="32">
        <v>1</v>
      </c>
      <c r="H310" s="331">
        <v>3.7</v>
      </c>
      <c r="I310" s="331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14</v>
      </c>
      <c r="Y310" s="333">
        <f t="shared" si="24"/>
        <v>14</v>
      </c>
      <c r="Z310" s="36">
        <f t="shared" si="29"/>
        <v>0.13103999999999999</v>
      </c>
      <c r="AA310" s="56"/>
      <c r="AB310" s="57"/>
      <c r="AC310" s="300" t="s">
        <v>425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54.488</v>
      </c>
      <c r="BN310" s="67">
        <f t="shared" si="26"/>
        <v>54.488</v>
      </c>
      <c r="BO310" s="67">
        <f t="shared" si="27"/>
        <v>0.1111111111111111</v>
      </c>
      <c r="BP310" s="67">
        <f t="shared" si="28"/>
        <v>0.1111111111111111</v>
      </c>
    </row>
    <row r="311" spans="1:68" ht="37.5" hidden="1" customHeight="1" x14ac:dyDescent="0.25">
      <c r="A311" s="54" t="s">
        <v>447</v>
      </c>
      <c r="B311" s="54" t="s">
        <v>448</v>
      </c>
      <c r="C311" s="31">
        <v>4301135402</v>
      </c>
      <c r="D311" s="339">
        <v>4640242181493</v>
      </c>
      <c r="E311" s="340"/>
      <c r="F311" s="331">
        <v>3.7</v>
      </c>
      <c r="G311" s="32">
        <v>1</v>
      </c>
      <c r="H311" s="331">
        <v>3.7</v>
      </c>
      <c r="I311" s="33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22" t="s">
        <v>449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 t="shared" si="29"/>
        <v>0</v>
      </c>
      <c r="AA311" s="56"/>
      <c r="AB311" s="57"/>
      <c r="AC311" s="302" t="s">
        <v>425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hidden="1" customHeight="1" x14ac:dyDescent="0.25">
      <c r="A312" s="54" t="s">
        <v>450</v>
      </c>
      <c r="B312" s="54" t="s">
        <v>451</v>
      </c>
      <c r="C312" s="31">
        <v>4301135403</v>
      </c>
      <c r="D312" s="339">
        <v>4640242181509</v>
      </c>
      <c r="E312" s="340"/>
      <c r="F312" s="331">
        <v>3.7</v>
      </c>
      <c r="G312" s="32">
        <v>1</v>
      </c>
      <c r="H312" s="331">
        <v>3.7</v>
      </c>
      <c r="I312" s="331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 t="shared" si="29"/>
        <v>0</v>
      </c>
      <c r="AA312" s="56"/>
      <c r="AB312" s="57"/>
      <c r="AC312" s="304" t="s">
        <v>425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452</v>
      </c>
      <c r="B313" s="54" t="s">
        <v>453</v>
      </c>
      <c r="C313" s="31">
        <v>4301135304</v>
      </c>
      <c r="D313" s="339">
        <v>4640242181240</v>
      </c>
      <c r="E313" s="340"/>
      <c r="F313" s="331">
        <v>0.3</v>
      </c>
      <c r="G313" s="32">
        <v>9</v>
      </c>
      <c r="H313" s="331">
        <v>2.7</v>
      </c>
      <c r="I313" s="331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0" t="s">
        <v>454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 t="shared" si="29"/>
        <v>0</v>
      </c>
      <c r="AA313" s="56"/>
      <c r="AB313" s="57"/>
      <c r="AC313" s="306" t="s">
        <v>425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455</v>
      </c>
      <c r="B314" s="54" t="s">
        <v>456</v>
      </c>
      <c r="C314" s="31">
        <v>4301135610</v>
      </c>
      <c r="D314" s="339">
        <v>4640242181318</v>
      </c>
      <c r="E314" s="340"/>
      <c r="F314" s="331">
        <v>0.3</v>
      </c>
      <c r="G314" s="32">
        <v>9</v>
      </c>
      <c r="H314" s="331">
        <v>2.7</v>
      </c>
      <c r="I314" s="331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93" t="s">
        <v>457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 t="shared" si="29"/>
        <v>0</v>
      </c>
      <c r="AA314" s="56"/>
      <c r="AB314" s="57"/>
      <c r="AC314" s="308" t="s">
        <v>429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458</v>
      </c>
      <c r="B315" s="54" t="s">
        <v>459</v>
      </c>
      <c r="C315" s="31">
        <v>4301135306</v>
      </c>
      <c r="D315" s="339">
        <v>4640242181387</v>
      </c>
      <c r="E315" s="340"/>
      <c r="F315" s="331">
        <v>0.3</v>
      </c>
      <c r="G315" s="32">
        <v>9</v>
      </c>
      <c r="H315" s="331">
        <v>2.7</v>
      </c>
      <c r="I315" s="331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36" t="s">
        <v>460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0" t="s">
        <v>425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461</v>
      </c>
      <c r="B316" s="54" t="s">
        <v>462</v>
      </c>
      <c r="C316" s="31">
        <v>4301135305</v>
      </c>
      <c r="D316" s="339">
        <v>4640242181394</v>
      </c>
      <c r="E316" s="340"/>
      <c r="F316" s="331">
        <v>0.3</v>
      </c>
      <c r="G316" s="32">
        <v>9</v>
      </c>
      <c r="H316" s="331">
        <v>2.7</v>
      </c>
      <c r="I316" s="331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0" t="s">
        <v>463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IFERROR(IF(X316="","",X316*0.00502),"")</f>
        <v>0</v>
      </c>
      <c r="AA316" s="56"/>
      <c r="AB316" s="57"/>
      <c r="AC316" s="312" t="s">
        <v>425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464</v>
      </c>
      <c r="B317" s="54" t="s">
        <v>465</v>
      </c>
      <c r="C317" s="31">
        <v>4301135309</v>
      </c>
      <c r="D317" s="339">
        <v>4640242181332</v>
      </c>
      <c r="E317" s="340"/>
      <c r="F317" s="331">
        <v>0.3</v>
      </c>
      <c r="G317" s="32">
        <v>9</v>
      </c>
      <c r="H317" s="331">
        <v>2.7</v>
      </c>
      <c r="I317" s="331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19" t="s">
        <v>466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IFERROR(IF(X317="","",X317*0.00502),"")</f>
        <v>0</v>
      </c>
      <c r="AA317" s="56"/>
      <c r="AB317" s="57"/>
      <c r="AC317" s="314" t="s">
        <v>425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467</v>
      </c>
      <c r="B318" s="54" t="s">
        <v>468</v>
      </c>
      <c r="C318" s="31">
        <v>4301135308</v>
      </c>
      <c r="D318" s="339">
        <v>4640242181349</v>
      </c>
      <c r="E318" s="340"/>
      <c r="F318" s="331">
        <v>0.3</v>
      </c>
      <c r="G318" s="32">
        <v>9</v>
      </c>
      <c r="H318" s="331">
        <v>2.7</v>
      </c>
      <c r="I318" s="331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73" t="s">
        <v>469</v>
      </c>
      <c r="Q318" s="337"/>
      <c r="R318" s="337"/>
      <c r="S318" s="337"/>
      <c r="T318" s="338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IFERROR(IF(X318="","",X318*0.00502),"")</f>
        <v>0</v>
      </c>
      <c r="AA318" s="56"/>
      <c r="AB318" s="57"/>
      <c r="AC318" s="316" t="s">
        <v>425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4301135307</v>
      </c>
      <c r="D319" s="339">
        <v>4640242181370</v>
      </c>
      <c r="E319" s="340"/>
      <c r="F319" s="331">
        <v>0.3</v>
      </c>
      <c r="G319" s="32">
        <v>9</v>
      </c>
      <c r="H319" s="331">
        <v>2.7</v>
      </c>
      <c r="I319" s="331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52" t="s">
        <v>472</v>
      </c>
      <c r="Q319" s="337"/>
      <c r="R319" s="337"/>
      <c r="S319" s="337"/>
      <c r="T319" s="338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IFERROR(IF(X319="","",X319*0.00502),"")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474</v>
      </c>
      <c r="B320" s="54" t="s">
        <v>475</v>
      </c>
      <c r="C320" s="31">
        <v>4301135198</v>
      </c>
      <c r="D320" s="339">
        <v>4640242180663</v>
      </c>
      <c r="E320" s="340"/>
      <c r="F320" s="331">
        <v>0.9</v>
      </c>
      <c r="G320" s="32">
        <v>4</v>
      </c>
      <c r="H320" s="331">
        <v>3.6</v>
      </c>
      <c r="I320" s="331">
        <v>3.83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92" t="s">
        <v>476</v>
      </c>
      <c r="Q320" s="337"/>
      <c r="R320" s="337"/>
      <c r="S320" s="337"/>
      <c r="T320" s="338"/>
      <c r="U320" s="34"/>
      <c r="V320" s="34"/>
      <c r="W320" s="35" t="s">
        <v>70</v>
      </c>
      <c r="X320" s="332">
        <v>0</v>
      </c>
      <c r="Y320" s="333">
        <f t="shared" si="24"/>
        <v>0</v>
      </c>
      <c r="Z320" s="36">
        <f>IFERROR(IF(X320="","",X320*0.0155),"")</f>
        <v>0</v>
      </c>
      <c r="AA320" s="56"/>
      <c r="AB320" s="57"/>
      <c r="AC320" s="320" t="s">
        <v>477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x14ac:dyDescent="0.2">
      <c r="A321" s="341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3"/>
      <c r="P321" s="351" t="s">
        <v>73</v>
      </c>
      <c r="Q321" s="352"/>
      <c r="R321" s="352"/>
      <c r="S321" s="352"/>
      <c r="T321" s="352"/>
      <c r="U321" s="352"/>
      <c r="V321" s="353"/>
      <c r="W321" s="37" t="s">
        <v>70</v>
      </c>
      <c r="X321" s="334">
        <f>IFERROR(SUM(X303:X320),"0")</f>
        <v>52</v>
      </c>
      <c r="Y321" s="334">
        <f>IFERROR(SUM(Y303:Y320),"0")</f>
        <v>52</v>
      </c>
      <c r="Z321" s="334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0.63407999999999998</v>
      </c>
      <c r="AA321" s="335"/>
      <c r="AB321" s="335"/>
      <c r="AC321" s="335"/>
    </row>
    <row r="322" spans="1:68" x14ac:dyDescent="0.2">
      <c r="A322" s="342"/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3"/>
      <c r="P322" s="351" t="s">
        <v>73</v>
      </c>
      <c r="Q322" s="352"/>
      <c r="R322" s="352"/>
      <c r="S322" s="352"/>
      <c r="T322" s="352"/>
      <c r="U322" s="352"/>
      <c r="V322" s="353"/>
      <c r="W322" s="37" t="s">
        <v>74</v>
      </c>
      <c r="X322" s="334">
        <f>IFERROR(SUMPRODUCT(X303:X320*H303:H320),"0")</f>
        <v>225.8</v>
      </c>
      <c r="Y322" s="334">
        <f>IFERROR(SUMPRODUCT(Y303:Y320*H303:H320),"0")</f>
        <v>225.8</v>
      </c>
      <c r="Z322" s="37"/>
      <c r="AA322" s="335"/>
      <c r="AB322" s="335"/>
      <c r="AC322" s="335"/>
    </row>
    <row r="323" spans="1:68" ht="16.5" hidden="1" customHeight="1" x14ac:dyDescent="0.25">
      <c r="A323" s="348" t="s">
        <v>478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7"/>
      <c r="AB323" s="327"/>
      <c r="AC323" s="327"/>
    </row>
    <row r="324" spans="1:68" ht="14.25" hidden="1" customHeight="1" x14ac:dyDescent="0.25">
      <c r="A324" s="362" t="s">
        <v>135</v>
      </c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28"/>
      <c r="AB324" s="328"/>
      <c r="AC324" s="328"/>
    </row>
    <row r="325" spans="1:68" ht="27" hidden="1" customHeight="1" x14ac:dyDescent="0.25">
      <c r="A325" s="54" t="s">
        <v>479</v>
      </c>
      <c r="B325" s="54" t="s">
        <v>480</v>
      </c>
      <c r="C325" s="31">
        <v>4301135268</v>
      </c>
      <c r="D325" s="339">
        <v>4640242181134</v>
      </c>
      <c r="E325" s="340"/>
      <c r="F325" s="331">
        <v>0.8</v>
      </c>
      <c r="G325" s="32">
        <v>5</v>
      </c>
      <c r="H325" s="331">
        <v>4</v>
      </c>
      <c r="I325" s="331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521" t="s">
        <v>481</v>
      </c>
      <c r="Q325" s="337"/>
      <c r="R325" s="337"/>
      <c r="S325" s="337"/>
      <c r="T325" s="338"/>
      <c r="U325" s="34"/>
      <c r="V325" s="34"/>
      <c r="W325" s="35" t="s">
        <v>70</v>
      </c>
      <c r="X325" s="332">
        <v>0</v>
      </c>
      <c r="Y325" s="333">
        <f>IFERROR(IF(X325="","",X325),"")</f>
        <v>0</v>
      </c>
      <c r="Z325" s="36">
        <f>IFERROR(IF(X325="","",X325*0.0155),"")</f>
        <v>0</v>
      </c>
      <c r="AA325" s="56"/>
      <c r="AB325" s="57"/>
      <c r="AC325" s="322" t="s">
        <v>482</v>
      </c>
      <c r="AG325" s="67"/>
      <c r="AJ325" s="71" t="s">
        <v>72</v>
      </c>
      <c r="AK325" s="71">
        <v>1</v>
      </c>
      <c r="BB325" s="323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hidden="1" x14ac:dyDescent="0.2">
      <c r="A326" s="341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3"/>
      <c r="P326" s="351" t="s">
        <v>73</v>
      </c>
      <c r="Q326" s="352"/>
      <c r="R326" s="352"/>
      <c r="S326" s="352"/>
      <c r="T326" s="352"/>
      <c r="U326" s="352"/>
      <c r="V326" s="353"/>
      <c r="W326" s="37" t="s">
        <v>70</v>
      </c>
      <c r="X326" s="334">
        <f>IFERROR(SUM(X325:X325),"0")</f>
        <v>0</v>
      </c>
      <c r="Y326" s="334">
        <f>IFERROR(SUM(Y325:Y325),"0")</f>
        <v>0</v>
      </c>
      <c r="Z326" s="334">
        <f>IFERROR(IF(Z325="",0,Z325),"0")</f>
        <v>0</v>
      </c>
      <c r="AA326" s="335"/>
      <c r="AB326" s="335"/>
      <c r="AC326" s="335"/>
    </row>
    <row r="327" spans="1:68" hidden="1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3"/>
      <c r="P327" s="351" t="s">
        <v>73</v>
      </c>
      <c r="Q327" s="352"/>
      <c r="R327" s="352"/>
      <c r="S327" s="352"/>
      <c r="T327" s="352"/>
      <c r="U327" s="352"/>
      <c r="V327" s="353"/>
      <c r="W327" s="37" t="s">
        <v>74</v>
      </c>
      <c r="X327" s="334">
        <f>IFERROR(SUMPRODUCT(X325:X325*H325:H325),"0")</f>
        <v>0</v>
      </c>
      <c r="Y327" s="334">
        <f>IFERROR(SUMPRODUCT(Y325:Y325*H325:H325),"0")</f>
        <v>0</v>
      </c>
      <c r="Z327" s="37"/>
      <c r="AA327" s="335"/>
      <c r="AB327" s="335"/>
      <c r="AC327" s="335"/>
    </row>
    <row r="328" spans="1:68" ht="15" customHeight="1" x14ac:dyDescent="0.2">
      <c r="A328" s="467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51"/>
      <c r="P328" s="371" t="s">
        <v>483</v>
      </c>
      <c r="Q328" s="372"/>
      <c r="R328" s="372"/>
      <c r="S328" s="372"/>
      <c r="T328" s="372"/>
      <c r="U328" s="372"/>
      <c r="V328" s="373"/>
      <c r="W328" s="37" t="s">
        <v>74</v>
      </c>
      <c r="X328" s="334">
        <f>IFERROR(X24+X31+X38+X49+X54+X59+X63+X68+X74+X80+X86+X92+X104+X110+X121+X125+X131+X137+X144+X149+X154+X159+X164+X170+X178+X183+X191+X195+X201+X208+X215+X225+X233+X238+X243+X249+X255+X261+X268+X274+X278+X286+X290+X295+X301+X322+X327,"0")</f>
        <v>12582.919999999998</v>
      </c>
      <c r="Y328" s="334">
        <f>IFERROR(Y24+Y31+Y38+Y49+Y54+Y59+Y63+Y68+Y74+Y80+Y86+Y92+Y104+Y110+Y121+Y125+Y131+Y137+Y144+Y149+Y154+Y159+Y164+Y170+Y178+Y183+Y191+Y195+Y201+Y208+Y215+Y225+Y233+Y238+Y243+Y249+Y255+Y261+Y268+Y274+Y278+Y286+Y290+Y295+Y301+Y322+Y327,"0")</f>
        <v>12582.919999999998</v>
      </c>
      <c r="Z328" s="37"/>
      <c r="AA328" s="335"/>
      <c r="AB328" s="335"/>
      <c r="AC328" s="335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51"/>
      <c r="P329" s="371" t="s">
        <v>484</v>
      </c>
      <c r="Q329" s="372"/>
      <c r="R329" s="372"/>
      <c r="S329" s="372"/>
      <c r="T329" s="372"/>
      <c r="U329" s="372"/>
      <c r="V329" s="373"/>
      <c r="W329" s="37" t="s">
        <v>74</v>
      </c>
      <c r="X329" s="334">
        <f>IFERROR(SUM(BM22:BM325),"0")</f>
        <v>13747.733199999999</v>
      </c>
      <c r="Y329" s="334">
        <f>IFERROR(SUM(BN22:BN325),"0")</f>
        <v>13747.733199999999</v>
      </c>
      <c r="Z329" s="37"/>
      <c r="AA329" s="335"/>
      <c r="AB329" s="335"/>
      <c r="AC329" s="335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51"/>
      <c r="P330" s="371" t="s">
        <v>485</v>
      </c>
      <c r="Q330" s="372"/>
      <c r="R330" s="372"/>
      <c r="S330" s="372"/>
      <c r="T330" s="372"/>
      <c r="U330" s="372"/>
      <c r="V330" s="373"/>
      <c r="W330" s="37" t="s">
        <v>486</v>
      </c>
      <c r="X330" s="38">
        <f>ROUNDUP(SUM(BO22:BO325),0)</f>
        <v>34</v>
      </c>
      <c r="Y330" s="38">
        <f>ROUNDUP(SUM(BP22:BP325),0)</f>
        <v>34</v>
      </c>
      <c r="Z330" s="37"/>
      <c r="AA330" s="335"/>
      <c r="AB330" s="335"/>
      <c r="AC330" s="335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51"/>
      <c r="P331" s="371" t="s">
        <v>487</v>
      </c>
      <c r="Q331" s="372"/>
      <c r="R331" s="372"/>
      <c r="S331" s="372"/>
      <c r="T331" s="372"/>
      <c r="U331" s="372"/>
      <c r="V331" s="373"/>
      <c r="W331" s="37" t="s">
        <v>74</v>
      </c>
      <c r="X331" s="334">
        <f>GrossWeightTotal+PalletQtyTotal*25</f>
        <v>14597.733199999999</v>
      </c>
      <c r="Y331" s="334">
        <f>GrossWeightTotalR+PalletQtyTotalR*25</f>
        <v>14597.733199999999</v>
      </c>
      <c r="Z331" s="37"/>
      <c r="AA331" s="335"/>
      <c r="AB331" s="335"/>
      <c r="AC331" s="335"/>
    </row>
    <row r="332" spans="1:68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51"/>
      <c r="P332" s="371" t="s">
        <v>488</v>
      </c>
      <c r="Q332" s="372"/>
      <c r="R332" s="372"/>
      <c r="S332" s="372"/>
      <c r="T332" s="372"/>
      <c r="U332" s="372"/>
      <c r="V332" s="373"/>
      <c r="W332" s="37" t="s">
        <v>486</v>
      </c>
      <c r="X332" s="334">
        <f>IFERROR(X23+X30+X37+X48+X53+X58+X62+X67+X73+X79+X85+X91+X103+X109+X120+X124+X130+X136+X143+X148+X153+X158+X163+X169+X177+X182+X190+X194+X200+X207+X214+X224+X232+X237+X242+X248+X254+X260+X267+X273+X277+X285+X289+X294+X300+X321+X326,"0")</f>
        <v>2916</v>
      </c>
      <c r="Y332" s="334">
        <f>IFERROR(Y23+Y30+Y37+Y48+Y53+Y58+Y62+Y67+Y73+Y79+Y85+Y91+Y103+Y109+Y120+Y124+Y130+Y136+Y143+Y148+Y153+Y158+Y163+Y169+Y177+Y182+Y190+Y194+Y200+Y207+Y214+Y224+Y232+Y237+Y242+Y248+Y254+Y260+Y267+Y273+Y277+Y285+Y289+Y294+Y300+Y321+Y326,"0")</f>
        <v>2916</v>
      </c>
      <c r="Z332" s="37"/>
      <c r="AA332" s="335"/>
      <c r="AB332" s="335"/>
      <c r="AC332" s="335"/>
    </row>
    <row r="333" spans="1:68" ht="14.25" hidden="1" customHeight="1" x14ac:dyDescent="0.2">
      <c r="A333" s="342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451"/>
      <c r="P333" s="371" t="s">
        <v>489</v>
      </c>
      <c r="Q333" s="372"/>
      <c r="R333" s="372"/>
      <c r="S333" s="372"/>
      <c r="T333" s="372"/>
      <c r="U333" s="372"/>
      <c r="V333" s="373"/>
      <c r="W333" s="39" t="s">
        <v>490</v>
      </c>
      <c r="X333" s="37"/>
      <c r="Y333" s="37"/>
      <c r="Z333" s="37">
        <f>IFERROR(Z23+Z30+Z37+Z48+Z53+Z58+Z62+Z67+Z73+Z79+Z85+Z91+Z103+Z109+Z120+Z124+Z130+Z136+Z143+Z148+Z153+Z158+Z163+Z169+Z177+Z182+Z190+Z194+Z200+Z207+Z214+Z224+Z232+Z237+Z242+Z248+Z254+Z260+Z267+Z273+Z277+Z285+Z289+Z294+Z300+Z321+Z326,"0")</f>
        <v>43.183699999999988</v>
      </c>
      <c r="AA333" s="335"/>
      <c r="AB333" s="335"/>
      <c r="AC333" s="335"/>
    </row>
    <row r="334" spans="1:68" ht="13.5" customHeight="1" thickBot="1" x14ac:dyDescent="0.25"/>
    <row r="335" spans="1:68" ht="27" customHeight="1" thickTop="1" thickBot="1" x14ac:dyDescent="0.25">
      <c r="A335" s="40" t="s">
        <v>491</v>
      </c>
      <c r="B335" s="329" t="s">
        <v>63</v>
      </c>
      <c r="C335" s="345" t="s">
        <v>75</v>
      </c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346"/>
      <c r="P335" s="346"/>
      <c r="Q335" s="346"/>
      <c r="R335" s="346"/>
      <c r="S335" s="346"/>
      <c r="T335" s="347"/>
      <c r="U335" s="345" t="s">
        <v>254</v>
      </c>
      <c r="V335" s="347"/>
      <c r="W335" s="329" t="s">
        <v>280</v>
      </c>
      <c r="X335" s="345" t="s">
        <v>299</v>
      </c>
      <c r="Y335" s="346"/>
      <c r="Z335" s="346"/>
      <c r="AA335" s="346"/>
      <c r="AB335" s="346"/>
      <c r="AC335" s="346"/>
      <c r="AD335" s="347"/>
      <c r="AE335" s="329" t="s">
        <v>374</v>
      </c>
      <c r="AF335" s="329" t="s">
        <v>379</v>
      </c>
      <c r="AG335" s="329" t="s">
        <v>386</v>
      </c>
      <c r="AH335" s="345" t="s">
        <v>255</v>
      </c>
      <c r="AI335" s="347"/>
    </row>
    <row r="336" spans="1:68" ht="14.25" customHeight="1" thickTop="1" x14ac:dyDescent="0.2">
      <c r="A336" s="468" t="s">
        <v>492</v>
      </c>
      <c r="B336" s="345" t="s">
        <v>63</v>
      </c>
      <c r="C336" s="345" t="s">
        <v>76</v>
      </c>
      <c r="D336" s="345" t="s">
        <v>85</v>
      </c>
      <c r="E336" s="345" t="s">
        <v>95</v>
      </c>
      <c r="F336" s="345" t="s">
        <v>116</v>
      </c>
      <c r="G336" s="345" t="s">
        <v>143</v>
      </c>
      <c r="H336" s="345" t="s">
        <v>150</v>
      </c>
      <c r="I336" s="345" t="s">
        <v>156</v>
      </c>
      <c r="J336" s="345" t="s">
        <v>164</v>
      </c>
      <c r="K336" s="345" t="s">
        <v>188</v>
      </c>
      <c r="L336" s="345" t="s">
        <v>194</v>
      </c>
      <c r="M336" s="345" t="s">
        <v>214</v>
      </c>
      <c r="N336" s="330"/>
      <c r="O336" s="345" t="s">
        <v>220</v>
      </c>
      <c r="P336" s="345" t="s">
        <v>227</v>
      </c>
      <c r="Q336" s="345" t="s">
        <v>237</v>
      </c>
      <c r="R336" s="345" t="s">
        <v>241</v>
      </c>
      <c r="S336" s="345" t="s">
        <v>244</v>
      </c>
      <c r="T336" s="345" t="s">
        <v>250</v>
      </c>
      <c r="U336" s="345" t="s">
        <v>255</v>
      </c>
      <c r="V336" s="345" t="s">
        <v>259</v>
      </c>
      <c r="W336" s="345" t="s">
        <v>281</v>
      </c>
      <c r="X336" s="345" t="s">
        <v>300</v>
      </c>
      <c r="Y336" s="345" t="s">
        <v>316</v>
      </c>
      <c r="Z336" s="345" t="s">
        <v>326</v>
      </c>
      <c r="AA336" s="345" t="s">
        <v>341</v>
      </c>
      <c r="AB336" s="345" t="s">
        <v>352</v>
      </c>
      <c r="AC336" s="345" t="s">
        <v>357</v>
      </c>
      <c r="AD336" s="345" t="s">
        <v>368</v>
      </c>
      <c r="AE336" s="345" t="s">
        <v>375</v>
      </c>
      <c r="AF336" s="345" t="s">
        <v>380</v>
      </c>
      <c r="AG336" s="345" t="s">
        <v>387</v>
      </c>
      <c r="AH336" s="345" t="s">
        <v>255</v>
      </c>
      <c r="AI336" s="345" t="s">
        <v>478</v>
      </c>
    </row>
    <row r="337" spans="1:35" ht="13.5" customHeight="1" thickBot="1" x14ac:dyDescent="0.25">
      <c r="A337" s="469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30"/>
      <c r="O337" s="374"/>
      <c r="P337" s="374"/>
      <c r="Q337" s="374"/>
      <c r="R337" s="374"/>
      <c r="S337" s="374"/>
      <c r="T337" s="374"/>
      <c r="U337" s="374"/>
      <c r="V337" s="374"/>
      <c r="W337" s="374"/>
      <c r="X337" s="374"/>
      <c r="Y337" s="374"/>
      <c r="Z337" s="374"/>
      <c r="AA337" s="374"/>
      <c r="AB337" s="374"/>
      <c r="AC337" s="374"/>
      <c r="AD337" s="374"/>
      <c r="AE337" s="374"/>
      <c r="AF337" s="374"/>
      <c r="AG337" s="374"/>
      <c r="AH337" s="374"/>
      <c r="AI337" s="374"/>
    </row>
    <row r="338" spans="1:35" ht="18" customHeight="1" thickTop="1" thickBot="1" x14ac:dyDescent="0.25">
      <c r="A338" s="40" t="s">
        <v>493</v>
      </c>
      <c r="B338" s="46">
        <f>IFERROR(X22*H22,"0")</f>
        <v>0</v>
      </c>
      <c r="C338" s="46">
        <f>IFERROR(X28*H28,"0")+IFERROR(X29*H29,"0")</f>
        <v>273</v>
      </c>
      <c r="D338" s="46">
        <f>IFERROR(X34*H34,"0")+IFERROR(X35*H35,"0")+IFERROR(X36*H36,"0")</f>
        <v>134.39999999999998</v>
      </c>
      <c r="E338" s="46">
        <f>IFERROR(X41*H41,"0")+IFERROR(X42*H42,"0")+IFERROR(X43*H43,"0")+IFERROR(X44*H44,"0")+IFERROR(X45*H45,"0")+IFERROR(X46*H46,"0")+IFERROR(X47*H47,"0")</f>
        <v>1245.5999999999999</v>
      </c>
      <c r="F338" s="46">
        <f>IFERROR(X52*H52,"0")+IFERROR(X56*H56,"0")+IFERROR(X57*H57,"0")+IFERROR(X61*H61,"0")+IFERROR(X65*H65,"0")+IFERROR(X66*H66,"0")+IFERROR(X70*H70,"0")+IFERROR(X71*H71,"0")+IFERROR(X72*H72,"0")</f>
        <v>168</v>
      </c>
      <c r="G338" s="46">
        <f>IFERROR(X77*H77,"0")+IFERROR(X78*H78,"0")</f>
        <v>1200</v>
      </c>
      <c r="H338" s="46">
        <f>IFERROR(X83*H83,"0")+IFERROR(X84*H84,"0")</f>
        <v>50.4</v>
      </c>
      <c r="I338" s="46">
        <f>IFERROR(X89*H89,"0")+IFERROR(X90*H90,"0")</f>
        <v>201.6</v>
      </c>
      <c r="J338" s="46">
        <f>IFERROR(X95*H95,"0")+IFERROR(X96*H96,"0")+IFERROR(X97*H97,"0")+IFERROR(X98*H98,"0")+IFERROR(X99*H99,"0")+IFERROR(X100*H100,"0")+IFERROR(X101*H101,"0")+IFERROR(X102*H102,"0")</f>
        <v>421.68</v>
      </c>
      <c r="K338" s="46">
        <f>IFERROR(X107*H107,"0")+IFERROR(X108*H108,"0")</f>
        <v>0</v>
      </c>
      <c r="L338" s="46">
        <f>IFERROR(X113*H113,"0")+IFERROR(X114*H114,"0")+IFERROR(X115*H115,"0")+IFERROR(X116*H116,"0")+IFERROR(X117*H117,"0")+IFERROR(X118*H118,"0")+IFERROR(X119*H119,"0")+IFERROR(X123*H123,"0")</f>
        <v>2919.36</v>
      </c>
      <c r="M338" s="46">
        <f>IFERROR(X128*H128,"0")+IFERROR(X129*H129,"0")</f>
        <v>756</v>
      </c>
      <c r="N338" s="330"/>
      <c r="O338" s="46">
        <f>IFERROR(X134*H134,"0")+IFERROR(X135*H135,"0")</f>
        <v>336</v>
      </c>
      <c r="P338" s="46">
        <f>IFERROR(X140*H140,"0")+IFERROR(X141*H141,"0")+IFERROR(X142*H142,"0")</f>
        <v>100.8</v>
      </c>
      <c r="Q338" s="46">
        <f>IFERROR(X147*H147,"0")</f>
        <v>84</v>
      </c>
      <c r="R338" s="46">
        <f>IFERROR(X152*H152,"0")</f>
        <v>37.800000000000004</v>
      </c>
      <c r="S338" s="46">
        <f>IFERROR(X157*H157,"0")</f>
        <v>0</v>
      </c>
      <c r="T338" s="46">
        <f>IFERROR(X162*H162,"0")</f>
        <v>0</v>
      </c>
      <c r="U338" s="46">
        <f>IFERROR(X168*H168,"0")</f>
        <v>0</v>
      </c>
      <c r="V338" s="46">
        <f>IFERROR(X173*H173,"0")+IFERROR(X174*H174,"0")+IFERROR(X175*H175,"0")+IFERROR(X176*H176,"0")+IFERROR(X180*H180,"0")+IFERROR(X181*H181,"0")</f>
        <v>240</v>
      </c>
      <c r="W338" s="46">
        <f>IFERROR(X187*H187,"0")+IFERROR(X188*H188,"0")+IFERROR(X189*H189,"0")+IFERROR(X193*H193,"0")</f>
        <v>1008</v>
      </c>
      <c r="X338" s="46">
        <f>IFERROR(X199*H199,"0")+IFERROR(X203*H203,"0")+IFERROR(X204*H204,"0")+IFERROR(X205*H205,"0")+IFERROR(X206*H206,"0")</f>
        <v>67.2</v>
      </c>
      <c r="Y338" s="46">
        <f>IFERROR(X211*H211,"0")+IFERROR(X212*H212,"0")+IFERROR(X213*H213,"0")</f>
        <v>470.4</v>
      </c>
      <c r="Z338" s="46">
        <f>IFERROR(X218*H218,"0")+IFERROR(X219*H219,"0")+IFERROR(X220*H220,"0")+IFERROR(X221*H221,"0")+IFERROR(X222*H222,"0")+IFERROR(X223*H223,"0")</f>
        <v>67.199999999999989</v>
      </c>
      <c r="AA338" s="46">
        <f>IFERROR(X228*H228,"0")+IFERROR(X229*H229,"0")+IFERROR(X230*H230,"0")+IFERROR(X231*H231,"0")</f>
        <v>172.8</v>
      </c>
      <c r="AB338" s="46">
        <f>IFERROR(X236*H236,"0")</f>
        <v>420</v>
      </c>
      <c r="AC338" s="46">
        <f>IFERROR(X241*H241,"0")+IFERROR(X245*H245,"0")+IFERROR(X246*H246,"0")+IFERROR(X247*H247,"0")</f>
        <v>0</v>
      </c>
      <c r="AD338" s="46">
        <f>IFERROR(X252*H252,"0")+IFERROR(X253*H253,"0")</f>
        <v>76.800000000000011</v>
      </c>
      <c r="AE338" s="46">
        <f>IFERROR(X259*H259,"0")</f>
        <v>0</v>
      </c>
      <c r="AF338" s="46">
        <f>IFERROR(X265*H265,"0")+IFERROR(X266*H266,"0")</f>
        <v>300</v>
      </c>
      <c r="AG338" s="46">
        <f>IFERROR(X272*H272,"0")+IFERROR(X276*H276,"0")</f>
        <v>0</v>
      </c>
      <c r="AH338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1831.8799999999999</v>
      </c>
      <c r="AI338" s="46">
        <f>IFERROR(X325*H325,"0")</f>
        <v>0</v>
      </c>
    </row>
    <row r="339" spans="1:35" ht="13.5" customHeight="1" thickTop="1" x14ac:dyDescent="0.2">
      <c r="C339" s="330"/>
    </row>
    <row r="340" spans="1:35" ht="19.5" customHeight="1" x14ac:dyDescent="0.2">
      <c r="A340" s="58" t="s">
        <v>494</v>
      </c>
      <c r="B340" s="58" t="s">
        <v>495</v>
      </c>
      <c r="C340" s="58" t="s">
        <v>496</v>
      </c>
    </row>
    <row r="341" spans="1:35" x14ac:dyDescent="0.2">
      <c r="A341" s="59">
        <f>SUMPRODUCT(--(BB:BB="ЗПФ"),--(W:W="кор"),H:H,Y:Y)+SUMPRODUCT(--(BB:BB="ЗПФ"),--(W:W="кг"),Y:Y)</f>
        <v>7209.5999999999995</v>
      </c>
      <c r="B341" s="60">
        <f>SUMPRODUCT(--(BB:BB="ПГП"),--(W:W="кор"),H:H,Y:Y)+SUMPRODUCT(--(BB:BB="ПГП"),--(W:W="кг"),Y:Y)</f>
        <v>5373.3200000000006</v>
      </c>
      <c r="C341" s="60">
        <f>SUMPRODUCT(--(BB:BB="КИЗ"),--(W:W="кор"),H:H,Y:Y)+SUMPRODUCT(--(BB:BB="КИЗ"),--(W:W="кг"),Y:Y)</f>
        <v>0</v>
      </c>
    </row>
  </sheetData>
  <sheetProtection algorithmName="SHA-512" hashValue="D0uWtOh+IOQn9VOmkpBkrombQLH9V7VYplKKxMNtwiEdM3XtEP9bHcfL50uSGR6DFj0PMP8UDRyKEW9ipYjmYA==" saltValue="AVsRW+xfuZuNbFvTw7ZJtQ==" spinCount="100000" sheet="1" objects="1" scenarios="1" sort="0" autoFilter="0" pivotTables="0"/>
  <autoFilter ref="A18:AF33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200,00"/>
        <filter val="1 245,60"/>
        <filter val="100,80"/>
        <filter val="112,00"/>
        <filter val="12 582,92"/>
        <filter val="12,00"/>
        <filter val="13 747,73"/>
        <filter val="132,00"/>
        <filter val="134,40"/>
        <filter val="14 597,73"/>
        <filter val="14,00"/>
        <filter val="140,00"/>
        <filter val="144,00"/>
        <filter val="154,00"/>
        <filter val="156,00"/>
        <filter val="168,00"/>
        <filter val="172,80"/>
        <filter val="180,00"/>
        <filter val="182,00"/>
        <filter val="186,00"/>
        <filter val="2 882,40"/>
        <filter val="2 916,00"/>
        <filter val="201,60"/>
        <filter val="225,80"/>
        <filter val="24,00"/>
        <filter val="240,00"/>
        <filter val="252,00"/>
        <filter val="273,00"/>
        <filter val="28,00"/>
        <filter val="300,00"/>
        <filter val="336,00"/>
        <filter val="34"/>
        <filter val="36,00"/>
        <filter val="36,96"/>
        <filter val="37,80"/>
        <filter val="42,00"/>
        <filter val="420,00"/>
        <filter val="421,68"/>
        <filter val="470,40"/>
        <filter val="48,00"/>
        <filter val="50,40"/>
        <filter val="52,00"/>
        <filter val="56,00"/>
        <filter val="60,00"/>
        <filter val="67,20"/>
        <filter val="70,00"/>
        <filter val="756,00"/>
        <filter val="76,80"/>
        <filter val="792,00"/>
        <filter val="814,08"/>
        <filter val="84,00"/>
        <filter val="98,00"/>
      </filters>
    </filterColumn>
    <filterColumn colId="29" showButton="0"/>
    <filterColumn colId="30" showButton="0"/>
  </autoFilter>
  <mergeCells count="593">
    <mergeCell ref="Q336:Q337"/>
    <mergeCell ref="P71:T71"/>
    <mergeCell ref="S336:S337"/>
    <mergeCell ref="AH335:AI335"/>
    <mergeCell ref="P313:T313"/>
    <mergeCell ref="P307:T307"/>
    <mergeCell ref="A163:O164"/>
    <mergeCell ref="D123:E123"/>
    <mergeCell ref="X17:X18"/>
    <mergeCell ref="D44:E44"/>
    <mergeCell ref="P319:T319"/>
    <mergeCell ref="K336:K337"/>
    <mergeCell ref="I336:I337"/>
    <mergeCell ref="N17:N18"/>
    <mergeCell ref="P199:T199"/>
    <mergeCell ref="F17:F18"/>
    <mergeCell ref="P290:V290"/>
    <mergeCell ref="A127:Z127"/>
    <mergeCell ref="P53:V53"/>
    <mergeCell ref="P68:V68"/>
    <mergeCell ref="A8:C8"/>
    <mergeCell ref="A260:O261"/>
    <mergeCell ref="D293:E293"/>
    <mergeCell ref="P163:V163"/>
    <mergeCell ref="D97:E97"/>
    <mergeCell ref="A10:C10"/>
    <mergeCell ref="A217:Z217"/>
    <mergeCell ref="P218:T218"/>
    <mergeCell ref="A192:Z192"/>
    <mergeCell ref="A21:Z21"/>
    <mergeCell ref="V12:W12"/>
    <mergeCell ref="A200:O201"/>
    <mergeCell ref="A39:Z39"/>
    <mergeCell ref="P285:V285"/>
    <mergeCell ref="D266:E266"/>
    <mergeCell ref="P174:T174"/>
    <mergeCell ref="D95:E95"/>
    <mergeCell ref="P74:V74"/>
    <mergeCell ref="A73:O74"/>
    <mergeCell ref="Y17:Y18"/>
    <mergeCell ref="U17:V17"/>
    <mergeCell ref="D57:E57"/>
    <mergeCell ref="P72:T72"/>
    <mergeCell ref="A58:O59"/>
    <mergeCell ref="Q5:R5"/>
    <mergeCell ref="P297:T297"/>
    <mergeCell ref="D107:E107"/>
    <mergeCell ref="P288:T288"/>
    <mergeCell ref="P65:T65"/>
    <mergeCell ref="P70:T70"/>
    <mergeCell ref="P228:T228"/>
    <mergeCell ref="P293:T293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0:Z20"/>
    <mergeCell ref="D252:E252"/>
    <mergeCell ref="P123:T123"/>
    <mergeCell ref="A112:Z112"/>
    <mergeCell ref="D218:E218"/>
    <mergeCell ref="P137:V137"/>
    <mergeCell ref="D247:E247"/>
    <mergeCell ref="AC336:AC337"/>
    <mergeCell ref="D34:E34"/>
    <mergeCell ref="D305:E305"/>
    <mergeCell ref="AE336:AE337"/>
    <mergeCell ref="F10:G10"/>
    <mergeCell ref="D99:E99"/>
    <mergeCell ref="P128:T128"/>
    <mergeCell ref="D310:E310"/>
    <mergeCell ref="AD17:AF18"/>
    <mergeCell ref="D101:E101"/>
    <mergeCell ref="A132:Z132"/>
    <mergeCell ref="A172:Z172"/>
    <mergeCell ref="P169:V169"/>
    <mergeCell ref="P144:V144"/>
    <mergeCell ref="A25:Z25"/>
    <mergeCell ref="D175:E175"/>
    <mergeCell ref="P253:T253"/>
    <mergeCell ref="D221:E221"/>
    <mergeCell ref="V11:W11"/>
    <mergeCell ref="A326:O327"/>
    <mergeCell ref="P57:T57"/>
    <mergeCell ref="AF336:AF337"/>
    <mergeCell ref="D42:E42"/>
    <mergeCell ref="D173:E173"/>
    <mergeCell ref="AD336:AD337"/>
    <mergeCell ref="P317:T317"/>
    <mergeCell ref="D152:E152"/>
    <mergeCell ref="O17:O18"/>
    <mergeCell ref="P131:V131"/>
    <mergeCell ref="U335:V335"/>
    <mergeCell ref="A235:Z235"/>
    <mergeCell ref="P102:T102"/>
    <mergeCell ref="A185:Z185"/>
    <mergeCell ref="A106:Z106"/>
    <mergeCell ref="B336:B337"/>
    <mergeCell ref="P103:V103"/>
    <mergeCell ref="A155:Z155"/>
    <mergeCell ref="P268:V268"/>
    <mergeCell ref="A93:Z93"/>
    <mergeCell ref="D318:E318"/>
    <mergeCell ref="D320:E320"/>
    <mergeCell ref="P255:V255"/>
    <mergeCell ref="AA17:AA18"/>
    <mergeCell ref="AC17:AC18"/>
    <mergeCell ref="C336:C337"/>
    <mergeCell ref="P325:T325"/>
    <mergeCell ref="D298:E298"/>
    <mergeCell ref="V336:V337"/>
    <mergeCell ref="P2:W3"/>
    <mergeCell ref="A323:Z323"/>
    <mergeCell ref="P298:T298"/>
    <mergeCell ref="D241:E241"/>
    <mergeCell ref="D35:E35"/>
    <mergeCell ref="D228:E228"/>
    <mergeCell ref="A23:O24"/>
    <mergeCell ref="D10:E10"/>
    <mergeCell ref="P135:T135"/>
    <mergeCell ref="F5:G5"/>
    <mergeCell ref="A136:O137"/>
    <mergeCell ref="D223:E223"/>
    <mergeCell ref="P181:T181"/>
    <mergeCell ref="D29:E29"/>
    <mergeCell ref="D265:E265"/>
    <mergeCell ref="P195:V195"/>
    <mergeCell ref="P300:V300"/>
    <mergeCell ref="A9:C9"/>
    <mergeCell ref="A242:O243"/>
    <mergeCell ref="A179:Z179"/>
    <mergeCell ref="A302:Z302"/>
    <mergeCell ref="P273:V273"/>
    <mergeCell ref="D231:E231"/>
    <mergeCell ref="A156:Z156"/>
    <mergeCell ref="Q13:R13"/>
    <mergeCell ref="P176:T176"/>
    <mergeCell ref="P247:T247"/>
    <mergeCell ref="P114:T114"/>
    <mergeCell ref="P241:T241"/>
    <mergeCell ref="D84:E84"/>
    <mergeCell ref="P41:T41"/>
    <mergeCell ref="D22:E22"/>
    <mergeCell ref="A62:O63"/>
    <mergeCell ref="A146:Z146"/>
    <mergeCell ref="P90:T90"/>
    <mergeCell ref="D204:E204"/>
    <mergeCell ref="A207:O208"/>
    <mergeCell ref="P104:V104"/>
    <mergeCell ref="D206:E206"/>
    <mergeCell ref="D181:E181"/>
    <mergeCell ref="P170:V170"/>
    <mergeCell ref="A160:Z160"/>
    <mergeCell ref="P212:T212"/>
    <mergeCell ref="P215:V215"/>
    <mergeCell ref="A40:Z40"/>
    <mergeCell ref="D203:E203"/>
    <mergeCell ref="A186:Z186"/>
    <mergeCell ref="P30:V30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A321:O322"/>
    <mergeCell ref="P120:V120"/>
    <mergeCell ref="D299:E299"/>
    <mergeCell ref="D222:E222"/>
    <mergeCell ref="P35:T35"/>
    <mergeCell ref="G17:G18"/>
    <mergeCell ref="D314:E314"/>
    <mergeCell ref="A167:Z167"/>
    <mergeCell ref="P242:V242"/>
    <mergeCell ref="P320:T320"/>
    <mergeCell ref="P314:T314"/>
    <mergeCell ref="P92:V92"/>
    <mergeCell ref="A88:Z88"/>
    <mergeCell ref="P54:V54"/>
    <mergeCell ref="Z17:Z18"/>
    <mergeCell ref="P237:V237"/>
    <mergeCell ref="A289:O290"/>
    <mergeCell ref="P121:V121"/>
    <mergeCell ref="P188:T188"/>
    <mergeCell ref="A296:Z296"/>
    <mergeCell ref="D288:E288"/>
    <mergeCell ref="P148:V148"/>
    <mergeCell ref="A271:Z271"/>
    <mergeCell ref="P46:T46"/>
    <mergeCell ref="P282:T282"/>
    <mergeCell ref="A227:Z227"/>
    <mergeCell ref="A64:Z64"/>
    <mergeCell ref="A51:Z51"/>
    <mergeCell ref="P83:T83"/>
    <mergeCell ref="D17:E18"/>
    <mergeCell ref="P326:V326"/>
    <mergeCell ref="H10:M10"/>
    <mergeCell ref="A122:Z122"/>
    <mergeCell ref="P108:T108"/>
    <mergeCell ref="D89:E89"/>
    <mergeCell ref="P45:T45"/>
    <mergeCell ref="P318:T318"/>
    <mergeCell ref="D128:E128"/>
    <mergeCell ref="AB17:AB18"/>
    <mergeCell ref="P61:T61"/>
    <mergeCell ref="D292:E292"/>
    <mergeCell ref="P34:T34"/>
    <mergeCell ref="P276:T276"/>
    <mergeCell ref="D213:E213"/>
    <mergeCell ref="P36:T36"/>
    <mergeCell ref="P107:T107"/>
    <mergeCell ref="P101:T101"/>
    <mergeCell ref="P63:V63"/>
    <mergeCell ref="P194:V194"/>
    <mergeCell ref="A75:Z75"/>
    <mergeCell ref="A103:O104"/>
    <mergeCell ref="P286:V286"/>
    <mergeCell ref="M17:M18"/>
    <mergeCell ref="P96:T96"/>
    <mergeCell ref="AG336:AG337"/>
    <mergeCell ref="X335:AD335"/>
    <mergeCell ref="P303:T303"/>
    <mergeCell ref="P305:T305"/>
    <mergeCell ref="D96:E96"/>
    <mergeCell ref="AB336:AB337"/>
    <mergeCell ref="D142:E142"/>
    <mergeCell ref="A120:O121"/>
    <mergeCell ref="D129:E129"/>
    <mergeCell ref="D308:E308"/>
    <mergeCell ref="A169:O170"/>
    <mergeCell ref="D147:E147"/>
    <mergeCell ref="D245:E245"/>
    <mergeCell ref="P116:T116"/>
    <mergeCell ref="A105:Z105"/>
    <mergeCell ref="A300:O301"/>
    <mergeCell ref="X336:X337"/>
    <mergeCell ref="U336:U337"/>
    <mergeCell ref="W336:W337"/>
    <mergeCell ref="P331:V331"/>
    <mergeCell ref="A328:O333"/>
    <mergeCell ref="A336:A337"/>
    <mergeCell ref="H336:H337"/>
    <mergeCell ref="J336:J337"/>
    <mergeCell ref="AI336:AI337"/>
    <mergeCell ref="P149:V149"/>
    <mergeCell ref="A145:Z145"/>
    <mergeCell ref="A139:Z139"/>
    <mergeCell ref="A210:Z210"/>
    <mergeCell ref="P124:V124"/>
    <mergeCell ref="P80:V80"/>
    <mergeCell ref="P245:T245"/>
    <mergeCell ref="D188:E188"/>
    <mergeCell ref="A285:O286"/>
    <mergeCell ref="P211:T211"/>
    <mergeCell ref="P89:T89"/>
    <mergeCell ref="P309:T309"/>
    <mergeCell ref="P225:V225"/>
    <mergeCell ref="A143:O144"/>
    <mergeCell ref="A138:Z138"/>
    <mergeCell ref="A94:Z94"/>
    <mergeCell ref="A196:Z196"/>
    <mergeCell ref="P115:T115"/>
    <mergeCell ref="A256:Z256"/>
    <mergeCell ref="A232:O233"/>
    <mergeCell ref="P229:T229"/>
    <mergeCell ref="A153:O154"/>
    <mergeCell ref="AH336:AH337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140:T140"/>
    <mergeCell ref="D219:E219"/>
    <mergeCell ref="P254:V254"/>
    <mergeCell ref="T6:U9"/>
    <mergeCell ref="A30:O31"/>
    <mergeCell ref="Q10:R10"/>
    <mergeCell ref="D41:E41"/>
    <mergeCell ref="P85:V85"/>
    <mergeCell ref="D43:E43"/>
    <mergeCell ref="D36:E36"/>
    <mergeCell ref="P58:V58"/>
    <mergeCell ref="A13:M13"/>
    <mergeCell ref="P79:V79"/>
    <mergeCell ref="P73:V73"/>
    <mergeCell ref="D325:E325"/>
    <mergeCell ref="F336:F337"/>
    <mergeCell ref="D116:E116"/>
    <mergeCell ref="P219:T219"/>
    <mergeCell ref="D162:E162"/>
    <mergeCell ref="P272:T272"/>
    <mergeCell ref="A267:O268"/>
    <mergeCell ref="P308:T308"/>
    <mergeCell ref="P283:T283"/>
    <mergeCell ref="A277:O278"/>
    <mergeCell ref="D220:E220"/>
    <mergeCell ref="A251:Z251"/>
    <mergeCell ref="D157:E157"/>
    <mergeCell ref="P136:V136"/>
    <mergeCell ref="A126:Z126"/>
    <mergeCell ref="A324:Z324"/>
    <mergeCell ref="P223:T223"/>
    <mergeCell ref="P201:V201"/>
    <mergeCell ref="D336:D337"/>
    <mergeCell ref="P332:V332"/>
    <mergeCell ref="A275:Z275"/>
    <mergeCell ref="D140:E140"/>
    <mergeCell ref="A194:O195"/>
    <mergeCell ref="P289:V289"/>
    <mergeCell ref="A5:C5"/>
    <mergeCell ref="O336:O337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D9:E9"/>
    <mergeCell ref="D118:E118"/>
    <mergeCell ref="F9:G9"/>
    <mergeCell ref="A254:O255"/>
    <mergeCell ref="A248:O249"/>
    <mergeCell ref="A263:Z263"/>
    <mergeCell ref="P238:V238"/>
    <mergeCell ref="P67:V67"/>
    <mergeCell ref="P15:T16"/>
    <mergeCell ref="P43:T43"/>
    <mergeCell ref="A12:M12"/>
    <mergeCell ref="A240:Z240"/>
    <mergeCell ref="P200:V200"/>
    <mergeCell ref="P243:V243"/>
    <mergeCell ref="A6:C6"/>
    <mergeCell ref="D309:E309"/>
    <mergeCell ref="D113:E113"/>
    <mergeCell ref="P180:T180"/>
    <mergeCell ref="Y336:Y337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A250:Z250"/>
    <mergeCell ref="A19:Z19"/>
    <mergeCell ref="P310:T310"/>
    <mergeCell ref="A14:M14"/>
    <mergeCell ref="A111:Z111"/>
    <mergeCell ref="L336:L337"/>
    <mergeCell ref="W17:W18"/>
    <mergeCell ref="P261:V261"/>
    <mergeCell ref="A151:Z151"/>
    <mergeCell ref="P154:V154"/>
    <mergeCell ref="A150:Z150"/>
    <mergeCell ref="Q9:R9"/>
    <mergeCell ref="P267:V267"/>
    <mergeCell ref="G336:G337"/>
    <mergeCell ref="P312:T312"/>
    <mergeCell ref="P49:V49"/>
    <mergeCell ref="A32:Z32"/>
    <mergeCell ref="P278:V278"/>
    <mergeCell ref="A37:O38"/>
    <mergeCell ref="P78:T78"/>
    <mergeCell ref="Q11:R11"/>
    <mergeCell ref="P205:T205"/>
    <mergeCell ref="P311:T311"/>
    <mergeCell ref="A69:Z69"/>
    <mergeCell ref="D61:E61"/>
    <mergeCell ref="A15:M15"/>
    <mergeCell ref="A133:Z133"/>
    <mergeCell ref="P77:T77"/>
    <mergeCell ref="P204:T204"/>
    <mergeCell ref="A264:Z264"/>
    <mergeCell ref="D306:E306"/>
    <mergeCell ref="P189:T189"/>
    <mergeCell ref="D135:E135"/>
    <mergeCell ref="D72:E72"/>
    <mergeCell ref="P301:V301"/>
    <mergeCell ref="P295:V295"/>
    <mergeCell ref="P178:V178"/>
    <mergeCell ref="A177:O178"/>
    <mergeCell ref="A239:Z239"/>
    <mergeCell ref="P214:V214"/>
    <mergeCell ref="D193:E193"/>
    <mergeCell ref="P206:T206"/>
    <mergeCell ref="P304:T304"/>
    <mergeCell ref="D176:E176"/>
    <mergeCell ref="D114:E114"/>
    <mergeCell ref="A273:O274"/>
    <mergeCell ref="A198:Z198"/>
    <mergeCell ref="D283:E283"/>
    <mergeCell ref="P141:T141"/>
    <mergeCell ref="P110:V110"/>
    <mergeCell ref="A82:Z82"/>
    <mergeCell ref="A257:Z257"/>
    <mergeCell ref="D276:E276"/>
    <mergeCell ref="A262:Z262"/>
    <mergeCell ref="D1:F1"/>
    <mergeCell ref="P47:T47"/>
    <mergeCell ref="E336:E33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321:V321"/>
    <mergeCell ref="P125:V125"/>
    <mergeCell ref="P277:V277"/>
    <mergeCell ref="D100:E100"/>
    <mergeCell ref="P284:T284"/>
    <mergeCell ref="P113:T113"/>
    <mergeCell ref="P17:T18"/>
    <mergeCell ref="P129:T129"/>
    <mergeCell ref="A53:O54"/>
    <mergeCell ref="A166:Z166"/>
    <mergeCell ref="D229:E229"/>
    <mergeCell ref="H1:Q1"/>
    <mergeCell ref="P109:V109"/>
    <mergeCell ref="P274:V274"/>
    <mergeCell ref="T336:T337"/>
    <mergeCell ref="D284:E284"/>
    <mergeCell ref="AA336:AA337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D5:E5"/>
    <mergeCell ref="D303:E303"/>
    <mergeCell ref="P42:T42"/>
    <mergeCell ref="P259:T259"/>
    <mergeCell ref="A109:O110"/>
    <mergeCell ref="A279:Z279"/>
    <mergeCell ref="Z336:Z337"/>
    <mergeCell ref="P177:V177"/>
    <mergeCell ref="P164:V164"/>
    <mergeCell ref="A216:Z216"/>
    <mergeCell ref="P236:T236"/>
    <mergeCell ref="A81:Z81"/>
    <mergeCell ref="P327:V327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P266:T266"/>
    <mergeCell ref="P95:T95"/>
    <mergeCell ref="P182:V182"/>
    <mergeCell ref="P38:V38"/>
    <mergeCell ref="A287:Z287"/>
    <mergeCell ref="A281:Z281"/>
    <mergeCell ref="A87:Z87"/>
    <mergeCell ref="D316:E316"/>
    <mergeCell ref="D272:E272"/>
    <mergeCell ref="I17:I18"/>
    <mergeCell ref="D141:E141"/>
    <mergeCell ref="P230:T230"/>
    <mergeCell ref="P97:T97"/>
    <mergeCell ref="D211:E211"/>
    <mergeCell ref="P168:T168"/>
    <mergeCell ref="P190:V190"/>
    <mergeCell ref="P130:V130"/>
    <mergeCell ref="P59:V59"/>
    <mergeCell ref="D77:E77"/>
    <mergeCell ref="D7:M7"/>
    <mergeCell ref="P91:V91"/>
    <mergeCell ref="A48:O49"/>
    <mergeCell ref="J9:M9"/>
    <mergeCell ref="D56:E56"/>
    <mergeCell ref="D52:E52"/>
    <mergeCell ref="A67:O68"/>
    <mergeCell ref="P52:T52"/>
    <mergeCell ref="H17:H18"/>
    <mergeCell ref="V6:W9"/>
    <mergeCell ref="D199:E199"/>
    <mergeCell ref="P84:T84"/>
    <mergeCell ref="P222:T222"/>
    <mergeCell ref="P193:T193"/>
    <mergeCell ref="D65:E65"/>
    <mergeCell ref="P22:T22"/>
    <mergeCell ref="P316:T316"/>
    <mergeCell ref="D66:E66"/>
    <mergeCell ref="D253:E253"/>
    <mergeCell ref="P232:V232"/>
    <mergeCell ref="D47:E47"/>
    <mergeCell ref="P330:V330"/>
    <mergeCell ref="P159:V159"/>
    <mergeCell ref="P336:P337"/>
    <mergeCell ref="P147:T147"/>
    <mergeCell ref="R336:R337"/>
    <mergeCell ref="A50:Z50"/>
    <mergeCell ref="P333:V333"/>
    <mergeCell ref="P187:T187"/>
    <mergeCell ref="D108:E108"/>
    <mergeCell ref="A182:O183"/>
    <mergeCell ref="M336:M337"/>
    <mergeCell ref="P306:T306"/>
    <mergeCell ref="P86:V86"/>
    <mergeCell ref="P328:V328"/>
    <mergeCell ref="A209:Z209"/>
    <mergeCell ref="A280:Z280"/>
    <mergeCell ref="P249:V249"/>
    <mergeCell ref="P299:T299"/>
    <mergeCell ref="A55:Z55"/>
    <mergeCell ref="R1:T1"/>
    <mergeCell ref="A158:O159"/>
    <mergeCell ref="D71:E71"/>
    <mergeCell ref="P28:T28"/>
    <mergeCell ref="P221:T221"/>
    <mergeCell ref="D307:E30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V10:W10"/>
    <mergeCell ref="D189:E189"/>
    <mergeCell ref="P99:T99"/>
    <mergeCell ref="A26:Z26"/>
    <mergeCell ref="P315:T315"/>
    <mergeCell ref="D187:E187"/>
    <mergeCell ref="A190:O191"/>
    <mergeCell ref="P231:T231"/>
    <mergeCell ref="D174:E174"/>
    <mergeCell ref="C335:T335"/>
    <mergeCell ref="A270:Z270"/>
    <mergeCell ref="H9:I9"/>
    <mergeCell ref="D45:E45"/>
    <mergeCell ref="P224:V224"/>
    <mergeCell ref="P24:V24"/>
    <mergeCell ref="P322:V322"/>
    <mergeCell ref="P260:V260"/>
    <mergeCell ref="D297:E297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101 X108 X113 X123 X135 X141:X142 X147 X152 X157 X162 X173 X176 X180:X181 X187:X189 X193 X199 X206 X212 X218 X220:X222 X228 X230:X231 X236 X241 X245:X247 X252 X259 X272 X276 X303 X306:X307 X309 X311 X317 X319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4 X140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115:X116 X118 X128:X129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499</v>
      </c>
      <c r="D6" s="47" t="s">
        <v>500</v>
      </c>
      <c r="E6" s="47"/>
    </row>
    <row r="8" spans="2:8" x14ac:dyDescent="0.2">
      <c r="B8" s="47" t="s">
        <v>19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VmmWf9HY1RGVnkWn4/wfCI5GO/ncdNLCt3ONRoHgT+ovQInxjQ0LI203bURfjOsuEFsEyVG2/vaH8UheLy22zA==" saltValue="pNZ1deK2B9gaX2CUffrl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2025-07-04T10:24:52Z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