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1B4A9EE-B543-4288-9061-B45A1FBCFD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X322" i="1"/>
  <c r="BO321" i="1"/>
  <c r="BM321" i="1"/>
  <c r="Z321" i="1"/>
  <c r="Z322" i="1" s="1"/>
  <c r="Y321" i="1"/>
  <c r="X318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BP301" i="1"/>
  <c r="BO301" i="1"/>
  <c r="BN301" i="1"/>
  <c r="BM301" i="1"/>
  <c r="Z301" i="1"/>
  <c r="Z317" i="1" s="1"/>
  <c r="Y301" i="1"/>
  <c r="P301" i="1"/>
  <c r="BO300" i="1"/>
  <c r="BM300" i="1"/>
  <c r="Z300" i="1"/>
  <c r="Y300" i="1"/>
  <c r="BO299" i="1"/>
  <c r="BM299" i="1"/>
  <c r="Z299" i="1"/>
  <c r="Y299" i="1"/>
  <c r="X297" i="1"/>
  <c r="X296" i="1"/>
  <c r="BO295" i="1"/>
  <c r="BM295" i="1"/>
  <c r="Z295" i="1"/>
  <c r="Y295" i="1"/>
  <c r="P295" i="1"/>
  <c r="BO294" i="1"/>
  <c r="BM294" i="1"/>
  <c r="Z294" i="1"/>
  <c r="Y294" i="1"/>
  <c r="P294" i="1"/>
  <c r="BO293" i="1"/>
  <c r="BM293" i="1"/>
  <c r="Z293" i="1"/>
  <c r="Y293" i="1"/>
  <c r="X291" i="1"/>
  <c r="X290" i="1"/>
  <c r="BO289" i="1"/>
  <c r="BM289" i="1"/>
  <c r="Z289" i="1"/>
  <c r="Y289" i="1"/>
  <c r="BO288" i="1"/>
  <c r="BM288" i="1"/>
  <c r="Z288" i="1"/>
  <c r="Z290" i="1" s="1"/>
  <c r="Y288" i="1"/>
  <c r="Y291" i="1" s="1"/>
  <c r="P288" i="1"/>
  <c r="X286" i="1"/>
  <c r="X285" i="1"/>
  <c r="BO284" i="1"/>
  <c r="BM284" i="1"/>
  <c r="Z284" i="1"/>
  <c r="Z285" i="1" s="1"/>
  <c r="Y284" i="1"/>
  <c r="P284" i="1"/>
  <c r="X282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Z281" i="1" s="1"/>
  <c r="Y278" i="1"/>
  <c r="Y282" i="1" s="1"/>
  <c r="X274" i="1"/>
  <c r="X273" i="1"/>
  <c r="BO272" i="1"/>
  <c r="BM272" i="1"/>
  <c r="Z272" i="1"/>
  <c r="Z273" i="1" s="1"/>
  <c r="Y272" i="1"/>
  <c r="P272" i="1"/>
  <c r="X270" i="1"/>
  <c r="X269" i="1"/>
  <c r="BO268" i="1"/>
  <c r="BM268" i="1"/>
  <c r="Z268" i="1"/>
  <c r="Z269" i="1" s="1"/>
  <c r="Y268" i="1"/>
  <c r="P268" i="1"/>
  <c r="X264" i="1"/>
  <c r="X263" i="1"/>
  <c r="BP262" i="1"/>
  <c r="BO262" i="1"/>
  <c r="BN262" i="1"/>
  <c r="BM262" i="1"/>
  <c r="Z262" i="1"/>
  <c r="Y262" i="1"/>
  <c r="P262" i="1"/>
  <c r="BO261" i="1"/>
  <c r="BM261" i="1"/>
  <c r="Z261" i="1"/>
  <c r="Y261" i="1"/>
  <c r="P261" i="1"/>
  <c r="X257" i="1"/>
  <c r="X256" i="1"/>
  <c r="BO255" i="1"/>
  <c r="BM255" i="1"/>
  <c r="Z255" i="1"/>
  <c r="Z256" i="1" s="1"/>
  <c r="Y255" i="1"/>
  <c r="P255" i="1"/>
  <c r="X251" i="1"/>
  <c r="X250" i="1"/>
  <c r="BO249" i="1"/>
  <c r="BM249" i="1"/>
  <c r="Z249" i="1"/>
  <c r="Y249" i="1"/>
  <c r="P249" i="1"/>
  <c r="BO248" i="1"/>
  <c r="BM248" i="1"/>
  <c r="Z248" i="1"/>
  <c r="Y248" i="1"/>
  <c r="P248" i="1"/>
  <c r="X245" i="1"/>
  <c r="X244" i="1"/>
  <c r="BO243" i="1"/>
  <c r="BM243" i="1"/>
  <c r="Z243" i="1"/>
  <c r="Y243" i="1"/>
  <c r="BP243" i="1" s="1"/>
  <c r="P243" i="1"/>
  <c r="BO242" i="1"/>
  <c r="BM242" i="1"/>
  <c r="Z242" i="1"/>
  <c r="Y242" i="1"/>
  <c r="P242" i="1"/>
  <c r="BO241" i="1"/>
  <c r="BM241" i="1"/>
  <c r="Z241" i="1"/>
  <c r="Y241" i="1"/>
  <c r="BP241" i="1" s="1"/>
  <c r="P241" i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Z233" i="1" s="1"/>
  <c r="Y232" i="1"/>
  <c r="Y234" i="1" s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BO225" i="1"/>
  <c r="BM225" i="1"/>
  <c r="Z225" i="1"/>
  <c r="Y225" i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BP219" i="1" s="1"/>
  <c r="P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BP215" i="1" s="1"/>
  <c r="P215" i="1"/>
  <c r="BO214" i="1"/>
  <c r="BM214" i="1"/>
  <c r="Z214" i="1"/>
  <c r="Y214" i="1"/>
  <c r="P214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P208" i="1"/>
  <c r="BO207" i="1"/>
  <c r="BM207" i="1"/>
  <c r="Z207" i="1"/>
  <c r="Y207" i="1"/>
  <c r="P207" i="1"/>
  <c r="X204" i="1"/>
  <c r="X203" i="1"/>
  <c r="BO202" i="1"/>
  <c r="BM202" i="1"/>
  <c r="Z202" i="1"/>
  <c r="Y202" i="1"/>
  <c r="BP202" i="1" s="1"/>
  <c r="P202" i="1"/>
  <c r="BO201" i="1"/>
  <c r="BM201" i="1"/>
  <c r="Z201" i="1"/>
  <c r="Y201" i="1"/>
  <c r="BP201" i="1" s="1"/>
  <c r="P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X197" i="1"/>
  <c r="X196" i="1"/>
  <c r="BO195" i="1"/>
  <c r="BM195" i="1"/>
  <c r="Z195" i="1"/>
  <c r="Z196" i="1" s="1"/>
  <c r="Y195" i="1"/>
  <c r="Y197" i="1" s="1"/>
  <c r="X191" i="1"/>
  <c r="X190" i="1"/>
  <c r="BO189" i="1"/>
  <c r="BM189" i="1"/>
  <c r="Z189" i="1"/>
  <c r="Z190" i="1" s="1"/>
  <c r="Y189" i="1"/>
  <c r="Y190" i="1" s="1"/>
  <c r="X187" i="1"/>
  <c r="X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Z176" i="1"/>
  <c r="Y176" i="1"/>
  <c r="Y179" i="1" s="1"/>
  <c r="P176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P171" i="1"/>
  <c r="BO170" i="1"/>
  <c r="BM170" i="1"/>
  <c r="Z170" i="1"/>
  <c r="Y170" i="1"/>
  <c r="BP170" i="1" s="1"/>
  <c r="BO169" i="1"/>
  <c r="BM169" i="1"/>
  <c r="Z169" i="1"/>
  <c r="Y169" i="1"/>
  <c r="X166" i="1"/>
  <c r="X165" i="1"/>
  <c r="BO164" i="1"/>
  <c r="BM164" i="1"/>
  <c r="Z164" i="1"/>
  <c r="Z165" i="1" s="1"/>
  <c r="Y164" i="1"/>
  <c r="X160" i="1"/>
  <c r="X159" i="1"/>
  <c r="BO158" i="1"/>
  <c r="BM158" i="1"/>
  <c r="Z158" i="1"/>
  <c r="Z159" i="1" s="1"/>
  <c r="Y158" i="1"/>
  <c r="Y159" i="1" s="1"/>
  <c r="P158" i="1"/>
  <c r="X155" i="1"/>
  <c r="X154" i="1"/>
  <c r="BO153" i="1"/>
  <c r="BM153" i="1"/>
  <c r="Z153" i="1"/>
  <c r="Z154" i="1" s="1"/>
  <c r="Y153" i="1"/>
  <c r="Y154" i="1" s="1"/>
  <c r="P153" i="1"/>
  <c r="X150" i="1"/>
  <c r="X149" i="1"/>
  <c r="BO148" i="1"/>
  <c r="BM148" i="1"/>
  <c r="Z148" i="1"/>
  <c r="Z149" i="1" s="1"/>
  <c r="Y148" i="1"/>
  <c r="Y149" i="1" s="1"/>
  <c r="P148" i="1"/>
  <c r="X145" i="1"/>
  <c r="X144" i="1"/>
  <c r="BO143" i="1"/>
  <c r="BM143" i="1"/>
  <c r="Z143" i="1"/>
  <c r="Z144" i="1" s="1"/>
  <c r="Y143" i="1"/>
  <c r="Y144" i="1" s="1"/>
  <c r="P143" i="1"/>
  <c r="X140" i="1"/>
  <c r="X139" i="1"/>
  <c r="BO138" i="1"/>
  <c r="BM138" i="1"/>
  <c r="Z138" i="1"/>
  <c r="Y138" i="1"/>
  <c r="BO137" i="1"/>
  <c r="BM137" i="1"/>
  <c r="Z137" i="1"/>
  <c r="Y137" i="1"/>
  <c r="BO136" i="1"/>
  <c r="BM136" i="1"/>
  <c r="Z136" i="1"/>
  <c r="Z139" i="1" s="1"/>
  <c r="Y136" i="1"/>
  <c r="P136" i="1"/>
  <c r="X133" i="1"/>
  <c r="X132" i="1"/>
  <c r="BO131" i="1"/>
  <c r="BM131" i="1"/>
  <c r="Z131" i="1"/>
  <c r="Y131" i="1"/>
  <c r="P131" i="1"/>
  <c r="BP130" i="1"/>
  <c r="BO130" i="1"/>
  <c r="BN130" i="1"/>
  <c r="BM130" i="1"/>
  <c r="Z130" i="1"/>
  <c r="Z132" i="1" s="1"/>
  <c r="Y130" i="1"/>
  <c r="P130" i="1"/>
  <c r="X127" i="1"/>
  <c r="X126" i="1"/>
  <c r="BO125" i="1"/>
  <c r="BM125" i="1"/>
  <c r="Z125" i="1"/>
  <c r="Y125" i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1" i="1" s="1"/>
  <c r="P119" i="1"/>
  <c r="X117" i="1"/>
  <c r="X116" i="1"/>
  <c r="BO115" i="1"/>
  <c r="BM115" i="1"/>
  <c r="Z115" i="1"/>
  <c r="Y115" i="1"/>
  <c r="P115" i="1"/>
  <c r="BO114" i="1"/>
  <c r="BM114" i="1"/>
  <c r="Z114" i="1"/>
  <c r="Y114" i="1"/>
  <c r="P114" i="1"/>
  <c r="BO113" i="1"/>
  <c r="BM113" i="1"/>
  <c r="Z113" i="1"/>
  <c r="Y113" i="1"/>
  <c r="P113" i="1"/>
  <c r="BO112" i="1"/>
  <c r="BM112" i="1"/>
  <c r="Z112" i="1"/>
  <c r="Y112" i="1"/>
  <c r="P112" i="1"/>
  <c r="BO111" i="1"/>
  <c r="BM111" i="1"/>
  <c r="Z111" i="1"/>
  <c r="Y111" i="1"/>
  <c r="P111" i="1"/>
  <c r="BO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X101" i="1"/>
  <c r="X100" i="1"/>
  <c r="BO99" i="1"/>
  <c r="BM99" i="1"/>
  <c r="Z99" i="1"/>
  <c r="Z100" i="1" s="1"/>
  <c r="Y99" i="1"/>
  <c r="P99" i="1"/>
  <c r="BO98" i="1"/>
  <c r="BM98" i="1"/>
  <c r="Z98" i="1"/>
  <c r="Y98" i="1"/>
  <c r="BO97" i="1"/>
  <c r="BM97" i="1"/>
  <c r="Z97" i="1"/>
  <c r="Y97" i="1"/>
  <c r="BO96" i="1"/>
  <c r="BM96" i="1"/>
  <c r="Z96" i="1"/>
  <c r="Y96" i="1"/>
  <c r="BO95" i="1"/>
  <c r="BM95" i="1"/>
  <c r="Z95" i="1"/>
  <c r="Y95" i="1"/>
  <c r="BO94" i="1"/>
  <c r="BM94" i="1"/>
  <c r="Z94" i="1"/>
  <c r="Y94" i="1"/>
  <c r="X91" i="1"/>
  <c r="X90" i="1"/>
  <c r="BO89" i="1"/>
  <c r="BM89" i="1"/>
  <c r="Z89" i="1"/>
  <c r="Y89" i="1"/>
  <c r="P89" i="1"/>
  <c r="BP88" i="1"/>
  <c r="BO88" i="1"/>
  <c r="BN88" i="1"/>
  <c r="BM88" i="1"/>
  <c r="Z88" i="1"/>
  <c r="Z90" i="1" s="1"/>
  <c r="Y88" i="1"/>
  <c r="P88" i="1"/>
  <c r="X85" i="1"/>
  <c r="X84" i="1"/>
  <c r="BO83" i="1"/>
  <c r="BM83" i="1"/>
  <c r="Z83" i="1"/>
  <c r="Y83" i="1"/>
  <c r="P83" i="1"/>
  <c r="BO82" i="1"/>
  <c r="BM82" i="1"/>
  <c r="Z82" i="1"/>
  <c r="Y82" i="1"/>
  <c r="P82" i="1"/>
  <c r="X79" i="1"/>
  <c r="X78" i="1"/>
  <c r="BO77" i="1"/>
  <c r="BM77" i="1"/>
  <c r="Z77" i="1"/>
  <c r="Y77" i="1"/>
  <c r="P77" i="1"/>
  <c r="BP76" i="1"/>
  <c r="BO76" i="1"/>
  <c r="BN76" i="1"/>
  <c r="BM76" i="1"/>
  <c r="Z76" i="1"/>
  <c r="Z78" i="1" s="1"/>
  <c r="Y76" i="1"/>
  <c r="P76" i="1"/>
  <c r="X73" i="1"/>
  <c r="X72" i="1"/>
  <c r="BO71" i="1"/>
  <c r="BM71" i="1"/>
  <c r="Z71" i="1"/>
  <c r="Y71" i="1"/>
  <c r="P71" i="1"/>
  <c r="BO70" i="1"/>
  <c r="BM70" i="1"/>
  <c r="Z70" i="1"/>
  <c r="Y70" i="1"/>
  <c r="P70" i="1"/>
  <c r="BO69" i="1"/>
  <c r="BM69" i="1"/>
  <c r="Z69" i="1"/>
  <c r="Y69" i="1"/>
  <c r="P69" i="1"/>
  <c r="X67" i="1"/>
  <c r="X66" i="1"/>
  <c r="BP65" i="1"/>
  <c r="BO65" i="1"/>
  <c r="BN65" i="1"/>
  <c r="BM65" i="1"/>
  <c r="Z65" i="1"/>
  <c r="Y65" i="1"/>
  <c r="P65" i="1"/>
  <c r="BO64" i="1"/>
  <c r="BM64" i="1"/>
  <c r="Z64" i="1"/>
  <c r="Y64" i="1"/>
  <c r="P64" i="1"/>
  <c r="X62" i="1"/>
  <c r="X61" i="1"/>
  <c r="BO60" i="1"/>
  <c r="BM60" i="1"/>
  <c r="Z60" i="1"/>
  <c r="Z61" i="1" s="1"/>
  <c r="Y60" i="1"/>
  <c r="Y62" i="1" s="1"/>
  <c r="P60" i="1"/>
  <c r="X58" i="1"/>
  <c r="X57" i="1"/>
  <c r="BO56" i="1"/>
  <c r="BM56" i="1"/>
  <c r="Z56" i="1"/>
  <c r="Z57" i="1" s="1"/>
  <c r="Y56" i="1"/>
  <c r="Y58" i="1" s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N44" i="1"/>
  <c r="BM44" i="1"/>
  <c r="Z44" i="1"/>
  <c r="Y44" i="1"/>
  <c r="BP44" i="1" s="1"/>
  <c r="P44" i="1"/>
  <c r="BO43" i="1"/>
  <c r="BM43" i="1"/>
  <c r="Z43" i="1"/>
  <c r="Y43" i="1"/>
  <c r="P43" i="1"/>
  <c r="BP42" i="1"/>
  <c r="BO42" i="1"/>
  <c r="BN42" i="1"/>
  <c r="BM42" i="1"/>
  <c r="Z42" i="1"/>
  <c r="Z48" i="1" s="1"/>
  <c r="Y42" i="1"/>
  <c r="P42" i="1"/>
  <c r="BO41" i="1"/>
  <c r="BM41" i="1"/>
  <c r="Z41" i="1"/>
  <c r="Y41" i="1"/>
  <c r="Y49" i="1" s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Z37" i="1" s="1"/>
  <c r="Y34" i="1"/>
  <c r="P34" i="1"/>
  <c r="X31" i="1"/>
  <c r="X30" i="1"/>
  <c r="BO29" i="1"/>
  <c r="BM29" i="1"/>
  <c r="X325" i="1" s="1"/>
  <c r="Z29" i="1"/>
  <c r="Y29" i="1"/>
  <c r="Y31" i="1" s="1"/>
  <c r="P29" i="1"/>
  <c r="BP28" i="1"/>
  <c r="BO28" i="1"/>
  <c r="BN28" i="1"/>
  <c r="BM28" i="1"/>
  <c r="Z28" i="1"/>
  <c r="Z30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195" i="1" l="1"/>
  <c r="BP195" i="1"/>
  <c r="Y196" i="1"/>
  <c r="Z203" i="1"/>
  <c r="BN199" i="1"/>
  <c r="BN201" i="1"/>
  <c r="Y221" i="1"/>
  <c r="BN215" i="1"/>
  <c r="BN217" i="1"/>
  <c r="BN219" i="1"/>
  <c r="BN232" i="1"/>
  <c r="BP232" i="1"/>
  <c r="Y233" i="1"/>
  <c r="BN237" i="1"/>
  <c r="BP237" i="1"/>
  <c r="Y238" i="1"/>
  <c r="Z244" i="1"/>
  <c r="BN241" i="1"/>
  <c r="BN243" i="1"/>
  <c r="Z250" i="1"/>
  <c r="Y38" i="1"/>
  <c r="BP46" i="1"/>
  <c r="BN46" i="1"/>
  <c r="Y73" i="1"/>
  <c r="BP69" i="1"/>
  <c r="BN69" i="1"/>
  <c r="BP71" i="1"/>
  <c r="BN71" i="1"/>
  <c r="BP83" i="1"/>
  <c r="BN83" i="1"/>
  <c r="Y100" i="1"/>
  <c r="BP94" i="1"/>
  <c r="BN94" i="1"/>
  <c r="BP95" i="1"/>
  <c r="BN95" i="1"/>
  <c r="BP96" i="1"/>
  <c r="BN96" i="1"/>
  <c r="BP97" i="1"/>
  <c r="BN97" i="1"/>
  <c r="BP98" i="1"/>
  <c r="BN98" i="1"/>
  <c r="Y101" i="1"/>
  <c r="BP110" i="1"/>
  <c r="BN110" i="1"/>
  <c r="BP112" i="1"/>
  <c r="BN112" i="1"/>
  <c r="BP114" i="1"/>
  <c r="BN114" i="1"/>
  <c r="BP125" i="1"/>
  <c r="BN125" i="1"/>
  <c r="Y166" i="1"/>
  <c r="Y165" i="1"/>
  <c r="BP164" i="1"/>
  <c r="BN164" i="1"/>
  <c r="BP208" i="1"/>
  <c r="BN208" i="1"/>
  <c r="BP224" i="1"/>
  <c r="BN224" i="1"/>
  <c r="BP226" i="1"/>
  <c r="BN226" i="1"/>
  <c r="Y250" i="1"/>
  <c r="BP248" i="1"/>
  <c r="BN248" i="1"/>
  <c r="Y251" i="1"/>
  <c r="Y274" i="1"/>
  <c r="Y273" i="1"/>
  <c r="BP272" i="1"/>
  <c r="BN272" i="1"/>
  <c r="BP293" i="1"/>
  <c r="BN293" i="1"/>
  <c r="BP295" i="1"/>
  <c r="BN295" i="1"/>
  <c r="Y323" i="1"/>
  <c r="Y322" i="1"/>
  <c r="BP321" i="1"/>
  <c r="BN321" i="1"/>
  <c r="X326" i="1"/>
  <c r="X328" i="1"/>
  <c r="X324" i="1"/>
  <c r="BN35" i="1"/>
  <c r="BP171" i="1"/>
  <c r="BN171" i="1"/>
  <c r="Y187" i="1"/>
  <c r="BP183" i="1"/>
  <c r="BN183" i="1"/>
  <c r="BP185" i="1"/>
  <c r="BN185" i="1"/>
  <c r="Y270" i="1"/>
  <c r="Y269" i="1"/>
  <c r="BP268" i="1"/>
  <c r="BN268" i="1"/>
  <c r="Z72" i="1"/>
  <c r="Y78" i="1"/>
  <c r="Y79" i="1"/>
  <c r="Z116" i="1"/>
  <c r="Y132" i="1"/>
  <c r="Y133" i="1"/>
  <c r="Y173" i="1"/>
  <c r="Z173" i="1"/>
  <c r="Z178" i="1"/>
  <c r="Z186" i="1"/>
  <c r="Y203" i="1"/>
  <c r="Y210" i="1"/>
  <c r="Z210" i="1"/>
  <c r="Z228" i="1"/>
  <c r="Y245" i="1"/>
  <c r="Z263" i="1"/>
  <c r="Z296" i="1"/>
  <c r="F9" i="1"/>
  <c r="J9" i="1"/>
  <c r="F10" i="1"/>
  <c r="Y30" i="1"/>
  <c r="Y37" i="1"/>
  <c r="BP34" i="1"/>
  <c r="BN34" i="1"/>
  <c r="BP36" i="1"/>
  <c r="BN36" i="1"/>
  <c r="Y53" i="1"/>
  <c r="BP52" i="1"/>
  <c r="BN52" i="1"/>
  <c r="Y61" i="1"/>
  <c r="BP60" i="1"/>
  <c r="BN60" i="1"/>
  <c r="Z66" i="1"/>
  <c r="Y85" i="1"/>
  <c r="BP82" i="1"/>
  <c r="BN82" i="1"/>
  <c r="Y84" i="1"/>
  <c r="BP89" i="1"/>
  <c r="BN89" i="1"/>
  <c r="Y107" i="1"/>
  <c r="BP104" i="1"/>
  <c r="BN104" i="1"/>
  <c r="Y106" i="1"/>
  <c r="BP111" i="1"/>
  <c r="BN111" i="1"/>
  <c r="BP113" i="1"/>
  <c r="BN113" i="1"/>
  <c r="BP115" i="1"/>
  <c r="BN115" i="1"/>
  <c r="Y127" i="1"/>
  <c r="BP124" i="1"/>
  <c r="BN124" i="1"/>
  <c r="Y126" i="1"/>
  <c r="BP131" i="1"/>
  <c r="BN131" i="1"/>
  <c r="BP29" i="1"/>
  <c r="BN29" i="1"/>
  <c r="X327" i="1"/>
  <c r="Y48" i="1"/>
  <c r="BP41" i="1"/>
  <c r="BN41" i="1"/>
  <c r="BP43" i="1"/>
  <c r="BN43" i="1"/>
  <c r="BP45" i="1"/>
  <c r="BN45" i="1"/>
  <c r="BP47" i="1"/>
  <c r="BN47" i="1"/>
  <c r="Y57" i="1"/>
  <c r="BP56" i="1"/>
  <c r="BN56" i="1"/>
  <c r="Y67" i="1"/>
  <c r="BP64" i="1"/>
  <c r="BN64" i="1"/>
  <c r="Y66" i="1"/>
  <c r="BP70" i="1"/>
  <c r="BN70" i="1"/>
  <c r="Y72" i="1"/>
  <c r="BP77" i="1"/>
  <c r="BN77" i="1"/>
  <c r="Z84" i="1"/>
  <c r="Y90" i="1"/>
  <c r="Y91" i="1"/>
  <c r="BP99" i="1"/>
  <c r="BN99" i="1"/>
  <c r="Z106" i="1"/>
  <c r="Y116" i="1"/>
  <c r="Y117" i="1"/>
  <c r="Y120" i="1"/>
  <c r="BP119" i="1"/>
  <c r="BN119" i="1"/>
  <c r="Z126" i="1"/>
  <c r="Y139" i="1"/>
  <c r="BP136" i="1"/>
  <c r="BN136" i="1"/>
  <c r="Y140" i="1"/>
  <c r="BP137" i="1"/>
  <c r="BN137" i="1"/>
  <c r="BP138" i="1"/>
  <c r="BN138" i="1"/>
  <c r="Y145" i="1"/>
  <c r="Y150" i="1"/>
  <c r="Y155" i="1"/>
  <c r="Y160" i="1"/>
  <c r="Y174" i="1"/>
  <c r="Y178" i="1"/>
  <c r="Y186" i="1"/>
  <c r="Y191" i="1"/>
  <c r="Y204" i="1"/>
  <c r="Y211" i="1"/>
  <c r="BP218" i="1"/>
  <c r="BN218" i="1"/>
  <c r="Y220" i="1"/>
  <c r="BP225" i="1"/>
  <c r="BN225" i="1"/>
  <c r="BP227" i="1"/>
  <c r="BN227" i="1"/>
  <c r="Y256" i="1"/>
  <c r="BP255" i="1"/>
  <c r="BN255" i="1"/>
  <c r="Y285" i="1"/>
  <c r="BP284" i="1"/>
  <c r="BN284" i="1"/>
  <c r="BP294" i="1"/>
  <c r="BN294" i="1"/>
  <c r="Y296" i="1"/>
  <c r="Y317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H9" i="1"/>
  <c r="BN143" i="1"/>
  <c r="BP143" i="1"/>
  <c r="BN148" i="1"/>
  <c r="BP148" i="1"/>
  <c r="BN153" i="1"/>
  <c r="BP153" i="1"/>
  <c r="BN158" i="1"/>
  <c r="BP158" i="1"/>
  <c r="BN169" i="1"/>
  <c r="BP169" i="1"/>
  <c r="BN170" i="1"/>
  <c r="BN172" i="1"/>
  <c r="BN176" i="1"/>
  <c r="BP176" i="1"/>
  <c r="BN184" i="1"/>
  <c r="BN189" i="1"/>
  <c r="BP189" i="1"/>
  <c r="BN200" i="1"/>
  <c r="BN202" i="1"/>
  <c r="BN207" i="1"/>
  <c r="BP207" i="1"/>
  <c r="BN209" i="1"/>
  <c r="Z220" i="1"/>
  <c r="BN214" i="1"/>
  <c r="BP214" i="1"/>
  <c r="BN216" i="1"/>
  <c r="Y228" i="1"/>
  <c r="Y229" i="1"/>
  <c r="BP242" i="1"/>
  <c r="BN242" i="1"/>
  <c r="Y244" i="1"/>
  <c r="BP249" i="1"/>
  <c r="BN249" i="1"/>
  <c r="Y257" i="1"/>
  <c r="Y264" i="1"/>
  <c r="BP261" i="1"/>
  <c r="BN261" i="1"/>
  <c r="Y263" i="1"/>
  <c r="Y281" i="1"/>
  <c r="BP278" i="1"/>
  <c r="BN278" i="1"/>
  <c r="BP279" i="1"/>
  <c r="BN279" i="1"/>
  <c r="BP280" i="1"/>
  <c r="BN280" i="1"/>
  <c r="Y286" i="1"/>
  <c r="Y290" i="1"/>
  <c r="BP288" i="1"/>
  <c r="BN288" i="1"/>
  <c r="BP289" i="1"/>
  <c r="BN289" i="1"/>
  <c r="Y297" i="1"/>
  <c r="Y318" i="1"/>
  <c r="Y324" i="1" l="1"/>
  <c r="Y328" i="1"/>
  <c r="Y325" i="1"/>
  <c r="Z329" i="1"/>
  <c r="Y326" i="1"/>
  <c r="Y327" i="1" l="1"/>
  <c r="B337" i="1"/>
  <c r="A337" i="1"/>
  <c r="C337" i="1"/>
</calcChain>
</file>

<file path=xl/sharedStrings.xml><?xml version="1.0" encoding="utf-8"?>
<sst xmlns="http://schemas.openxmlformats.org/spreadsheetml/2006/main" count="1570" uniqueCount="516">
  <si>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</si>
  <si>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</si>
  <si>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</si>
  <si>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</si>
  <si>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</si>
  <si>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</si>
  <si>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</si>
  <si>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</si>
  <si>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</si>
  <si>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</si>
  <si>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</si>
  <si>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</si>
  <si>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</si>
  <si>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</si>
  <si>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</si>
  <si>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</si>
  <si>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</si>
  <si>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</si>
  <si>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</si>
  <si>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</si>
  <si>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</si>
  <si>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</si>
  <si>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</si>
  <si>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</si>
  <si>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</si>
  <si>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</si>
  <si>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</si>
  <si>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</si>
  <si>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</si>
  <si>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</si>
  <si>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</si>
  <si>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</si>
  <si>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</si>
  <si>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</si>
  <si>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</si>
  <si>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</si>
  <si>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</si>
  <si>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</si>
  <si>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</si>
  <si>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</si>
  <si>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</si>
  <si>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</si>
  <si>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</si>
  <si>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</si>
  <si>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</si>
  <si>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</si>
  <si>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</si>
  <si>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</si>
  <si>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</si>
  <si>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</si>
  <si>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</si>
  <si>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</si>
  <si>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</si>
  <si>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</si>
  <si>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</si>
  <si>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</si>
  <si>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</si>
  <si>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</si>
  <si>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</si>
  <si>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</si>
  <si>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</si>
  <si>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</si>
  <si>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</si>
  <si>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</si>
  <si>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</si>
  <si>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</si>
  <si>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</si>
  <si>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</si>
  <si>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</si>
  <si>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</si>
  <si>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</si>
  <si>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</si>
  <si>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</si>
  <si>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</si>
  <si>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</si>
  <si>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</si>
  <si>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</si>
  <si>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</si>
  <si>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</si>
  <si>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</si>
  <si>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</si>
  <si>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</si>
  <si>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</si>
  <si>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</si>
  <si>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</si>
  <si>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</si>
  <si>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</si>
  <si>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</si>
  <si>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</si>
  <si>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</si>
  <si>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</si>
  <si>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</si>
  <si>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</si>
  <si>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</si>
  <si>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</si>
  <si>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</si>
  <si>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</si>
  <si>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</si>
  <si>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</si>
  <si>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</si>
  <si>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</si>
  <si>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</si>
  <si>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</si>
  <si>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</si>
  <si>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</si>
  <si>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</si>
  <si>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</si>
  <si>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</si>
  <si>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</si>
  <si>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</si>
  <si>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</si>
  <si>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</si>
  <si>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</si>
  <si>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</si>
  <si>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</si>
  <si>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</si>
  <si>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</si>
  <si>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</si>
  <si>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</si>
  <si>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</si>
  <si>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</si>
  <si>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</si>
  <si>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</si>
  <si>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</si>
  <si>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</si>
  <si>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</si>
  <si>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</si>
  <si>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</si>
  <si>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</si>
  <si>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</si>
  <si>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</si>
  <si>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</si>
  <si>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</si>
  <si>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</si>
  <si>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</si>
  <si>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</si>
  <si>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</si>
  <si>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</si>
  <si>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</si>
  <si>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</si>
  <si>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</si>
  <si>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</si>
  <si>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</si>
  <si>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</si>
  <si>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</si>
  <si>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</si>
  <si>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</si>
  <si>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</si>
  <si>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</si>
  <si>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</si>
  <si>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</si>
  <si>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</si>
  <si>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</si>
  <si>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</si>
  <si>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</si>
  <si>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</si>
  <si>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</si>
  <si>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</si>
  <si>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</si>
  <si>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</si>
  <si>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</si>
  <si>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</si>
  <si>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</si>
  <si>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</si>
  <si>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</si>
  <si>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</si>
  <si>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</si>
  <si>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</si>
  <si>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</si>
  <si>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</si>
  <si>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</si>
  <si>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</si>
  <si>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</si>
  <si>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</si>
  <si>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</si>
  <si>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</si>
  <si>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</si>
  <si>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</si>
  <si>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</si>
  <si>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</si>
  <si>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</si>
  <si>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</si>
  <si>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</si>
  <si>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</si>
  <si>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</si>
  <si>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</si>
  <si>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</si>
  <si>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</si>
  <si>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</si>
  <si>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</si>
  <si>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</si>
  <si>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</si>
  <si>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</si>
  <si>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</si>
  <si>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</si>
  <si>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</si>
  <si>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</si>
  <si>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</si>
  <si>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</si>
  <si>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</si>
  <si>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</si>
  <si>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</si>
  <si>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</si>
  <si>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</si>
  <si>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</si>
  <si>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</si>
  <si>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</si>
  <si>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</si>
  <si>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</si>
  <si>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</si>
  <si>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</si>
  <si>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</si>
  <si>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</si>
  <si>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</si>
  <si>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</si>
  <si>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</si>
  <si>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</si>
  <si>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</si>
  <si>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</si>
  <si>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</si>
  <si>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</si>
  <si>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</si>
  <si>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</si>
  <si>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</si>
  <si>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</si>
  <si>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</si>
  <si>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</si>
  <si>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</si>
  <si>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</si>
  <si>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</si>
  <si>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</si>
  <si>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</si>
  <si>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</si>
  <si>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</si>
  <si>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</si>
  <si>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</si>
  <si>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</si>
  <si>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</si>
  <si>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</si>
  <si>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</si>
  <si>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</si>
  <si>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</si>
  <si>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</si>
  <si>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</si>
  <si>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</si>
  <si>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</si>
  <si>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</si>
  <si>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</si>
  <si>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</si>
  <si>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</si>
  <si>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</si>
  <si>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</si>
  <si>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</si>
  <si>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</si>
  <si>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</si>
  <si>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</si>
  <si>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</si>
  <si>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</si>
  <si>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</si>
  <si>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</si>
  <si>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</si>
  <si>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</si>
  <si>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</si>
  <si>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</si>
  <si>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</si>
  <si>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</si>
  <si>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</si>
  <si>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</si>
  <si>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</si>
  <si>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</si>
  <si>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</si>
  <si>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</si>
  <si>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</si>
  <si>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</si>
  <si>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</si>
  <si>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</si>
  <si>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</si>
  <si>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</si>
  <si>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</si>
  <si>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</si>
  <si>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</si>
  <si>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</si>
  <si>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</si>
  <si>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</si>
  <si>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</si>
  <si>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</si>
  <si>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</si>
  <si>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</si>
  <si>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</si>
  <si>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</si>
  <si>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</si>
  <si>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</si>
  <si>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</si>
  <si>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</si>
  <si>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</si>
  <si>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</si>
  <si>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</si>
  <si>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</si>
  <si>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</si>
  <si>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</si>
  <si>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</si>
  <si>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</si>
  <si>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</si>
  <si>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</si>
  <si>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</si>
  <si>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</si>
  <si>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</si>
  <si>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</si>
  <si>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</si>
  <si>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</si>
  <si>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</si>
  <si>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</si>
  <si>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</si>
  <si>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</si>
  <si>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</si>
  <si>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</si>
  <si>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</si>
  <si>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</si>
  <si>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</si>
  <si>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</si>
  <si>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</si>
  <si>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</si>
  <si>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</si>
  <si>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</si>
  <si>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</si>
  <si>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</si>
  <si>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</si>
  <si>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</si>
  <si>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</si>
  <si>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</si>
  <si>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</si>
  <si>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</si>
  <si>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</si>
  <si>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</si>
  <si>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</si>
  <si>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</si>
  <si>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</si>
  <si>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</si>
  <si>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</si>
  <si>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</si>
  <si>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</si>
  <si>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</si>
  <si>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</si>
  <si>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</si>
  <si>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</si>
  <si>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</si>
  <si>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</si>
  <si>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</si>
  <si>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</si>
  <si>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</si>
  <si>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</si>
  <si>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</si>
  <si>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</si>
  <si>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</si>
  <si>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</si>
  <si>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</si>
  <si>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</si>
  <si>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</si>
  <si>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</si>
  <si>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</si>
  <si>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</si>
  <si>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</si>
  <si>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</si>
  <si>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</si>
  <si>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</si>
  <si>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</si>
  <si>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</si>
  <si>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</si>
  <si>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</si>
  <si>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</si>
  <si>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</si>
  <si>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</si>
  <si>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</si>
  <si>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</si>
  <si>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</si>
  <si>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</si>
  <si>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</si>
  <si>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</si>
  <si>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</si>
  <si>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</si>
  <si>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</si>
  <si>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</si>
  <si>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</si>
  <si>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</si>
  <si>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</si>
  <si>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</si>
  <si>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</si>
  <si>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</si>
  <si>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</si>
  <si>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</si>
  <si>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</si>
  <si>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</si>
  <si>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</si>
  <si>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</si>
  <si>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</si>
  <si>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</si>
  <si>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</si>
  <si>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</si>
  <si>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</si>
  <si>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</si>
  <si>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</si>
  <si>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</si>
  <si>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</si>
  <si>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</si>
  <si>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</si>
  <si>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</si>
  <si>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</si>
  <si>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</si>
  <si>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</si>
  <si>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</si>
  <si>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</si>
  <si>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</si>
  <si>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</si>
  <si>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</si>
  <si>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</si>
  <si>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</si>
  <si>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</si>
  <si>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</si>
  <si>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</si>
  <si>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</si>
  <si>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</si>
  <si>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</si>
  <si>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</si>
  <si>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</si>
  <si>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</si>
  <si>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</si>
  <si>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</si>
  <si>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</si>
  <si>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</si>
  <si>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</si>
  <si>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</si>
  <si>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</si>
  <si>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</si>
  <si>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</si>
  <si>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</si>
  <si>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</si>
  <si>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</si>
  <si>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</si>
  <si>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</si>
  <si>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</si>
  <si>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</si>
  <si>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</si>
  <si>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</si>
  <si>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</si>
  <si>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</si>
  <si>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</si>
  <si>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</si>
  <si>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</si>
  <si>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</si>
  <si>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</si>
  <si>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</si>
  <si>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</si>
  <si>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</si>
  <si>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</si>
  <si>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</si>
  <si>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</si>
  <si>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</si>
  <si>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</si>
  <si>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</si>
  <si>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</si>
  <si>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</si>
  <si>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</si>
  <si>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</si>
  <si>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</si>
  <si>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</si>
  <si>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</si>
  <si>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</si>
  <si>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</si>
  <si>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</si>
  <si>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</si>
  <si>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</si>
  <si>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</si>
  <si>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</si>
  <si>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</si>
  <si>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</si>
  <si>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</si>
  <si>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</si>
  <si>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</si>
  <si>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</si>
  <si>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</si>
  <si>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</si>
  <si>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</si>
  <si>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</si>
  <si>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</si>
  <si>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</si>
  <si>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</si>
  <si>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</si>
  <si>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</si>
  <si>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</si>
  <si>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</si>
  <si>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</si>
  <si>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</si>
  <si>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</si>
  <si>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</si>
  <si>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</si>
  <si>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</si>
  <si>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</si>
  <si>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</si>
  <si>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</si>
  <si>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</si>
  <si>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</si>
  <si>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</si>
  <si>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</si>
  <si>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</si>
  <si>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</si>
  <si>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</si>
  <si>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</si>
  <si>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</si>
  <si>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</si>
  <si>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</si>
  <si>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</si>
  <si>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</si>
  <si>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</si>
  <si>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</si>
  <si>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</si>
  <si>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15 европалет,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</si>
</sst>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7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1" t="s">
        <v>0</v>
      </c>
      <c r="E1" s="359"/>
      <c r="F1" s="359"/>
      <c r="G1" s="12" t="s">
        <v>1</v>
      </c>
      <c r="H1" s="381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380" t="s">
        <v>8</v>
      </c>
      <c r="B5" s="367"/>
      <c r="C5" s="368"/>
      <c r="D5" s="385"/>
      <c r="E5" s="386"/>
      <c r="F5" s="512" t="s">
        <v>9</v>
      </c>
      <c r="G5" s="368"/>
      <c r="H5" s="385" t="s">
        <v>515</v>
      </c>
      <c r="I5" s="476"/>
      <c r="J5" s="476"/>
      <c r="K5" s="476"/>
      <c r="L5" s="476"/>
      <c r="M5" s="386"/>
      <c r="N5" s="61"/>
      <c r="P5" s="24" t="s">
        <v>10</v>
      </c>
      <c r="Q5" s="522">
        <v>45845</v>
      </c>
      <c r="R5" s="379"/>
      <c r="T5" s="432" t="s">
        <v>11</v>
      </c>
      <c r="U5" s="433"/>
      <c r="V5" s="435" t="s">
        <v>12</v>
      </c>
      <c r="W5" s="379"/>
      <c r="AB5" s="51"/>
      <c r="AC5" s="51"/>
      <c r="AD5" s="51"/>
      <c r="AE5" s="51"/>
    </row>
    <row r="6" spans="1:32" s="318" customFormat="1" ht="24" customHeight="1" x14ac:dyDescent="0.2">
      <c r="A6" s="380" t="s">
        <v>13</v>
      </c>
      <c r="B6" s="367"/>
      <c r="C6" s="368"/>
      <c r="D6" s="482" t="s">
        <v>485</v>
      </c>
      <c r="E6" s="483"/>
      <c r="F6" s="483"/>
      <c r="G6" s="483"/>
      <c r="H6" s="483"/>
      <c r="I6" s="483"/>
      <c r="J6" s="483"/>
      <c r="K6" s="483"/>
      <c r="L6" s="483"/>
      <c r="M6" s="379"/>
      <c r="N6" s="62"/>
      <c r="P6" s="24" t="s">
        <v>15</v>
      </c>
      <c r="Q6" s="528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8" t="s">
        <v>16</v>
      </c>
      <c r="U6" s="433"/>
      <c r="V6" s="462" t="s">
        <v>17</v>
      </c>
      <c r="W6" s="345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97" t="str">
        <f>IFERROR(VLOOKUP(DeliveryAddress,Table,3,0),1)</f>
        <v>1</v>
      </c>
      <c r="E7" s="398"/>
      <c r="F7" s="398"/>
      <c r="G7" s="398"/>
      <c r="H7" s="398"/>
      <c r="I7" s="398"/>
      <c r="J7" s="398"/>
      <c r="K7" s="398"/>
      <c r="L7" s="398"/>
      <c r="M7" s="350"/>
      <c r="N7" s="63"/>
      <c r="P7" s="24"/>
      <c r="Q7" s="42"/>
      <c r="R7" s="42"/>
      <c r="T7" s="334"/>
      <c r="U7" s="433"/>
      <c r="V7" s="463"/>
      <c r="W7" s="464"/>
      <c r="AB7" s="51"/>
      <c r="AC7" s="51"/>
      <c r="AD7" s="51"/>
      <c r="AE7" s="51"/>
    </row>
    <row r="8" spans="1:32" s="318" customFormat="1" ht="25.5" customHeight="1" x14ac:dyDescent="0.2">
      <c r="A8" s="531" t="s">
        <v>18</v>
      </c>
      <c r="B8" s="339"/>
      <c r="C8" s="340"/>
      <c r="D8" s="400"/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19</v>
      </c>
      <c r="Q8" s="349">
        <v>0.45833333333333331</v>
      </c>
      <c r="R8" s="350"/>
      <c r="T8" s="334"/>
      <c r="U8" s="433"/>
      <c r="V8" s="463"/>
      <c r="W8" s="464"/>
      <c r="AB8" s="51"/>
      <c r="AC8" s="51"/>
      <c r="AD8" s="51"/>
      <c r="AE8" s="51"/>
    </row>
    <row r="9" spans="1:32" s="318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2"/>
      <c r="E9" s="342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16"/>
      <c r="P9" s="26" t="s">
        <v>20</v>
      </c>
      <c r="Q9" s="376"/>
      <c r="R9" s="377"/>
      <c r="T9" s="334"/>
      <c r="U9" s="433"/>
      <c r="V9" s="465"/>
      <c r="W9" s="466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2"/>
      <c r="E10" s="342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56" t="str">
        <f>IFERROR(VLOOKUP($D$10,Proxy,2,FALSE),"")</f>
        <v/>
      </c>
      <c r="I10" s="334"/>
      <c r="J10" s="334"/>
      <c r="K10" s="334"/>
      <c r="L10" s="334"/>
      <c r="M10" s="334"/>
      <c r="N10" s="317"/>
      <c r="P10" s="26" t="s">
        <v>21</v>
      </c>
      <c r="Q10" s="439"/>
      <c r="R10" s="440"/>
      <c r="U10" s="24" t="s">
        <v>22</v>
      </c>
      <c r="V10" s="344" t="s">
        <v>23</v>
      </c>
      <c r="W10" s="345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8"/>
      <c r="R11" s="379"/>
      <c r="U11" s="24" t="s">
        <v>26</v>
      </c>
      <c r="V11" s="490" t="s">
        <v>27</v>
      </c>
      <c r="W11" s="377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26" t="s">
        <v>28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29</v>
      </c>
      <c r="Q12" s="349"/>
      <c r="R12" s="350"/>
      <c r="S12" s="23"/>
      <c r="U12" s="24"/>
      <c r="V12" s="359"/>
      <c r="W12" s="334"/>
      <c r="AB12" s="51"/>
      <c r="AC12" s="51"/>
      <c r="AD12" s="51"/>
      <c r="AE12" s="51"/>
    </row>
    <row r="13" spans="1:32" s="318" customFormat="1" ht="23.25" customHeight="1" x14ac:dyDescent="0.2">
      <c r="A13" s="426" t="s">
        <v>30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31</v>
      </c>
      <c r="Q13" s="490"/>
      <c r="R13" s="3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26" t="s">
        <v>32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28" t="s">
        <v>33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16" t="s">
        <v>34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35</v>
      </c>
      <c r="B17" s="346" t="s">
        <v>36</v>
      </c>
      <c r="C17" s="410" t="s">
        <v>37</v>
      </c>
      <c r="D17" s="346" t="s">
        <v>38</v>
      </c>
      <c r="E17" s="39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346" t="s">
        <v>48</v>
      </c>
      <c r="P17" s="346" t="s">
        <v>49</v>
      </c>
      <c r="Q17" s="391"/>
      <c r="R17" s="391"/>
      <c r="S17" s="391"/>
      <c r="T17" s="392"/>
      <c r="U17" s="539" t="s">
        <v>50</v>
      </c>
      <c r="V17" s="368"/>
      <c r="W17" s="346" t="s">
        <v>51</v>
      </c>
      <c r="X17" s="346" t="s">
        <v>52</v>
      </c>
      <c r="Y17" s="540" t="s">
        <v>53</v>
      </c>
      <c r="Z17" s="474" t="s">
        <v>54</v>
      </c>
      <c r="AA17" s="454" t="s">
        <v>55</v>
      </c>
      <c r="AB17" s="454" t="s">
        <v>56</v>
      </c>
      <c r="AC17" s="454" t="s">
        <v>57</v>
      </c>
      <c r="AD17" s="454" t="s">
        <v>58</v>
      </c>
      <c r="AE17" s="515"/>
      <c r="AF17" s="516"/>
      <c r="AG17" s="69"/>
      <c r="BD17" s="68" t="s">
        <v>59</v>
      </c>
    </row>
    <row r="18" spans="1:68" ht="14.25" customHeight="1" x14ac:dyDescent="0.2">
      <c r="A18" s="347"/>
      <c r="B18" s="347"/>
      <c r="C18" s="347"/>
      <c r="D18" s="393"/>
      <c r="E18" s="395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93"/>
      <c r="Q18" s="394"/>
      <c r="R18" s="394"/>
      <c r="S18" s="394"/>
      <c r="T18" s="395"/>
      <c r="U18" s="70" t="s">
        <v>60</v>
      </c>
      <c r="V18" s="70" t="s">
        <v>61</v>
      </c>
      <c r="W18" s="347"/>
      <c r="X18" s="347"/>
      <c r="Y18" s="541"/>
      <c r="Z18" s="475"/>
      <c r="AA18" s="455"/>
      <c r="AB18" s="455"/>
      <c r="AC18" s="455"/>
      <c r="AD18" s="517"/>
      <c r="AE18" s="518"/>
      <c r="AF18" s="519"/>
      <c r="AG18" s="69"/>
      <c r="BD18" s="68"/>
    </row>
    <row r="19" spans="1:68" ht="27.75" hidden="1" customHeight="1" x14ac:dyDescent="0.2">
      <c r="A19" s="355" t="s">
        <v>62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hidden="1" customHeight="1" x14ac:dyDescent="0.25">
      <c r="A20" s="337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9"/>
      <c r="AB20" s="319"/>
      <c r="AC20" s="319"/>
    </row>
    <row r="21" spans="1:68" ht="14.25" hidden="1" customHeight="1" x14ac:dyDescent="0.25">
      <c r="A21" s="343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20"/>
      <c r="AB21" s="320"/>
      <c r="AC21" s="320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  <c r="P23" s="338" t="s">
        <v>72</v>
      </c>
      <c r="Q23" s="339"/>
      <c r="R23" s="339"/>
      <c r="S23" s="339"/>
      <c r="T23" s="339"/>
      <c r="U23" s="339"/>
      <c r="V23" s="340"/>
      <c r="W23" s="37" t="s">
        <v>69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  <c r="P24" s="338" t="s">
        <v>72</v>
      </c>
      <c r="Q24" s="339"/>
      <c r="R24" s="339"/>
      <c r="S24" s="339"/>
      <c r="T24" s="339"/>
      <c r="U24" s="339"/>
      <c r="V24" s="340"/>
      <c r="W24" s="37" t="s">
        <v>73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55" t="s">
        <v>74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hidden="1" customHeight="1" x14ac:dyDescent="0.25">
      <c r="A26" s="337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9"/>
      <c r="AB26" s="319"/>
      <c r="AC26" s="319"/>
    </row>
    <row r="27" spans="1:68" ht="14.25" hidden="1" customHeight="1" x14ac:dyDescent="0.25">
      <c r="A27" s="343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20"/>
      <c r="AB27" s="320"/>
      <c r="AC27" s="320"/>
    </row>
    <row r="28" spans="1:68" ht="27" hidden="1" customHeight="1" x14ac:dyDescent="0.25">
      <c r="A28" s="54" t="s">
        <v>77</v>
      </c>
      <c r="B28" s="54" t="s">
        <v>78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69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69</v>
      </c>
      <c r="X29" s="324">
        <v>14</v>
      </c>
      <c r="Y29" s="325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  <c r="P30" s="338" t="s">
        <v>72</v>
      </c>
      <c r="Q30" s="339"/>
      <c r="R30" s="339"/>
      <c r="S30" s="339"/>
      <c r="T30" s="339"/>
      <c r="U30" s="339"/>
      <c r="V30" s="340"/>
      <c r="W30" s="37" t="s">
        <v>69</v>
      </c>
      <c r="X30" s="326">
        <f>IFERROR(SUM(X28:X29),"0")</f>
        <v>14</v>
      </c>
      <c r="Y30" s="326">
        <f>IFERROR(SUM(Y28:Y29),"0")</f>
        <v>14</v>
      </c>
      <c r="Z30" s="326">
        <f>IFERROR(IF(Z28="",0,Z28),"0")+IFERROR(IF(Z29="",0,Z29),"0")</f>
        <v>0.13174</v>
      </c>
      <c r="AA30" s="327"/>
      <c r="AB30" s="327"/>
      <c r="AC30" s="327"/>
    </row>
    <row r="31" spans="1:68" x14ac:dyDescent="0.2">
      <c r="A31" s="334"/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5"/>
      <c r="P31" s="338" t="s">
        <v>72</v>
      </c>
      <c r="Q31" s="339"/>
      <c r="R31" s="339"/>
      <c r="S31" s="339"/>
      <c r="T31" s="339"/>
      <c r="U31" s="339"/>
      <c r="V31" s="340"/>
      <c r="W31" s="37" t="s">
        <v>73</v>
      </c>
      <c r="X31" s="326">
        <f>IFERROR(SUMPRODUCT(X28:X29*H28:H29),"0")</f>
        <v>21</v>
      </c>
      <c r="Y31" s="326">
        <f>IFERROR(SUMPRODUCT(Y28:Y29*H28:H29),"0")</f>
        <v>21</v>
      </c>
      <c r="Z31" s="37"/>
      <c r="AA31" s="327"/>
      <c r="AB31" s="327"/>
      <c r="AC31" s="327"/>
    </row>
    <row r="32" spans="1:68" ht="16.5" hidden="1" customHeight="1" x14ac:dyDescent="0.25">
      <c r="A32" s="337" t="s">
        <v>84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19"/>
      <c r="AB32" s="319"/>
      <c r="AC32" s="319"/>
    </row>
    <row r="33" spans="1:68" ht="14.25" hidden="1" customHeight="1" x14ac:dyDescent="0.25">
      <c r="A33" s="343" t="s">
        <v>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20"/>
      <c r="AB33" s="320"/>
      <c r="AC33" s="320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9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69</v>
      </c>
      <c r="X34" s="324">
        <v>0</v>
      </c>
      <c r="Y34" s="32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69</v>
      </c>
      <c r="X35" s="324">
        <v>0</v>
      </c>
      <c r="Y35" s="32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7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69</v>
      </c>
      <c r="X36" s="324">
        <v>12</v>
      </c>
      <c r="Y36" s="32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5"/>
      <c r="P37" s="338" t="s">
        <v>72</v>
      </c>
      <c r="Q37" s="339"/>
      <c r="R37" s="339"/>
      <c r="S37" s="339"/>
      <c r="T37" s="339"/>
      <c r="U37" s="339"/>
      <c r="V37" s="340"/>
      <c r="W37" s="37" t="s">
        <v>69</v>
      </c>
      <c r="X37" s="326">
        <f>IFERROR(SUM(X34:X36),"0")</f>
        <v>12</v>
      </c>
      <c r="Y37" s="326">
        <f>IFERROR(SUM(Y34:Y36),"0")</f>
        <v>12</v>
      </c>
      <c r="Z37" s="326">
        <f>IFERROR(IF(Z34="",0,Z34),"0")+IFERROR(IF(Z35="",0,Z35),"0")+IFERROR(IF(Z36="",0,Z36),"0")</f>
        <v>0.186</v>
      </c>
      <c r="AA37" s="327"/>
      <c r="AB37" s="327"/>
      <c r="AC37" s="327"/>
    </row>
    <row r="38" spans="1:68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5"/>
      <c r="P38" s="338" t="s">
        <v>72</v>
      </c>
      <c r="Q38" s="339"/>
      <c r="R38" s="339"/>
      <c r="S38" s="339"/>
      <c r="T38" s="339"/>
      <c r="U38" s="339"/>
      <c r="V38" s="340"/>
      <c r="W38" s="37" t="s">
        <v>73</v>
      </c>
      <c r="X38" s="326">
        <f>IFERROR(SUMPRODUCT(X34:X36*H34:H36),"0")</f>
        <v>67.199999999999989</v>
      </c>
      <c r="Y38" s="326">
        <f>IFERROR(SUMPRODUCT(Y34:Y36*H34:H36),"0")</f>
        <v>67.199999999999989</v>
      </c>
      <c r="Z38" s="37"/>
      <c r="AA38" s="327"/>
      <c r="AB38" s="327"/>
      <c r="AC38" s="327"/>
    </row>
    <row r="39" spans="1:68" ht="16.5" hidden="1" customHeight="1" x14ac:dyDescent="0.25">
      <c r="A39" s="337" t="s">
        <v>94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9"/>
      <c r="AB39" s="319"/>
      <c r="AC39" s="319"/>
    </row>
    <row r="40" spans="1:68" ht="14.25" hidden="1" customHeight="1" x14ac:dyDescent="0.25">
      <c r="A40" s="343" t="s">
        <v>63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20"/>
      <c r="AB40" s="320"/>
      <c r="AC40" s="320"/>
    </row>
    <row r="41" spans="1:68" ht="27" hidden="1" customHeight="1" x14ac:dyDescent="0.25">
      <c r="A41" s="54" t="s">
        <v>95</v>
      </c>
      <c r="B41" s="54" t="s">
        <v>96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24">
        <v>0</v>
      </c>
      <c r="Y41" s="325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69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2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69</v>
      </c>
      <c r="X43" s="324">
        <v>12</v>
      </c>
      <c r="Y43" s="325">
        <f t="shared" si="0"/>
        <v>12</v>
      </c>
      <c r="Z43" s="36">
        <f t="shared" si="1"/>
        <v>0.186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87.6</v>
      </c>
      <c r="BN43" s="67">
        <f t="shared" si="3"/>
        <v>87.6</v>
      </c>
      <c r="BO43" s="67">
        <f t="shared" si="4"/>
        <v>0.14285714285714285</v>
      </c>
      <c r="BP43" s="67">
        <f t="shared" si="5"/>
        <v>0.14285714285714285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69</v>
      </c>
      <c r="X44" s="324">
        <v>36</v>
      </c>
      <c r="Y44" s="325">
        <f t="shared" si="0"/>
        <v>36</v>
      </c>
      <c r="Z44" s="36">
        <f t="shared" si="1"/>
        <v>0.55800000000000005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262.29599999999999</v>
      </c>
      <c r="BN44" s="67">
        <f t="shared" si="3"/>
        <v>262.29599999999999</v>
      </c>
      <c r="BO44" s="67">
        <f t="shared" si="4"/>
        <v>0.42857142857142855</v>
      </c>
      <c r="BP44" s="67">
        <f t="shared" si="5"/>
        <v>0.42857142857142855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5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69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7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33"/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5"/>
      <c r="P48" s="338" t="s">
        <v>72</v>
      </c>
      <c r="Q48" s="339"/>
      <c r="R48" s="339"/>
      <c r="S48" s="339"/>
      <c r="T48" s="339"/>
      <c r="U48" s="339"/>
      <c r="V48" s="340"/>
      <c r="W48" s="37" t="s">
        <v>69</v>
      </c>
      <c r="X48" s="326">
        <f>IFERROR(SUM(X41:X47),"0")</f>
        <v>48</v>
      </c>
      <c r="Y48" s="326">
        <f>IFERROR(SUM(Y41:Y47),"0")</f>
        <v>48</v>
      </c>
      <c r="Z48" s="326">
        <f>IFERROR(IF(Z41="",0,Z41),"0")+IFERROR(IF(Z42="",0,Z42),"0")+IFERROR(IF(Z43="",0,Z43),"0")+IFERROR(IF(Z44="",0,Z44),"0")+IFERROR(IF(Z45="",0,Z45),"0")+IFERROR(IF(Z46="",0,Z46),"0")+IFERROR(IF(Z47="",0,Z47),"0")</f>
        <v>0.74399999999999999</v>
      </c>
      <c r="AA48" s="327"/>
      <c r="AB48" s="327"/>
      <c r="AC48" s="327"/>
    </row>
    <row r="49" spans="1:68" x14ac:dyDescent="0.2">
      <c r="A49" s="334"/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5"/>
      <c r="P49" s="338" t="s">
        <v>72</v>
      </c>
      <c r="Q49" s="339"/>
      <c r="R49" s="339"/>
      <c r="S49" s="339"/>
      <c r="T49" s="339"/>
      <c r="U49" s="339"/>
      <c r="V49" s="340"/>
      <c r="W49" s="37" t="s">
        <v>73</v>
      </c>
      <c r="X49" s="326">
        <f>IFERROR(SUMPRODUCT(X41:X47*H41:H47),"0")</f>
        <v>336</v>
      </c>
      <c r="Y49" s="326">
        <f>IFERROR(SUMPRODUCT(Y41:Y47*H41:H47),"0")</f>
        <v>336</v>
      </c>
      <c r="Z49" s="37"/>
      <c r="AA49" s="327"/>
      <c r="AB49" s="327"/>
      <c r="AC49" s="327"/>
    </row>
    <row r="50" spans="1:68" ht="16.5" hidden="1" customHeight="1" x14ac:dyDescent="0.25">
      <c r="A50" s="337" t="s">
        <v>111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19"/>
      <c r="AB50" s="319"/>
      <c r="AC50" s="319"/>
    </row>
    <row r="51" spans="1:68" ht="14.25" hidden="1" customHeight="1" x14ac:dyDescent="0.25">
      <c r="A51" s="343" t="s">
        <v>63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20"/>
      <c r="AB51" s="320"/>
      <c r="AC51" s="320"/>
    </row>
    <row r="52" spans="1:68" ht="16.5" hidden="1" customHeight="1" x14ac:dyDescent="0.25">
      <c r="A52" s="54" t="s">
        <v>112</v>
      </c>
      <c r="B52" s="54" t="s">
        <v>113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33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5"/>
      <c r="P53" s="338" t="s">
        <v>72</v>
      </c>
      <c r="Q53" s="339"/>
      <c r="R53" s="339"/>
      <c r="S53" s="339"/>
      <c r="T53" s="339"/>
      <c r="U53" s="339"/>
      <c r="V53" s="340"/>
      <c r="W53" s="37" t="s">
        <v>69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hidden="1" x14ac:dyDescent="0.2">
      <c r="A54" s="334"/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5"/>
      <c r="P54" s="338" t="s">
        <v>72</v>
      </c>
      <c r="Q54" s="339"/>
      <c r="R54" s="339"/>
      <c r="S54" s="339"/>
      <c r="T54" s="339"/>
      <c r="U54" s="339"/>
      <c r="V54" s="340"/>
      <c r="W54" s="37" t="s">
        <v>73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hidden="1" customHeight="1" x14ac:dyDescent="0.25">
      <c r="A55" s="343" t="s">
        <v>115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20"/>
      <c r="AB55" s="320"/>
      <c r="AC55" s="320"/>
    </row>
    <row r="56" spans="1:68" ht="16.5" hidden="1" customHeight="1" x14ac:dyDescent="0.25">
      <c r="A56" s="54" t="s">
        <v>116</v>
      </c>
      <c r="B56" s="54" t="s">
        <v>117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5"/>
      <c r="P57" s="338" t="s">
        <v>72</v>
      </c>
      <c r="Q57" s="339"/>
      <c r="R57" s="339"/>
      <c r="S57" s="339"/>
      <c r="T57" s="339"/>
      <c r="U57" s="339"/>
      <c r="V57" s="340"/>
      <c r="W57" s="37" t="s">
        <v>69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4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5"/>
      <c r="P58" s="338" t="s">
        <v>72</v>
      </c>
      <c r="Q58" s="339"/>
      <c r="R58" s="339"/>
      <c r="S58" s="339"/>
      <c r="T58" s="339"/>
      <c r="U58" s="339"/>
      <c r="V58" s="340"/>
      <c r="W58" s="37" t="s">
        <v>73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43" t="s">
        <v>76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20"/>
      <c r="AB59" s="320"/>
      <c r="AC59" s="320"/>
    </row>
    <row r="60" spans="1:68" ht="16.5" hidden="1" customHeight="1" x14ac:dyDescent="0.25">
      <c r="A60" s="54" t="s">
        <v>119</v>
      </c>
      <c r="B60" s="54" t="s">
        <v>120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69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121</v>
      </c>
      <c r="AG60" s="67"/>
      <c r="AJ60" s="71" t="s">
        <v>71</v>
      </c>
      <c r="AK60" s="71">
        <v>1</v>
      </c>
      <c r="BB60" s="103" t="s">
        <v>81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33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5"/>
      <c r="P61" s="338" t="s">
        <v>72</v>
      </c>
      <c r="Q61" s="339"/>
      <c r="R61" s="339"/>
      <c r="S61" s="339"/>
      <c r="T61" s="339"/>
      <c r="U61" s="339"/>
      <c r="V61" s="340"/>
      <c r="W61" s="37" t="s">
        <v>69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4"/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5"/>
      <c r="P62" s="338" t="s">
        <v>72</v>
      </c>
      <c r="Q62" s="339"/>
      <c r="R62" s="339"/>
      <c r="S62" s="339"/>
      <c r="T62" s="339"/>
      <c r="U62" s="339"/>
      <c r="V62" s="340"/>
      <c r="W62" s="37" t="s">
        <v>73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43" t="s">
        <v>122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20"/>
      <c r="AB63" s="320"/>
      <c r="AC63" s="320"/>
    </row>
    <row r="64" spans="1:68" ht="16.5" hidden="1" customHeight="1" x14ac:dyDescent="0.25">
      <c r="A64" s="54" t="s">
        <v>123</v>
      </c>
      <c r="B64" s="54" t="s">
        <v>124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1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69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125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126</v>
      </c>
      <c r="B65" s="54" t="s">
        <v>127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69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125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33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5"/>
      <c r="P66" s="338" t="s">
        <v>72</v>
      </c>
      <c r="Q66" s="339"/>
      <c r="R66" s="339"/>
      <c r="S66" s="339"/>
      <c r="T66" s="339"/>
      <c r="U66" s="339"/>
      <c r="V66" s="340"/>
      <c r="W66" s="37" t="s">
        <v>69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hidden="1" x14ac:dyDescent="0.2">
      <c r="A67" s="334"/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5"/>
      <c r="P67" s="338" t="s">
        <v>72</v>
      </c>
      <c r="Q67" s="339"/>
      <c r="R67" s="339"/>
      <c r="S67" s="339"/>
      <c r="T67" s="339"/>
      <c r="U67" s="339"/>
      <c r="V67" s="340"/>
      <c r="W67" s="37" t="s">
        <v>73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hidden="1" customHeight="1" x14ac:dyDescent="0.25">
      <c r="A68" s="343" t="s">
        <v>128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20"/>
      <c r="AB68" s="320"/>
      <c r="AC68" s="320"/>
    </row>
    <row r="69" spans="1:68" ht="16.5" hidden="1" customHeight="1" x14ac:dyDescent="0.25">
      <c r="A69" s="54" t="s">
        <v>129</v>
      </c>
      <c r="B69" s="54" t="s">
        <v>130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69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131</v>
      </c>
      <c r="B70" s="54" t="s">
        <v>132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69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133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134</v>
      </c>
      <c r="B71" s="54" t="s">
        <v>135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69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133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idden="1" x14ac:dyDescent="0.2">
      <c r="A72" s="333"/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5"/>
      <c r="P72" s="338" t="s">
        <v>72</v>
      </c>
      <c r="Q72" s="339"/>
      <c r="R72" s="339"/>
      <c r="S72" s="339"/>
      <c r="T72" s="339"/>
      <c r="U72" s="339"/>
      <c r="V72" s="340"/>
      <c r="W72" s="37" t="s">
        <v>69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hidden="1" x14ac:dyDescent="0.2">
      <c r="A73" s="334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5"/>
      <c r="P73" s="338" t="s">
        <v>72</v>
      </c>
      <c r="Q73" s="339"/>
      <c r="R73" s="339"/>
      <c r="S73" s="339"/>
      <c r="T73" s="339"/>
      <c r="U73" s="339"/>
      <c r="V73" s="340"/>
      <c r="W73" s="37" t="s">
        <v>73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hidden="1" customHeight="1" x14ac:dyDescent="0.25">
      <c r="A74" s="337" t="s">
        <v>136</v>
      </c>
      <c r="B74" s="334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19"/>
      <c r="AB74" s="319"/>
      <c r="AC74" s="319"/>
    </row>
    <row r="75" spans="1:68" ht="14.25" hidden="1" customHeight="1" x14ac:dyDescent="0.25">
      <c r="A75" s="343" t="s">
        <v>63</v>
      </c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20"/>
      <c r="AB75" s="320"/>
      <c r="AC75" s="320"/>
    </row>
    <row r="76" spans="1:68" ht="27" hidden="1" customHeight="1" x14ac:dyDescent="0.25">
      <c r="A76" s="54" t="s">
        <v>137</v>
      </c>
      <c r="B76" s="54" t="s">
        <v>138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139</v>
      </c>
      <c r="L76" s="32" t="s">
        <v>67</v>
      </c>
      <c r="M76" s="33" t="s">
        <v>68</v>
      </c>
      <c r="N76" s="33"/>
      <c r="O76" s="32">
        <v>180</v>
      </c>
      <c r="P76" s="4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69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140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141</v>
      </c>
      <c r="B77" s="54" t="s">
        <v>142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66</v>
      </c>
      <c r="L77" s="32" t="s">
        <v>67</v>
      </c>
      <c r="M77" s="33" t="s">
        <v>68</v>
      </c>
      <c r="N77" s="33"/>
      <c r="O77" s="32">
        <v>180</v>
      </c>
      <c r="P77" s="44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69</v>
      </c>
      <c r="X77" s="324">
        <v>108</v>
      </c>
      <c r="Y77" s="325">
        <f>IFERROR(IF(X77="","",X77),"")</f>
        <v>108</v>
      </c>
      <c r="Z77" s="36">
        <f>IFERROR(IF(X77="","",X77*0.00866),"")</f>
        <v>0.93527999999999989</v>
      </c>
      <c r="AA77" s="56"/>
      <c r="AB77" s="57"/>
      <c r="AC77" s="116" t="s">
        <v>140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563.02559999999994</v>
      </c>
      <c r="BN77" s="67">
        <f>IFERROR(Y77*I77,"0")</f>
        <v>563.02559999999994</v>
      </c>
      <c r="BO77" s="67">
        <f>IFERROR(X77/J77,"0")</f>
        <v>0.75</v>
      </c>
      <c r="BP77" s="67">
        <f>IFERROR(Y77/J77,"0")</f>
        <v>0.75</v>
      </c>
    </row>
    <row r="78" spans="1:68" x14ac:dyDescent="0.2">
      <c r="A78" s="333"/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5"/>
      <c r="P78" s="338" t="s">
        <v>72</v>
      </c>
      <c r="Q78" s="339"/>
      <c r="R78" s="339"/>
      <c r="S78" s="339"/>
      <c r="T78" s="339"/>
      <c r="U78" s="339"/>
      <c r="V78" s="340"/>
      <c r="W78" s="37" t="s">
        <v>69</v>
      </c>
      <c r="X78" s="326">
        <f>IFERROR(SUM(X76:X77),"0")</f>
        <v>108</v>
      </c>
      <c r="Y78" s="326">
        <f>IFERROR(SUM(Y76:Y77),"0")</f>
        <v>108</v>
      </c>
      <c r="Z78" s="326">
        <f>IFERROR(IF(Z76="",0,Z76),"0")+IFERROR(IF(Z77="",0,Z77),"0")</f>
        <v>0.93527999999999989</v>
      </c>
      <c r="AA78" s="327"/>
      <c r="AB78" s="327"/>
      <c r="AC78" s="327"/>
    </row>
    <row r="79" spans="1:68" x14ac:dyDescent="0.2">
      <c r="A79" s="334"/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5"/>
      <c r="P79" s="338" t="s">
        <v>72</v>
      </c>
      <c r="Q79" s="339"/>
      <c r="R79" s="339"/>
      <c r="S79" s="339"/>
      <c r="T79" s="339"/>
      <c r="U79" s="339"/>
      <c r="V79" s="340"/>
      <c r="W79" s="37" t="s">
        <v>73</v>
      </c>
      <c r="X79" s="326">
        <f>IFERROR(SUMPRODUCT(X76:X77*H76:H77),"0")</f>
        <v>540</v>
      </c>
      <c r="Y79" s="326">
        <f>IFERROR(SUMPRODUCT(Y76:Y77*H76:H77),"0")</f>
        <v>540</v>
      </c>
      <c r="Z79" s="37"/>
      <c r="AA79" s="327"/>
      <c r="AB79" s="327"/>
      <c r="AC79" s="327"/>
    </row>
    <row r="80" spans="1:68" ht="16.5" hidden="1" customHeight="1" x14ac:dyDescent="0.25">
      <c r="A80" s="337" t="s">
        <v>143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19"/>
      <c r="AB80" s="319"/>
      <c r="AC80" s="319"/>
    </row>
    <row r="81" spans="1:68" ht="14.25" hidden="1" customHeight="1" x14ac:dyDescent="0.25">
      <c r="A81" s="343" t="s">
        <v>128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20"/>
      <c r="AB81" s="320"/>
      <c r="AC81" s="320"/>
    </row>
    <row r="82" spans="1:68" ht="27" hidden="1" customHeight="1" x14ac:dyDescent="0.25">
      <c r="A82" s="54" t="s">
        <v>144</v>
      </c>
      <c r="B82" s="54" t="s">
        <v>145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2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24">
        <v>0</v>
      </c>
      <c r="Y82" s="325">
        <f>IFERROR(IF(X82="","",X82),"")</f>
        <v>0</v>
      </c>
      <c r="Z82" s="36">
        <f>IFERROR(IF(X82="","",X82*0.01788),"")</f>
        <v>0</v>
      </c>
      <c r="AA82" s="56"/>
      <c r="AB82" s="57"/>
      <c r="AC82" s="118" t="s">
        <v>146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hidden="1" customHeight="1" x14ac:dyDescent="0.25">
      <c r="A83" s="54" t="s">
        <v>147</v>
      </c>
      <c r="B83" s="54" t="s">
        <v>148</v>
      </c>
      <c r="C83" s="31">
        <v>4301135586</v>
      </c>
      <c r="D83" s="328">
        <v>4607111033659</v>
      </c>
      <c r="E83" s="329"/>
      <c r="F83" s="323">
        <v>0.3</v>
      </c>
      <c r="G83" s="32">
        <v>6</v>
      </c>
      <c r="H83" s="323">
        <v>1.8</v>
      </c>
      <c r="I83" s="323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0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24">
        <v>0</v>
      </c>
      <c r="Y83" s="325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146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idden="1" x14ac:dyDescent="0.2">
      <c r="A84" s="333"/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5"/>
      <c r="P84" s="338" t="s">
        <v>72</v>
      </c>
      <c r="Q84" s="339"/>
      <c r="R84" s="339"/>
      <c r="S84" s="339"/>
      <c r="T84" s="339"/>
      <c r="U84" s="339"/>
      <c r="V84" s="340"/>
      <c r="W84" s="37" t="s">
        <v>69</v>
      </c>
      <c r="X84" s="326">
        <f>IFERROR(SUM(X82:X83),"0")</f>
        <v>0</v>
      </c>
      <c r="Y84" s="326">
        <f>IFERROR(SUM(Y82:Y83),"0")</f>
        <v>0</v>
      </c>
      <c r="Z84" s="326">
        <f>IFERROR(IF(Z82="",0,Z82),"0")+IFERROR(IF(Z83="",0,Z83),"0")</f>
        <v>0</v>
      </c>
      <c r="AA84" s="327"/>
      <c r="AB84" s="327"/>
      <c r="AC84" s="327"/>
    </row>
    <row r="85" spans="1:68" hidden="1" x14ac:dyDescent="0.2">
      <c r="A85" s="334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5"/>
      <c r="P85" s="338" t="s">
        <v>72</v>
      </c>
      <c r="Q85" s="339"/>
      <c r="R85" s="339"/>
      <c r="S85" s="339"/>
      <c r="T85" s="339"/>
      <c r="U85" s="339"/>
      <c r="V85" s="340"/>
      <c r="W85" s="37" t="s">
        <v>73</v>
      </c>
      <c r="X85" s="326">
        <f>IFERROR(SUMPRODUCT(X82:X83*H82:H83),"0")</f>
        <v>0</v>
      </c>
      <c r="Y85" s="326">
        <f>IFERROR(SUMPRODUCT(Y82:Y83*H82:H83),"0")</f>
        <v>0</v>
      </c>
      <c r="Z85" s="37"/>
      <c r="AA85" s="327"/>
      <c r="AB85" s="327"/>
      <c r="AC85" s="327"/>
    </row>
    <row r="86" spans="1:68" ht="16.5" hidden="1" customHeight="1" x14ac:dyDescent="0.25">
      <c r="A86" s="337" t="s">
        <v>149</v>
      </c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334"/>
      <c r="W86" s="334"/>
      <c r="X86" s="334"/>
      <c r="Y86" s="334"/>
      <c r="Z86" s="334"/>
      <c r="AA86" s="319"/>
      <c r="AB86" s="319"/>
      <c r="AC86" s="319"/>
    </row>
    <row r="87" spans="1:68" ht="14.25" hidden="1" customHeight="1" x14ac:dyDescent="0.25">
      <c r="A87" s="343" t="s">
        <v>150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20"/>
      <c r="AB87" s="320"/>
      <c r="AC87" s="320"/>
    </row>
    <row r="88" spans="1:68" ht="27" customHeight="1" x14ac:dyDescent="0.25">
      <c r="A88" s="54" t="s">
        <v>151</v>
      </c>
      <c r="B88" s="54" t="s">
        <v>152</v>
      </c>
      <c r="C88" s="31">
        <v>4301131047</v>
      </c>
      <c r="D88" s="328">
        <v>4607111034120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69</v>
      </c>
      <c r="X88" s="324">
        <v>28</v>
      </c>
      <c r="Y88" s="325">
        <f>IFERROR(IF(X88="","",X88),"")</f>
        <v>28</v>
      </c>
      <c r="Z88" s="36">
        <f>IFERROR(IF(X88="","",X88*0.01788),"")</f>
        <v>0.50063999999999997</v>
      </c>
      <c r="AA88" s="56"/>
      <c r="AB88" s="57"/>
      <c r="AC88" s="122" t="s">
        <v>153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120.50080000000001</v>
      </c>
      <c r="BN88" s="67">
        <f>IFERROR(Y88*I88,"0")</f>
        <v>120.50080000000001</v>
      </c>
      <c r="BO88" s="67">
        <f>IFERROR(X88/J88,"0")</f>
        <v>0.4</v>
      </c>
      <c r="BP88" s="67">
        <f>IFERROR(Y88/J88,"0")</f>
        <v>0.4</v>
      </c>
    </row>
    <row r="89" spans="1:68" ht="27" customHeight="1" x14ac:dyDescent="0.25">
      <c r="A89" s="54" t="s">
        <v>154</v>
      </c>
      <c r="B89" s="54" t="s">
        <v>155</v>
      </c>
      <c r="C89" s="31">
        <v>4301131046</v>
      </c>
      <c r="D89" s="328">
        <v>4607111034137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5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31"/>
      <c r="R89" s="331"/>
      <c r="S89" s="331"/>
      <c r="T89" s="332"/>
      <c r="U89" s="34"/>
      <c r="V89" s="34"/>
      <c r="W89" s="35" t="s">
        <v>69</v>
      </c>
      <c r="X89" s="324">
        <v>98</v>
      </c>
      <c r="Y89" s="325">
        <f>IFERROR(IF(X89="","",X89),"")</f>
        <v>98</v>
      </c>
      <c r="Z89" s="36">
        <f>IFERROR(IF(X89="","",X89*0.01788),"")</f>
        <v>1.75224</v>
      </c>
      <c r="AA89" s="56"/>
      <c r="AB89" s="57"/>
      <c r="AC89" s="124" t="s">
        <v>156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421.75280000000004</v>
      </c>
      <c r="BN89" s="67">
        <f>IFERROR(Y89*I89,"0")</f>
        <v>421.75280000000004</v>
      </c>
      <c r="BO89" s="67">
        <f>IFERROR(X89/J89,"0")</f>
        <v>1.4</v>
      </c>
      <c r="BP89" s="67">
        <f>IFERROR(Y89/J89,"0")</f>
        <v>1.4</v>
      </c>
    </row>
    <row r="90" spans="1:68" x14ac:dyDescent="0.2">
      <c r="A90" s="333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35"/>
      <c r="P90" s="338" t="s">
        <v>72</v>
      </c>
      <c r="Q90" s="339"/>
      <c r="R90" s="339"/>
      <c r="S90" s="339"/>
      <c r="T90" s="339"/>
      <c r="U90" s="339"/>
      <c r="V90" s="340"/>
      <c r="W90" s="37" t="s">
        <v>69</v>
      </c>
      <c r="X90" s="326">
        <f>IFERROR(SUM(X88:X89),"0")</f>
        <v>126</v>
      </c>
      <c r="Y90" s="326">
        <f>IFERROR(SUM(Y88:Y89),"0")</f>
        <v>126</v>
      </c>
      <c r="Z90" s="326">
        <f>IFERROR(IF(Z88="",0,Z88),"0")+IFERROR(IF(Z89="",0,Z89),"0")</f>
        <v>2.2528800000000002</v>
      </c>
      <c r="AA90" s="327"/>
      <c r="AB90" s="327"/>
      <c r="AC90" s="327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5"/>
      <c r="P91" s="338" t="s">
        <v>72</v>
      </c>
      <c r="Q91" s="339"/>
      <c r="R91" s="339"/>
      <c r="S91" s="339"/>
      <c r="T91" s="339"/>
      <c r="U91" s="339"/>
      <c r="V91" s="340"/>
      <c r="W91" s="37" t="s">
        <v>73</v>
      </c>
      <c r="X91" s="326">
        <f>IFERROR(SUMPRODUCT(X88:X89*H88:H89),"0")</f>
        <v>453.6</v>
      </c>
      <c r="Y91" s="326">
        <f>IFERROR(SUMPRODUCT(Y88:Y89*H88:H89),"0")</f>
        <v>453.6</v>
      </c>
      <c r="Z91" s="37"/>
      <c r="AA91" s="327"/>
      <c r="AB91" s="327"/>
      <c r="AC91" s="327"/>
    </row>
    <row r="92" spans="1:68" ht="16.5" hidden="1" customHeight="1" x14ac:dyDescent="0.25">
      <c r="A92" s="337" t="s">
        <v>157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9"/>
      <c r="AB92" s="319"/>
      <c r="AC92" s="319"/>
    </row>
    <row r="93" spans="1:68" ht="14.25" hidden="1" customHeight="1" x14ac:dyDescent="0.25">
      <c r="A93" s="343" t="s">
        <v>128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20"/>
      <c r="AB93" s="320"/>
      <c r="AC93" s="320"/>
    </row>
    <row r="94" spans="1:68" ht="27" hidden="1" customHeight="1" x14ac:dyDescent="0.25">
      <c r="A94" s="54" t="s">
        <v>158</v>
      </c>
      <c r="B94" s="54" t="s">
        <v>159</v>
      </c>
      <c r="C94" s="31">
        <v>4301135763</v>
      </c>
      <c r="D94" s="328">
        <v>4620207491027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69" t="s">
        <v>160</v>
      </c>
      <c r="Q94" s="331"/>
      <c r="R94" s="331"/>
      <c r="S94" s="331"/>
      <c r="T94" s="332"/>
      <c r="U94" s="34"/>
      <c r="V94" s="34"/>
      <c r="W94" s="35" t="s">
        <v>69</v>
      </c>
      <c r="X94" s="324">
        <v>0</v>
      </c>
      <c r="Y94" s="325">
        <f t="shared" ref="Y94:Y99" si="6">IFERROR(IF(X94="","",X94),"")</f>
        <v>0</v>
      </c>
      <c r="Z94" s="36">
        <f t="shared" ref="Z94:Z99" si="7">IFERROR(IF(X94="","",X94*0.01788),"")</f>
        <v>0</v>
      </c>
      <c r="AA94" s="56"/>
      <c r="AB94" s="57"/>
      <c r="AC94" s="126" t="s">
        <v>146</v>
      </c>
      <c r="AG94" s="67"/>
      <c r="AJ94" s="71" t="s">
        <v>71</v>
      </c>
      <c r="AK94" s="71">
        <v>1</v>
      </c>
      <c r="BB94" s="127" t="s">
        <v>81</v>
      </c>
      <c r="BM94" s="67">
        <f t="shared" ref="BM94:BM99" si="8">IFERROR(X94*I94,"0")</f>
        <v>0</v>
      </c>
      <c r="BN94" s="67">
        <f t="shared" ref="BN94:BN99" si="9">IFERROR(Y94*I94,"0")</f>
        <v>0</v>
      </c>
      <c r="BO94" s="67">
        <f t="shared" ref="BO94:BO99" si="10">IFERROR(X94/J94,"0")</f>
        <v>0</v>
      </c>
      <c r="BP94" s="67">
        <f t="shared" ref="BP94:BP99" si="11">IFERROR(Y94/J94,"0")</f>
        <v>0</v>
      </c>
    </row>
    <row r="95" spans="1:68" ht="27" customHeight="1" x14ac:dyDescent="0.25">
      <c r="A95" s="54" t="s">
        <v>161</v>
      </c>
      <c r="B95" s="54" t="s">
        <v>162</v>
      </c>
      <c r="C95" s="31">
        <v>4301135793</v>
      </c>
      <c r="D95" s="328">
        <v>4620207491003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2" t="s">
        <v>163</v>
      </c>
      <c r="Q95" s="331"/>
      <c r="R95" s="331"/>
      <c r="S95" s="331"/>
      <c r="T95" s="332"/>
      <c r="U95" s="34"/>
      <c r="V95" s="34"/>
      <c r="W95" s="35" t="s">
        <v>69</v>
      </c>
      <c r="X95" s="324">
        <v>14</v>
      </c>
      <c r="Y95" s="325">
        <f t="shared" si="6"/>
        <v>14</v>
      </c>
      <c r="Z95" s="36">
        <f t="shared" si="7"/>
        <v>0.25031999999999999</v>
      </c>
      <c r="AA95" s="56"/>
      <c r="AB95" s="57"/>
      <c r="AC95" s="128" t="s">
        <v>146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50.170400000000001</v>
      </c>
      <c r="BN95" s="67">
        <f t="shared" si="9"/>
        <v>50.170400000000001</v>
      </c>
      <c r="BO95" s="67">
        <f t="shared" si="10"/>
        <v>0.2</v>
      </c>
      <c r="BP95" s="67">
        <f t="shared" si="11"/>
        <v>0.2</v>
      </c>
    </row>
    <row r="96" spans="1:68" ht="27" customHeight="1" x14ac:dyDescent="0.25">
      <c r="A96" s="54" t="s">
        <v>164</v>
      </c>
      <c r="B96" s="54" t="s">
        <v>165</v>
      </c>
      <c r="C96" s="31">
        <v>4301135768</v>
      </c>
      <c r="D96" s="328">
        <v>4620207491034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1" t="s">
        <v>166</v>
      </c>
      <c r="Q96" s="331"/>
      <c r="R96" s="331"/>
      <c r="S96" s="331"/>
      <c r="T96" s="332"/>
      <c r="U96" s="34"/>
      <c r="V96" s="34"/>
      <c r="W96" s="35" t="s">
        <v>69</v>
      </c>
      <c r="X96" s="324">
        <v>14</v>
      </c>
      <c r="Y96" s="325">
        <f t="shared" si="6"/>
        <v>14</v>
      </c>
      <c r="Z96" s="36">
        <f t="shared" si="7"/>
        <v>0.25031999999999999</v>
      </c>
      <c r="AA96" s="56"/>
      <c r="AB96" s="57"/>
      <c r="AC96" s="130" t="s">
        <v>167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50.170400000000001</v>
      </c>
      <c r="BN96" s="67">
        <f t="shared" si="9"/>
        <v>50.170400000000001</v>
      </c>
      <c r="BO96" s="67">
        <f t="shared" si="10"/>
        <v>0.2</v>
      </c>
      <c r="BP96" s="67">
        <f t="shared" si="11"/>
        <v>0.2</v>
      </c>
    </row>
    <row r="97" spans="1:68" ht="27" customHeight="1" x14ac:dyDescent="0.25">
      <c r="A97" s="54" t="s">
        <v>168</v>
      </c>
      <c r="B97" s="54" t="s">
        <v>169</v>
      </c>
      <c r="C97" s="31">
        <v>4301135760</v>
      </c>
      <c r="D97" s="328">
        <v>4620207491010</v>
      </c>
      <c r="E97" s="329"/>
      <c r="F97" s="323">
        <v>0.24</v>
      </c>
      <c r="G97" s="32">
        <v>12</v>
      </c>
      <c r="H97" s="323">
        <v>2.88</v>
      </c>
      <c r="I97" s="323">
        <v>3.5836000000000001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54" t="s">
        <v>170</v>
      </c>
      <c r="Q97" s="331"/>
      <c r="R97" s="331"/>
      <c r="S97" s="331"/>
      <c r="T97" s="332"/>
      <c r="U97" s="34"/>
      <c r="V97" s="34"/>
      <c r="W97" s="35" t="s">
        <v>69</v>
      </c>
      <c r="X97" s="324">
        <v>14</v>
      </c>
      <c r="Y97" s="325">
        <f t="shared" si="6"/>
        <v>14</v>
      </c>
      <c r="Z97" s="36">
        <f t="shared" si="7"/>
        <v>0.25031999999999999</v>
      </c>
      <c r="AA97" s="56"/>
      <c r="AB97" s="57"/>
      <c r="AC97" s="132" t="s">
        <v>146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50.170400000000001</v>
      </c>
      <c r="BN97" s="67">
        <f t="shared" si="9"/>
        <v>50.170400000000001</v>
      </c>
      <c r="BO97" s="67">
        <f t="shared" si="10"/>
        <v>0.2</v>
      </c>
      <c r="BP97" s="67">
        <f t="shared" si="11"/>
        <v>0.2</v>
      </c>
    </row>
    <row r="98" spans="1:68" ht="27" hidden="1" customHeight="1" x14ac:dyDescent="0.25">
      <c r="A98" s="54" t="s">
        <v>171</v>
      </c>
      <c r="B98" s="54" t="s">
        <v>172</v>
      </c>
      <c r="C98" s="31">
        <v>4301135571</v>
      </c>
      <c r="D98" s="328">
        <v>4607111035028</v>
      </c>
      <c r="E98" s="329"/>
      <c r="F98" s="323">
        <v>0.48</v>
      </c>
      <c r="G98" s="32">
        <v>8</v>
      </c>
      <c r="H98" s="323">
        <v>3.84</v>
      </c>
      <c r="I98" s="323">
        <v>4.4488000000000003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7" t="s">
        <v>173</v>
      </c>
      <c r="Q98" s="331"/>
      <c r="R98" s="331"/>
      <c r="S98" s="331"/>
      <c r="T98" s="332"/>
      <c r="U98" s="34"/>
      <c r="V98" s="34"/>
      <c r="W98" s="35" t="s">
        <v>69</v>
      </c>
      <c r="X98" s="324">
        <v>0</v>
      </c>
      <c r="Y98" s="325">
        <f t="shared" si="6"/>
        <v>0</v>
      </c>
      <c r="Z98" s="36">
        <f t="shared" si="7"/>
        <v>0</v>
      </c>
      <c r="AA98" s="56"/>
      <c r="AB98" s="57"/>
      <c r="AC98" s="134" t="s">
        <v>146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hidden="1" customHeight="1" x14ac:dyDescent="0.25">
      <c r="A99" s="54" t="s">
        <v>174</v>
      </c>
      <c r="B99" s="54" t="s">
        <v>175</v>
      </c>
      <c r="C99" s="31">
        <v>4301135285</v>
      </c>
      <c r="D99" s="328">
        <v>4607111036407</v>
      </c>
      <c r="E99" s="329"/>
      <c r="F99" s="323">
        <v>0.3</v>
      </c>
      <c r="G99" s="32">
        <v>14</v>
      </c>
      <c r="H99" s="323">
        <v>4.2</v>
      </c>
      <c r="I99" s="323">
        <v>4.5292000000000003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5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1"/>
      <c r="R99" s="331"/>
      <c r="S99" s="331"/>
      <c r="T99" s="332"/>
      <c r="U99" s="34"/>
      <c r="V99" s="34"/>
      <c r="W99" s="35" t="s">
        <v>69</v>
      </c>
      <c r="X99" s="324">
        <v>0</v>
      </c>
      <c r="Y99" s="325">
        <f t="shared" si="6"/>
        <v>0</v>
      </c>
      <c r="Z99" s="36">
        <f t="shared" si="7"/>
        <v>0</v>
      </c>
      <c r="AA99" s="56"/>
      <c r="AB99" s="57"/>
      <c r="AC99" s="136" t="s">
        <v>176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x14ac:dyDescent="0.2">
      <c r="A100" s="333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5"/>
      <c r="P100" s="338" t="s">
        <v>72</v>
      </c>
      <c r="Q100" s="339"/>
      <c r="R100" s="339"/>
      <c r="S100" s="339"/>
      <c r="T100" s="339"/>
      <c r="U100" s="339"/>
      <c r="V100" s="340"/>
      <c r="W100" s="37" t="s">
        <v>69</v>
      </c>
      <c r="X100" s="326">
        <f>IFERROR(SUM(X94:X99),"0")</f>
        <v>42</v>
      </c>
      <c r="Y100" s="326">
        <f>IFERROR(SUM(Y94:Y99),"0")</f>
        <v>42</v>
      </c>
      <c r="Z100" s="326">
        <f>IFERROR(IF(Z94="",0,Z94),"0")+IFERROR(IF(Z95="",0,Z95),"0")+IFERROR(IF(Z96="",0,Z96),"0")+IFERROR(IF(Z97="",0,Z97),"0")+IFERROR(IF(Z98="",0,Z98),"0")+IFERROR(IF(Z99="",0,Z99),"0")</f>
        <v>0.75095999999999996</v>
      </c>
      <c r="AA100" s="327"/>
      <c r="AB100" s="327"/>
      <c r="AC100" s="327"/>
    </row>
    <row r="101" spans="1:68" x14ac:dyDescent="0.2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5"/>
      <c r="P101" s="338" t="s">
        <v>72</v>
      </c>
      <c r="Q101" s="339"/>
      <c r="R101" s="339"/>
      <c r="S101" s="339"/>
      <c r="T101" s="339"/>
      <c r="U101" s="339"/>
      <c r="V101" s="340"/>
      <c r="W101" s="37" t="s">
        <v>73</v>
      </c>
      <c r="X101" s="326">
        <f>IFERROR(SUMPRODUCT(X94:X99*H94:H99),"0")</f>
        <v>120.96000000000001</v>
      </c>
      <c r="Y101" s="326">
        <f>IFERROR(SUMPRODUCT(Y94:Y99*H94:H99),"0")</f>
        <v>120.96000000000001</v>
      </c>
      <c r="Z101" s="37"/>
      <c r="AA101" s="327"/>
      <c r="AB101" s="327"/>
      <c r="AC101" s="327"/>
    </row>
    <row r="102" spans="1:68" ht="16.5" hidden="1" customHeight="1" x14ac:dyDescent="0.25">
      <c r="A102" s="337" t="s">
        <v>177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334"/>
      <c r="Z102" s="334"/>
      <c r="AA102" s="319"/>
      <c r="AB102" s="319"/>
      <c r="AC102" s="319"/>
    </row>
    <row r="103" spans="1:68" ht="14.25" hidden="1" customHeight="1" x14ac:dyDescent="0.25">
      <c r="A103" s="343" t="s">
        <v>122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334"/>
      <c r="Z103" s="334"/>
      <c r="AA103" s="320"/>
      <c r="AB103" s="320"/>
      <c r="AC103" s="320"/>
    </row>
    <row r="104" spans="1:68" ht="27" hidden="1" customHeight="1" x14ac:dyDescent="0.25">
      <c r="A104" s="54" t="s">
        <v>178</v>
      </c>
      <c r="B104" s="54" t="s">
        <v>179</v>
      </c>
      <c r="C104" s="31">
        <v>4301136070</v>
      </c>
      <c r="D104" s="328">
        <v>4607025784012</v>
      </c>
      <c r="E104" s="329"/>
      <c r="F104" s="323">
        <v>0.09</v>
      </c>
      <c r="G104" s="32">
        <v>24</v>
      </c>
      <c r="H104" s="323">
        <v>2.16</v>
      </c>
      <c r="I104" s="323">
        <v>2.4912000000000001</v>
      </c>
      <c r="J104" s="32">
        <v>126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1"/>
      <c r="R104" s="331"/>
      <c r="S104" s="331"/>
      <c r="T104" s="332"/>
      <c r="U104" s="34"/>
      <c r="V104" s="34"/>
      <c r="W104" s="35" t="s">
        <v>69</v>
      </c>
      <c r="X104" s="324">
        <v>0</v>
      </c>
      <c r="Y104" s="325">
        <f>IFERROR(IF(X104="","",X104),"")</f>
        <v>0</v>
      </c>
      <c r="Z104" s="36">
        <f>IFERROR(IF(X104="","",X104*0.00936),"")</f>
        <v>0</v>
      </c>
      <c r="AA104" s="56"/>
      <c r="AB104" s="57"/>
      <c r="AC104" s="138" t="s">
        <v>180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4301136079</v>
      </c>
      <c r="D105" s="328">
        <v>4607025784319</v>
      </c>
      <c r="E105" s="329"/>
      <c r="F105" s="323">
        <v>0.36</v>
      </c>
      <c r="G105" s="32">
        <v>10</v>
      </c>
      <c r="H105" s="323">
        <v>3.6</v>
      </c>
      <c r="I105" s="323">
        <v>4.2439999999999998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24">
        <v>14</v>
      </c>
      <c r="Y105" s="325">
        <f>IFERROR(IF(X105="","",X105),"")</f>
        <v>14</v>
      </c>
      <c r="Z105" s="36">
        <f>IFERROR(IF(X105="","",X105*0.01788),"")</f>
        <v>0.25031999999999999</v>
      </c>
      <c r="AA105" s="56"/>
      <c r="AB105" s="57"/>
      <c r="AC105" s="140" t="s">
        <v>146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59.415999999999997</v>
      </c>
      <c r="BN105" s="67">
        <f>IFERROR(Y105*I105,"0")</f>
        <v>59.415999999999997</v>
      </c>
      <c r="BO105" s="67">
        <f>IFERROR(X105/J105,"0")</f>
        <v>0.2</v>
      </c>
      <c r="BP105" s="67">
        <f>IFERROR(Y105/J105,"0")</f>
        <v>0.2</v>
      </c>
    </row>
    <row r="106" spans="1:68" x14ac:dyDescent="0.2">
      <c r="A106" s="333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5"/>
      <c r="P106" s="338" t="s">
        <v>72</v>
      </c>
      <c r="Q106" s="339"/>
      <c r="R106" s="339"/>
      <c r="S106" s="339"/>
      <c r="T106" s="339"/>
      <c r="U106" s="339"/>
      <c r="V106" s="340"/>
      <c r="W106" s="37" t="s">
        <v>69</v>
      </c>
      <c r="X106" s="326">
        <f>IFERROR(SUM(X104:X105),"0")</f>
        <v>14</v>
      </c>
      <c r="Y106" s="326">
        <f>IFERROR(SUM(Y104:Y105),"0")</f>
        <v>14</v>
      </c>
      <c r="Z106" s="326">
        <f>IFERROR(IF(Z104="",0,Z104),"0")+IFERROR(IF(Z105="",0,Z105),"0")</f>
        <v>0.25031999999999999</v>
      </c>
      <c r="AA106" s="327"/>
      <c r="AB106" s="327"/>
      <c r="AC106" s="327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5"/>
      <c r="P107" s="338" t="s">
        <v>72</v>
      </c>
      <c r="Q107" s="339"/>
      <c r="R107" s="339"/>
      <c r="S107" s="339"/>
      <c r="T107" s="339"/>
      <c r="U107" s="339"/>
      <c r="V107" s="340"/>
      <c r="W107" s="37" t="s">
        <v>73</v>
      </c>
      <c r="X107" s="326">
        <f>IFERROR(SUMPRODUCT(X104:X105*H104:H105),"0")</f>
        <v>50.4</v>
      </c>
      <c r="Y107" s="326">
        <f>IFERROR(SUMPRODUCT(Y104:Y105*H104:H105),"0")</f>
        <v>50.4</v>
      </c>
      <c r="Z107" s="37"/>
      <c r="AA107" s="327"/>
      <c r="AB107" s="327"/>
      <c r="AC107" s="327"/>
    </row>
    <row r="108" spans="1:68" ht="16.5" hidden="1" customHeight="1" x14ac:dyDescent="0.25">
      <c r="A108" s="337" t="s">
        <v>183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9"/>
      <c r="AB108" s="319"/>
      <c r="AC108" s="319"/>
    </row>
    <row r="109" spans="1:68" ht="14.25" hidden="1" customHeight="1" x14ac:dyDescent="0.25">
      <c r="A109" s="343" t="s">
        <v>63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20"/>
      <c r="AB109" s="320"/>
      <c r="AC109" s="320"/>
    </row>
    <row r="110" spans="1:68" ht="27" customHeight="1" x14ac:dyDescent="0.25">
      <c r="A110" s="54" t="s">
        <v>184</v>
      </c>
      <c r="B110" s="54" t="s">
        <v>185</v>
      </c>
      <c r="C110" s="31">
        <v>4301071074</v>
      </c>
      <c r="D110" s="328">
        <v>4620207491157</v>
      </c>
      <c r="E110" s="329"/>
      <c r="F110" s="323">
        <v>0.7</v>
      </c>
      <c r="G110" s="32">
        <v>10</v>
      </c>
      <c r="H110" s="323">
        <v>7</v>
      </c>
      <c r="I110" s="323">
        <v>7.28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24">
        <v>12</v>
      </c>
      <c r="Y110" s="325">
        <f t="shared" ref="Y110:Y115" si="12">IFERROR(IF(X110="","",X110),"")</f>
        <v>12</v>
      </c>
      <c r="Z110" s="36">
        <f t="shared" ref="Z110:Z115" si="13">IFERROR(IF(X110="","",X110*0.0155),"")</f>
        <v>0.186</v>
      </c>
      <c r="AA110" s="56"/>
      <c r="AB110" s="57"/>
      <c r="AC110" s="142" t="s">
        <v>186</v>
      </c>
      <c r="AG110" s="67"/>
      <c r="AJ110" s="71" t="s">
        <v>71</v>
      </c>
      <c r="AK110" s="71">
        <v>1</v>
      </c>
      <c r="BB110" s="143" t="s">
        <v>1</v>
      </c>
      <c r="BM110" s="67">
        <f t="shared" ref="BM110:BM115" si="14">IFERROR(X110*I110,"0")</f>
        <v>87.36</v>
      </c>
      <c r="BN110" s="67">
        <f t="shared" ref="BN110:BN115" si="15">IFERROR(Y110*I110,"0")</f>
        <v>87.36</v>
      </c>
      <c r="BO110" s="67">
        <f t="shared" ref="BO110:BO115" si="16">IFERROR(X110/J110,"0")</f>
        <v>0.14285714285714285</v>
      </c>
      <c r="BP110" s="67">
        <f t="shared" ref="BP110:BP115" si="17">IFERROR(Y110/J110,"0")</f>
        <v>0.14285714285714285</v>
      </c>
    </row>
    <row r="111" spans="1:68" ht="27" customHeight="1" x14ac:dyDescent="0.25">
      <c r="A111" s="54" t="s">
        <v>187</v>
      </c>
      <c r="B111" s="54" t="s">
        <v>188</v>
      </c>
      <c r="C111" s="31">
        <v>4301071051</v>
      </c>
      <c r="D111" s="328">
        <v>4607111039262</v>
      </c>
      <c r="E111" s="329"/>
      <c r="F111" s="323">
        <v>0.4</v>
      </c>
      <c r="G111" s="32">
        <v>16</v>
      </c>
      <c r="H111" s="323">
        <v>6.4</v>
      </c>
      <c r="I111" s="323">
        <v>6.7195999999999998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24">
        <v>24</v>
      </c>
      <c r="Y111" s="325">
        <f t="shared" si="12"/>
        <v>24</v>
      </c>
      <c r="Z111" s="36">
        <f t="shared" si="13"/>
        <v>0.372</v>
      </c>
      <c r="AA111" s="56"/>
      <c r="AB111" s="57"/>
      <c r="AC111" s="144" t="s">
        <v>140</v>
      </c>
      <c r="AG111" s="67"/>
      <c r="AJ111" s="71" t="s">
        <v>71</v>
      </c>
      <c r="AK111" s="71">
        <v>1</v>
      </c>
      <c r="BB111" s="145" t="s">
        <v>1</v>
      </c>
      <c r="BM111" s="67">
        <f t="shared" si="14"/>
        <v>161.2704</v>
      </c>
      <c r="BN111" s="67">
        <f t="shared" si="15"/>
        <v>161.2704</v>
      </c>
      <c r="BO111" s="67">
        <f t="shared" si="16"/>
        <v>0.2857142857142857</v>
      </c>
      <c r="BP111" s="67">
        <f t="shared" si="17"/>
        <v>0.2857142857142857</v>
      </c>
    </row>
    <row r="112" spans="1:68" ht="27" customHeight="1" x14ac:dyDescent="0.25">
      <c r="A112" s="54" t="s">
        <v>189</v>
      </c>
      <c r="B112" s="54" t="s">
        <v>190</v>
      </c>
      <c r="C112" s="31">
        <v>4301071038</v>
      </c>
      <c r="D112" s="328">
        <v>4607111039248</v>
      </c>
      <c r="E112" s="329"/>
      <c r="F112" s="323">
        <v>0.7</v>
      </c>
      <c r="G112" s="32">
        <v>10</v>
      </c>
      <c r="H112" s="323">
        <v>7</v>
      </c>
      <c r="I112" s="323">
        <v>7.3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31"/>
      <c r="R112" s="331"/>
      <c r="S112" s="331"/>
      <c r="T112" s="332"/>
      <c r="U112" s="34"/>
      <c r="V112" s="34"/>
      <c r="W112" s="35" t="s">
        <v>69</v>
      </c>
      <c r="X112" s="324">
        <v>72</v>
      </c>
      <c r="Y112" s="325">
        <f t="shared" si="12"/>
        <v>72</v>
      </c>
      <c r="Z112" s="36">
        <f t="shared" si="13"/>
        <v>1.1160000000000001</v>
      </c>
      <c r="AA112" s="56"/>
      <c r="AB112" s="57"/>
      <c r="AC112" s="146" t="s">
        <v>140</v>
      </c>
      <c r="AG112" s="67"/>
      <c r="AJ112" s="71" t="s">
        <v>71</v>
      </c>
      <c r="AK112" s="71">
        <v>1</v>
      </c>
      <c r="BB112" s="147" t="s">
        <v>1</v>
      </c>
      <c r="BM112" s="67">
        <f t="shared" si="14"/>
        <v>525.6</v>
      </c>
      <c r="BN112" s="67">
        <f t="shared" si="15"/>
        <v>525.6</v>
      </c>
      <c r="BO112" s="67">
        <f t="shared" si="16"/>
        <v>0.8571428571428571</v>
      </c>
      <c r="BP112" s="67">
        <f t="shared" si="17"/>
        <v>0.8571428571428571</v>
      </c>
    </row>
    <row r="113" spans="1:68" ht="27" hidden="1" customHeight="1" x14ac:dyDescent="0.25">
      <c r="A113" s="54" t="s">
        <v>191</v>
      </c>
      <c r="B113" s="54" t="s">
        <v>192</v>
      </c>
      <c r="C113" s="31">
        <v>4301070976</v>
      </c>
      <c r="D113" s="328">
        <v>4607111034144</v>
      </c>
      <c r="E113" s="329"/>
      <c r="F113" s="323">
        <v>0.9</v>
      </c>
      <c r="G113" s="32">
        <v>8</v>
      </c>
      <c r="H113" s="323">
        <v>7.2</v>
      </c>
      <c r="I113" s="323">
        <v>7.4859999999999998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1"/>
      <c r="R113" s="331"/>
      <c r="S113" s="331"/>
      <c r="T113" s="332"/>
      <c r="U113" s="34"/>
      <c r="V113" s="34"/>
      <c r="W113" s="35" t="s">
        <v>69</v>
      </c>
      <c r="X113" s="324">
        <v>0</v>
      </c>
      <c r="Y113" s="325">
        <f t="shared" si="12"/>
        <v>0</v>
      </c>
      <c r="Z113" s="36">
        <f t="shared" si="13"/>
        <v>0</v>
      </c>
      <c r="AA113" s="56"/>
      <c r="AB113" s="57"/>
      <c r="AC113" s="148" t="s">
        <v>140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193</v>
      </c>
      <c r="B114" s="54" t="s">
        <v>194</v>
      </c>
      <c r="C114" s="31">
        <v>4301071049</v>
      </c>
      <c r="D114" s="328">
        <v>4607111039293</v>
      </c>
      <c r="E114" s="329"/>
      <c r="F114" s="323">
        <v>0.4</v>
      </c>
      <c r="G114" s="32">
        <v>16</v>
      </c>
      <c r="H114" s="323">
        <v>6.4</v>
      </c>
      <c r="I114" s="323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31"/>
      <c r="R114" s="331"/>
      <c r="S114" s="331"/>
      <c r="T114" s="332"/>
      <c r="U114" s="34"/>
      <c r="V114" s="34"/>
      <c r="W114" s="35" t="s">
        <v>69</v>
      </c>
      <c r="X114" s="324">
        <v>24</v>
      </c>
      <c r="Y114" s="325">
        <f t="shared" si="12"/>
        <v>24</v>
      </c>
      <c r="Z114" s="36">
        <f t="shared" si="13"/>
        <v>0.372</v>
      </c>
      <c r="AA114" s="56"/>
      <c r="AB114" s="57"/>
      <c r="AC114" s="150" t="s">
        <v>140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161.2704</v>
      </c>
      <c r="BN114" s="67">
        <f t="shared" si="15"/>
        <v>161.2704</v>
      </c>
      <c r="BO114" s="67">
        <f t="shared" si="16"/>
        <v>0.2857142857142857</v>
      </c>
      <c r="BP114" s="67">
        <f t="shared" si="17"/>
        <v>0.2857142857142857</v>
      </c>
    </row>
    <row r="115" spans="1:68" ht="27" customHeight="1" x14ac:dyDescent="0.25">
      <c r="A115" s="54" t="s">
        <v>195</v>
      </c>
      <c r="B115" s="54" t="s">
        <v>196</v>
      </c>
      <c r="C115" s="31">
        <v>4301071039</v>
      </c>
      <c r="D115" s="328">
        <v>4607111039279</v>
      </c>
      <c r="E115" s="329"/>
      <c r="F115" s="323">
        <v>0.7</v>
      </c>
      <c r="G115" s="32">
        <v>10</v>
      </c>
      <c r="H115" s="323">
        <v>7</v>
      </c>
      <c r="I115" s="323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31"/>
      <c r="R115" s="331"/>
      <c r="S115" s="331"/>
      <c r="T115" s="332"/>
      <c r="U115" s="34"/>
      <c r="V115" s="34"/>
      <c r="W115" s="35" t="s">
        <v>69</v>
      </c>
      <c r="X115" s="324">
        <v>132</v>
      </c>
      <c r="Y115" s="325">
        <f t="shared" si="12"/>
        <v>132</v>
      </c>
      <c r="Z115" s="36">
        <f t="shared" si="13"/>
        <v>2.0459999999999998</v>
      </c>
      <c r="AA115" s="56"/>
      <c r="AB115" s="57"/>
      <c r="AC115" s="152" t="s">
        <v>140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963.6</v>
      </c>
      <c r="BN115" s="67">
        <f t="shared" si="15"/>
        <v>963.6</v>
      </c>
      <c r="BO115" s="67">
        <f t="shared" si="16"/>
        <v>1.5714285714285714</v>
      </c>
      <c r="BP115" s="67">
        <f t="shared" si="17"/>
        <v>1.5714285714285714</v>
      </c>
    </row>
    <row r="116" spans="1:68" x14ac:dyDescent="0.2">
      <c r="A116" s="333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5"/>
      <c r="P116" s="338" t="s">
        <v>72</v>
      </c>
      <c r="Q116" s="339"/>
      <c r="R116" s="339"/>
      <c r="S116" s="339"/>
      <c r="T116" s="339"/>
      <c r="U116" s="339"/>
      <c r="V116" s="340"/>
      <c r="W116" s="37" t="s">
        <v>69</v>
      </c>
      <c r="X116" s="326">
        <f>IFERROR(SUM(X110:X115),"0")</f>
        <v>264</v>
      </c>
      <c r="Y116" s="326">
        <f>IFERROR(SUM(Y110:Y115),"0")</f>
        <v>264</v>
      </c>
      <c r="Z116" s="326">
        <f>IFERROR(IF(Z110="",0,Z110),"0")+IFERROR(IF(Z111="",0,Z111),"0")+IFERROR(IF(Z112="",0,Z112),"0")+IFERROR(IF(Z113="",0,Z113),"0")+IFERROR(IF(Z114="",0,Z114),"0")+IFERROR(IF(Z115="",0,Z115),"0")</f>
        <v>4.0920000000000005</v>
      </c>
      <c r="AA116" s="327"/>
      <c r="AB116" s="327"/>
      <c r="AC116" s="327"/>
    </row>
    <row r="117" spans="1:68" x14ac:dyDescent="0.2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5"/>
      <c r="P117" s="338" t="s">
        <v>72</v>
      </c>
      <c r="Q117" s="339"/>
      <c r="R117" s="339"/>
      <c r="S117" s="339"/>
      <c r="T117" s="339"/>
      <c r="U117" s="339"/>
      <c r="V117" s="340"/>
      <c r="W117" s="37" t="s">
        <v>73</v>
      </c>
      <c r="X117" s="326">
        <f>IFERROR(SUMPRODUCT(X110:X115*H110:H115),"0")</f>
        <v>1819.2</v>
      </c>
      <c r="Y117" s="326">
        <f>IFERROR(SUMPRODUCT(Y110:Y115*H110:H115),"0")</f>
        <v>1819.2</v>
      </c>
      <c r="Z117" s="37"/>
      <c r="AA117" s="327"/>
      <c r="AB117" s="327"/>
      <c r="AC117" s="327"/>
    </row>
    <row r="118" spans="1:68" ht="14.25" hidden="1" customHeight="1" x14ac:dyDescent="0.25">
      <c r="A118" s="343" t="s">
        <v>128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320"/>
      <c r="AB118" s="320"/>
      <c r="AC118" s="320"/>
    </row>
    <row r="119" spans="1:68" ht="27" hidden="1" customHeight="1" x14ac:dyDescent="0.25">
      <c r="A119" s="54" t="s">
        <v>197</v>
      </c>
      <c r="B119" s="54" t="s">
        <v>198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35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69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54" t="s">
        <v>199</v>
      </c>
      <c r="AG119" s="67"/>
      <c r="AJ119" s="71" t="s">
        <v>71</v>
      </c>
      <c r="AK119" s="71">
        <v>1</v>
      </c>
      <c r="BB119" s="155" t="s">
        <v>81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33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5"/>
      <c r="P120" s="338" t="s">
        <v>72</v>
      </c>
      <c r="Q120" s="339"/>
      <c r="R120" s="339"/>
      <c r="S120" s="339"/>
      <c r="T120" s="339"/>
      <c r="U120" s="339"/>
      <c r="V120" s="340"/>
      <c r="W120" s="37" t="s">
        <v>69</v>
      </c>
      <c r="X120" s="326">
        <f>IFERROR(SUM(X119:X119),"0")</f>
        <v>0</v>
      </c>
      <c r="Y120" s="326">
        <f>IFERROR(SUM(Y119:Y119),"0")</f>
        <v>0</v>
      </c>
      <c r="Z120" s="326">
        <f>IFERROR(IF(Z119="",0,Z119),"0")</f>
        <v>0</v>
      </c>
      <c r="AA120" s="327"/>
      <c r="AB120" s="327"/>
      <c r="AC120" s="327"/>
    </row>
    <row r="121" spans="1:68" hidden="1" x14ac:dyDescent="0.2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5"/>
      <c r="P121" s="338" t="s">
        <v>72</v>
      </c>
      <c r="Q121" s="339"/>
      <c r="R121" s="339"/>
      <c r="S121" s="339"/>
      <c r="T121" s="339"/>
      <c r="U121" s="339"/>
      <c r="V121" s="340"/>
      <c r="W121" s="37" t="s">
        <v>73</v>
      </c>
      <c r="X121" s="326">
        <f>IFERROR(SUMPRODUCT(X119:X119*H119:H119),"0")</f>
        <v>0</v>
      </c>
      <c r="Y121" s="326">
        <f>IFERROR(SUMPRODUCT(Y119:Y119*H119:H119),"0")</f>
        <v>0</v>
      </c>
      <c r="Z121" s="37"/>
      <c r="AA121" s="327"/>
      <c r="AB121" s="327"/>
      <c r="AC121" s="327"/>
    </row>
    <row r="122" spans="1:68" ht="16.5" hidden="1" customHeight="1" x14ac:dyDescent="0.25">
      <c r="A122" s="337" t="s">
        <v>200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9"/>
      <c r="AB122" s="319"/>
      <c r="AC122" s="319"/>
    </row>
    <row r="123" spans="1:68" ht="14.25" hidden="1" customHeight="1" x14ac:dyDescent="0.25">
      <c r="A123" s="343" t="s">
        <v>128</v>
      </c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320"/>
      <c r="AB123" s="320"/>
      <c r="AC123" s="320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24">
        <v>56</v>
      </c>
      <c r="Y124" s="325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6" t="s">
        <v>203</v>
      </c>
      <c r="AG124" s="67"/>
      <c r="AJ124" s="71" t="s">
        <v>71</v>
      </c>
      <c r="AK124" s="71">
        <v>1</v>
      </c>
      <c r="BB124" s="157" t="s">
        <v>81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69</v>
      </c>
      <c r="X125" s="324">
        <v>70</v>
      </c>
      <c r="Y125" s="325">
        <f>IFERROR(IF(X125="","",X125),"")</f>
        <v>70</v>
      </c>
      <c r="Z125" s="36">
        <f>IFERROR(IF(X125="","",X125*0.01788),"")</f>
        <v>1.2516</v>
      </c>
      <c r="AA125" s="56"/>
      <c r="AB125" s="57"/>
      <c r="AC125" s="158" t="s">
        <v>146</v>
      </c>
      <c r="AG125" s="67"/>
      <c r="AJ125" s="71" t="s">
        <v>71</v>
      </c>
      <c r="AK125" s="71">
        <v>1</v>
      </c>
      <c r="BB125" s="159" t="s">
        <v>81</v>
      </c>
      <c r="BM125" s="67">
        <f>IFERROR(X125*I125,"0")</f>
        <v>259.25200000000001</v>
      </c>
      <c r="BN125" s="67">
        <f>IFERROR(Y125*I125,"0")</f>
        <v>259.25200000000001</v>
      </c>
      <c r="BO125" s="67">
        <f>IFERROR(X125/J125,"0")</f>
        <v>1</v>
      </c>
      <c r="BP125" s="67">
        <f>IFERROR(Y125/J125,"0")</f>
        <v>1</v>
      </c>
    </row>
    <row r="126" spans="1:68" x14ac:dyDescent="0.2">
      <c r="A126" s="333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5"/>
      <c r="P126" s="338" t="s">
        <v>72</v>
      </c>
      <c r="Q126" s="339"/>
      <c r="R126" s="339"/>
      <c r="S126" s="339"/>
      <c r="T126" s="339"/>
      <c r="U126" s="339"/>
      <c r="V126" s="340"/>
      <c r="W126" s="37" t="s">
        <v>69</v>
      </c>
      <c r="X126" s="326">
        <f>IFERROR(SUM(X124:X125),"0")</f>
        <v>126</v>
      </c>
      <c r="Y126" s="326">
        <f>IFERROR(SUM(Y124:Y125),"0")</f>
        <v>126</v>
      </c>
      <c r="Z126" s="326">
        <f>IFERROR(IF(Z124="",0,Z124),"0")+IFERROR(IF(Z125="",0,Z125),"0")</f>
        <v>2.2528800000000002</v>
      </c>
      <c r="AA126" s="327"/>
      <c r="AB126" s="327"/>
      <c r="AC126" s="327"/>
    </row>
    <row r="127" spans="1:68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5"/>
      <c r="P127" s="338" t="s">
        <v>72</v>
      </c>
      <c r="Q127" s="339"/>
      <c r="R127" s="339"/>
      <c r="S127" s="339"/>
      <c r="T127" s="339"/>
      <c r="U127" s="339"/>
      <c r="V127" s="340"/>
      <c r="W127" s="37" t="s">
        <v>73</v>
      </c>
      <c r="X127" s="326">
        <f>IFERROR(SUMPRODUCT(X124:X125*H124:H125),"0")</f>
        <v>378</v>
      </c>
      <c r="Y127" s="326">
        <f>IFERROR(SUMPRODUCT(Y124:Y125*H124:H125),"0")</f>
        <v>378</v>
      </c>
      <c r="Z127" s="37"/>
      <c r="AA127" s="327"/>
      <c r="AB127" s="327"/>
      <c r="AC127" s="327"/>
    </row>
    <row r="128" spans="1:68" ht="16.5" hidden="1" customHeight="1" x14ac:dyDescent="0.25">
      <c r="A128" s="337" t="s">
        <v>206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9"/>
      <c r="AB128" s="319"/>
      <c r="AC128" s="319"/>
    </row>
    <row r="129" spans="1:68" ht="14.25" hidden="1" customHeight="1" x14ac:dyDescent="0.25">
      <c r="A129" s="343" t="s">
        <v>128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20"/>
      <c r="AB129" s="320"/>
      <c r="AC129" s="320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69</v>
      </c>
      <c r="X130" s="324">
        <v>14</v>
      </c>
      <c r="Y130" s="325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60" t="s">
        <v>209</v>
      </c>
      <c r="AG130" s="67"/>
      <c r="AJ130" s="71" t="s">
        <v>71</v>
      </c>
      <c r="AK130" s="71">
        <v>1</v>
      </c>
      <c r="BB130" s="161" t="s">
        <v>81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37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69</v>
      </c>
      <c r="X131" s="324">
        <v>28</v>
      </c>
      <c r="Y131" s="325">
        <f>IFERROR(IF(X131="","",X131),"")</f>
        <v>28</v>
      </c>
      <c r="Z131" s="36">
        <f>IFERROR(IF(X131="","",X131*0.01788),"")</f>
        <v>0.50063999999999997</v>
      </c>
      <c r="AA131" s="56"/>
      <c r="AB131" s="57"/>
      <c r="AC131" s="162" t="s">
        <v>212</v>
      </c>
      <c r="AG131" s="67"/>
      <c r="AJ131" s="71" t="s">
        <v>71</v>
      </c>
      <c r="AK131" s="71">
        <v>1</v>
      </c>
      <c r="BB131" s="163" t="s">
        <v>81</v>
      </c>
      <c r="BM131" s="67">
        <f>IFERROR(X131*I131,"0")</f>
        <v>103.70079999999999</v>
      </c>
      <c r="BN131" s="67">
        <f>IFERROR(Y131*I131,"0")</f>
        <v>103.70079999999999</v>
      </c>
      <c r="BO131" s="67">
        <f>IFERROR(X131/J131,"0")</f>
        <v>0.4</v>
      </c>
      <c r="BP131" s="67">
        <f>IFERROR(Y131/J131,"0")</f>
        <v>0.4</v>
      </c>
    </row>
    <row r="132" spans="1:68" x14ac:dyDescent="0.2">
      <c r="A132" s="333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5"/>
      <c r="P132" s="338" t="s">
        <v>72</v>
      </c>
      <c r="Q132" s="339"/>
      <c r="R132" s="339"/>
      <c r="S132" s="339"/>
      <c r="T132" s="339"/>
      <c r="U132" s="339"/>
      <c r="V132" s="340"/>
      <c r="W132" s="37" t="s">
        <v>69</v>
      </c>
      <c r="X132" s="326">
        <f>IFERROR(SUM(X130:X131),"0")</f>
        <v>42</v>
      </c>
      <c r="Y132" s="326">
        <f>IFERROR(SUM(Y130:Y131),"0")</f>
        <v>42</v>
      </c>
      <c r="Z132" s="326">
        <f>IFERROR(IF(Z130="",0,Z130),"0")+IFERROR(IF(Z131="",0,Z131),"0")</f>
        <v>0.75095999999999996</v>
      </c>
      <c r="AA132" s="327"/>
      <c r="AB132" s="327"/>
      <c r="AC132" s="327"/>
    </row>
    <row r="133" spans="1:68" x14ac:dyDescent="0.2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5"/>
      <c r="P133" s="338" t="s">
        <v>72</v>
      </c>
      <c r="Q133" s="339"/>
      <c r="R133" s="339"/>
      <c r="S133" s="339"/>
      <c r="T133" s="339"/>
      <c r="U133" s="339"/>
      <c r="V133" s="340"/>
      <c r="W133" s="37" t="s">
        <v>73</v>
      </c>
      <c r="X133" s="326">
        <f>IFERROR(SUMPRODUCT(X130:X131*H130:H131),"0")</f>
        <v>126</v>
      </c>
      <c r="Y133" s="326">
        <f>IFERROR(SUMPRODUCT(Y130:Y131*H130:H131),"0")</f>
        <v>126</v>
      </c>
      <c r="Z133" s="37"/>
      <c r="AA133" s="327"/>
      <c r="AB133" s="327"/>
      <c r="AC133" s="327"/>
    </row>
    <row r="134" spans="1:68" ht="16.5" hidden="1" customHeight="1" x14ac:dyDescent="0.25">
      <c r="A134" s="337" t="s">
        <v>213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9"/>
      <c r="AB134" s="319"/>
      <c r="AC134" s="319"/>
    </row>
    <row r="135" spans="1:68" ht="14.25" hidden="1" customHeight="1" x14ac:dyDescent="0.25">
      <c r="A135" s="343" t="s">
        <v>128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320"/>
      <c r="AB135" s="320"/>
      <c r="AC135" s="320"/>
    </row>
    <row r="136" spans="1:68" ht="27" hidden="1" customHeight="1" x14ac:dyDescent="0.25">
      <c r="A136" s="54" t="s">
        <v>214</v>
      </c>
      <c r="B136" s="54" t="s">
        <v>215</v>
      </c>
      <c r="C136" s="31">
        <v>4301135275</v>
      </c>
      <c r="D136" s="328">
        <v>4607111034380</v>
      </c>
      <c r="E136" s="329"/>
      <c r="F136" s="323">
        <v>0.25</v>
      </c>
      <c r="G136" s="32">
        <v>12</v>
      </c>
      <c r="H136" s="323">
        <v>3</v>
      </c>
      <c r="I136" s="323">
        <v>3.28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2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1"/>
      <c r="R136" s="331"/>
      <c r="S136" s="331"/>
      <c r="T136" s="332"/>
      <c r="U136" s="34"/>
      <c r="V136" s="34"/>
      <c r="W136" s="35" t="s">
        <v>69</v>
      </c>
      <c r="X136" s="324">
        <v>0</v>
      </c>
      <c r="Y136" s="325">
        <f>IFERROR(IF(X136="","",X136),"")</f>
        <v>0</v>
      </c>
      <c r="Z136" s="36">
        <f>IFERROR(IF(X136="","",X136*0.01788),"")</f>
        <v>0</v>
      </c>
      <c r="AA136" s="56"/>
      <c r="AB136" s="57"/>
      <c r="AC136" s="164" t="s">
        <v>216</v>
      </c>
      <c r="AG136" s="67"/>
      <c r="AJ136" s="71" t="s">
        <v>71</v>
      </c>
      <c r="AK136" s="71">
        <v>1</v>
      </c>
      <c r="BB136" s="165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217</v>
      </c>
      <c r="B137" s="54" t="s">
        <v>218</v>
      </c>
      <c r="C137" s="31">
        <v>4301135753</v>
      </c>
      <c r="D137" s="328">
        <v>4620207490914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1" t="s">
        <v>219</v>
      </c>
      <c r="Q137" s="331"/>
      <c r="R137" s="331"/>
      <c r="S137" s="331"/>
      <c r="T137" s="332"/>
      <c r="U137" s="34"/>
      <c r="V137" s="34"/>
      <c r="W137" s="35" t="s">
        <v>69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203</v>
      </c>
      <c r="AG137" s="67"/>
      <c r="AJ137" s="71" t="s">
        <v>71</v>
      </c>
      <c r="AK137" s="71">
        <v>1</v>
      </c>
      <c r="BB137" s="167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220</v>
      </c>
      <c r="B138" s="54" t="s">
        <v>221</v>
      </c>
      <c r="C138" s="31">
        <v>4301135778</v>
      </c>
      <c r="D138" s="328">
        <v>4620207490853</v>
      </c>
      <c r="E138" s="329"/>
      <c r="F138" s="323">
        <v>0.2</v>
      </c>
      <c r="G138" s="32">
        <v>12</v>
      </c>
      <c r="H138" s="323">
        <v>2.4</v>
      </c>
      <c r="I138" s="323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1" t="s">
        <v>222</v>
      </c>
      <c r="Q138" s="331"/>
      <c r="R138" s="331"/>
      <c r="S138" s="331"/>
      <c r="T138" s="332"/>
      <c r="U138" s="34"/>
      <c r="V138" s="34"/>
      <c r="W138" s="35" t="s">
        <v>69</v>
      </c>
      <c r="X138" s="324">
        <v>14</v>
      </c>
      <c r="Y138" s="325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68" t="s">
        <v>203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37.520000000000003</v>
      </c>
      <c r="BN138" s="67">
        <f>IFERROR(Y138*I138,"0")</f>
        <v>37.520000000000003</v>
      </c>
      <c r="BO138" s="67">
        <f>IFERROR(X138/J138,"0")</f>
        <v>0.2</v>
      </c>
      <c r="BP138" s="67">
        <f>IFERROR(Y138/J138,"0")</f>
        <v>0.2</v>
      </c>
    </row>
    <row r="139" spans="1:68" x14ac:dyDescent="0.2">
      <c r="A139" s="333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5"/>
      <c r="P139" s="338" t="s">
        <v>72</v>
      </c>
      <c r="Q139" s="339"/>
      <c r="R139" s="339"/>
      <c r="S139" s="339"/>
      <c r="T139" s="339"/>
      <c r="U139" s="339"/>
      <c r="V139" s="340"/>
      <c r="W139" s="37" t="s">
        <v>69</v>
      </c>
      <c r="X139" s="326">
        <f>IFERROR(SUM(X136:X138),"0")</f>
        <v>14</v>
      </c>
      <c r="Y139" s="326">
        <f>IFERROR(SUM(Y136:Y138),"0")</f>
        <v>14</v>
      </c>
      <c r="Z139" s="326">
        <f>IFERROR(IF(Z136="",0,Z136),"0")+IFERROR(IF(Z137="",0,Z137),"0")+IFERROR(IF(Z138="",0,Z138),"0")</f>
        <v>0.25031999999999999</v>
      </c>
      <c r="AA139" s="327"/>
      <c r="AB139" s="327"/>
      <c r="AC139" s="327"/>
    </row>
    <row r="140" spans="1:68" x14ac:dyDescent="0.2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5"/>
      <c r="P140" s="338" t="s">
        <v>72</v>
      </c>
      <c r="Q140" s="339"/>
      <c r="R140" s="339"/>
      <c r="S140" s="339"/>
      <c r="T140" s="339"/>
      <c r="U140" s="339"/>
      <c r="V140" s="340"/>
      <c r="W140" s="37" t="s">
        <v>73</v>
      </c>
      <c r="X140" s="326">
        <f>IFERROR(SUMPRODUCT(X136:X138*H136:H138),"0")</f>
        <v>33.6</v>
      </c>
      <c r="Y140" s="326">
        <f>IFERROR(SUMPRODUCT(Y136:Y138*H136:H138),"0")</f>
        <v>33.6</v>
      </c>
      <c r="Z140" s="37"/>
      <c r="AA140" s="327"/>
      <c r="AB140" s="327"/>
      <c r="AC140" s="327"/>
    </row>
    <row r="141" spans="1:68" ht="16.5" hidden="1" customHeight="1" x14ac:dyDescent="0.25">
      <c r="A141" s="337" t="s">
        <v>223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334"/>
      <c r="Z141" s="334"/>
      <c r="AA141" s="319"/>
      <c r="AB141" s="319"/>
      <c r="AC141" s="319"/>
    </row>
    <row r="142" spans="1:68" ht="14.25" hidden="1" customHeight="1" x14ac:dyDescent="0.25">
      <c r="A142" s="343" t="s">
        <v>128</v>
      </c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4"/>
      <c r="Y142" s="334"/>
      <c r="Z142" s="334"/>
      <c r="AA142" s="320"/>
      <c r="AB142" s="320"/>
      <c r="AC142" s="320"/>
    </row>
    <row r="143" spans="1:68" ht="27" hidden="1" customHeight="1" x14ac:dyDescent="0.25">
      <c r="A143" s="54" t="s">
        <v>224</v>
      </c>
      <c r="B143" s="54" t="s">
        <v>225</v>
      </c>
      <c r="C143" s="31">
        <v>4301135570</v>
      </c>
      <c r="D143" s="328">
        <v>4607111035806</v>
      </c>
      <c r="E143" s="329"/>
      <c r="F143" s="323">
        <v>0.25</v>
      </c>
      <c r="G143" s="32">
        <v>12</v>
      </c>
      <c r="H143" s="323">
        <v>3</v>
      </c>
      <c r="I143" s="323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4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31"/>
      <c r="R143" s="331"/>
      <c r="S143" s="331"/>
      <c r="T143" s="332"/>
      <c r="U143" s="34"/>
      <c r="V143" s="34"/>
      <c r="W143" s="35" t="s">
        <v>69</v>
      </c>
      <c r="X143" s="324">
        <v>0</v>
      </c>
      <c r="Y143" s="325">
        <f>IFERROR(IF(X143="","",X143),"")</f>
        <v>0</v>
      </c>
      <c r="Z143" s="36">
        <f>IFERROR(IF(X143="","",X143*0.01788),"")</f>
        <v>0</v>
      </c>
      <c r="AA143" s="56"/>
      <c r="AB143" s="57"/>
      <c r="AC143" s="170" t="s">
        <v>226</v>
      </c>
      <c r="AG143" s="67"/>
      <c r="AJ143" s="71" t="s">
        <v>71</v>
      </c>
      <c r="AK143" s="71">
        <v>1</v>
      </c>
      <c r="BB143" s="171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33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5"/>
      <c r="P144" s="338" t="s">
        <v>72</v>
      </c>
      <c r="Q144" s="339"/>
      <c r="R144" s="339"/>
      <c r="S144" s="339"/>
      <c r="T144" s="339"/>
      <c r="U144" s="339"/>
      <c r="V144" s="340"/>
      <c r="W144" s="37" t="s">
        <v>69</v>
      </c>
      <c r="X144" s="326">
        <f>IFERROR(SUM(X143:X143),"0")</f>
        <v>0</v>
      </c>
      <c r="Y144" s="326">
        <f>IFERROR(SUM(Y143:Y143),"0")</f>
        <v>0</v>
      </c>
      <c r="Z144" s="326">
        <f>IFERROR(IF(Z143="",0,Z143),"0")</f>
        <v>0</v>
      </c>
      <c r="AA144" s="327"/>
      <c r="AB144" s="327"/>
      <c r="AC144" s="327"/>
    </row>
    <row r="145" spans="1:68" hidden="1" x14ac:dyDescent="0.2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5"/>
      <c r="P145" s="338" t="s">
        <v>72</v>
      </c>
      <c r="Q145" s="339"/>
      <c r="R145" s="339"/>
      <c r="S145" s="339"/>
      <c r="T145" s="339"/>
      <c r="U145" s="339"/>
      <c r="V145" s="340"/>
      <c r="W145" s="37" t="s">
        <v>73</v>
      </c>
      <c r="X145" s="326">
        <f>IFERROR(SUMPRODUCT(X143:X143*H143:H143),"0")</f>
        <v>0</v>
      </c>
      <c r="Y145" s="326">
        <f>IFERROR(SUMPRODUCT(Y143:Y143*H143:H143),"0")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37" t="s">
        <v>227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9"/>
      <c r="AB146" s="319"/>
      <c r="AC146" s="319"/>
    </row>
    <row r="147" spans="1:68" ht="14.25" hidden="1" customHeight="1" x14ac:dyDescent="0.25">
      <c r="A147" s="343" t="s">
        <v>128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4"/>
      <c r="Y147" s="334"/>
      <c r="Z147" s="334"/>
      <c r="AA147" s="320"/>
      <c r="AB147" s="320"/>
      <c r="AC147" s="320"/>
    </row>
    <row r="148" spans="1:68" ht="16.5" hidden="1" customHeight="1" x14ac:dyDescent="0.25">
      <c r="A148" s="54" t="s">
        <v>228</v>
      </c>
      <c r="B148" s="54" t="s">
        <v>229</v>
      </c>
      <c r="C148" s="31">
        <v>4301135607</v>
      </c>
      <c r="D148" s="328">
        <v>4607111039613</v>
      </c>
      <c r="E148" s="329"/>
      <c r="F148" s="323">
        <v>0.09</v>
      </c>
      <c r="G148" s="32">
        <v>30</v>
      </c>
      <c r="H148" s="323">
        <v>2.7</v>
      </c>
      <c r="I148" s="323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9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1"/>
      <c r="R148" s="331"/>
      <c r="S148" s="331"/>
      <c r="T148" s="332"/>
      <c r="U148" s="34"/>
      <c r="V148" s="34"/>
      <c r="W148" s="35" t="s">
        <v>69</v>
      </c>
      <c r="X148" s="324">
        <v>0</v>
      </c>
      <c r="Y148" s="325">
        <f>IFERROR(IF(X148="","",X148),"")</f>
        <v>0</v>
      </c>
      <c r="Z148" s="36">
        <f>IFERROR(IF(X148="","",X148*0.00936),"")</f>
        <v>0</v>
      </c>
      <c r="AA148" s="56"/>
      <c r="AB148" s="57"/>
      <c r="AC148" s="172" t="s">
        <v>209</v>
      </c>
      <c r="AG148" s="67"/>
      <c r="AJ148" s="71" t="s">
        <v>71</v>
      </c>
      <c r="AK148" s="71">
        <v>1</v>
      </c>
      <c r="BB148" s="173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33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5"/>
      <c r="P149" s="338" t="s">
        <v>72</v>
      </c>
      <c r="Q149" s="339"/>
      <c r="R149" s="339"/>
      <c r="S149" s="339"/>
      <c r="T149" s="339"/>
      <c r="U149" s="339"/>
      <c r="V149" s="340"/>
      <c r="W149" s="37" t="s">
        <v>69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5"/>
      <c r="P150" s="338" t="s">
        <v>72</v>
      </c>
      <c r="Q150" s="339"/>
      <c r="R150" s="339"/>
      <c r="S150" s="339"/>
      <c r="T150" s="339"/>
      <c r="U150" s="339"/>
      <c r="V150" s="340"/>
      <c r="W150" s="37" t="s">
        <v>73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16.5" hidden="1" customHeight="1" x14ac:dyDescent="0.25">
      <c r="A151" s="337" t="s">
        <v>230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9"/>
      <c r="AB151" s="319"/>
      <c r="AC151" s="319"/>
    </row>
    <row r="152" spans="1:68" ht="14.25" hidden="1" customHeight="1" x14ac:dyDescent="0.25">
      <c r="A152" s="343" t="s">
        <v>231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334"/>
      <c r="Z152" s="334"/>
      <c r="AA152" s="320"/>
      <c r="AB152" s="320"/>
      <c r="AC152" s="320"/>
    </row>
    <row r="153" spans="1:68" ht="27" hidden="1" customHeight="1" x14ac:dyDescent="0.25">
      <c r="A153" s="54" t="s">
        <v>232</v>
      </c>
      <c r="B153" s="54" t="s">
        <v>233</v>
      </c>
      <c r="C153" s="31">
        <v>4301135540</v>
      </c>
      <c r="D153" s="328">
        <v>4607111035646</v>
      </c>
      <c r="E153" s="329"/>
      <c r="F153" s="323">
        <v>0.2</v>
      </c>
      <c r="G153" s="32">
        <v>8</v>
      </c>
      <c r="H153" s="323">
        <v>1.6</v>
      </c>
      <c r="I153" s="323">
        <v>2.12</v>
      </c>
      <c r="J153" s="32">
        <v>72</v>
      </c>
      <c r="K153" s="32" t="s">
        <v>234</v>
      </c>
      <c r="L153" s="32" t="s">
        <v>67</v>
      </c>
      <c r="M153" s="33" t="s">
        <v>68</v>
      </c>
      <c r="N153" s="33"/>
      <c r="O153" s="32">
        <v>180</v>
      </c>
      <c r="P153" s="44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31"/>
      <c r="R153" s="331"/>
      <c r="S153" s="331"/>
      <c r="T153" s="332"/>
      <c r="U153" s="34"/>
      <c r="V153" s="34"/>
      <c r="W153" s="35" t="s">
        <v>69</v>
      </c>
      <c r="X153" s="324">
        <v>0</v>
      </c>
      <c r="Y153" s="325">
        <f>IFERROR(IF(X153="","",X153),"")</f>
        <v>0</v>
      </c>
      <c r="Z153" s="36">
        <f>IFERROR(IF(X153="","",X153*0.01157),"")</f>
        <v>0</v>
      </c>
      <c r="AA153" s="56"/>
      <c r="AB153" s="57"/>
      <c r="AC153" s="174" t="s">
        <v>235</v>
      </c>
      <c r="AG153" s="67"/>
      <c r="AJ153" s="71" t="s">
        <v>71</v>
      </c>
      <c r="AK153" s="71">
        <v>1</v>
      </c>
      <c r="BB153" s="175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33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5"/>
      <c r="P154" s="338" t="s">
        <v>72</v>
      </c>
      <c r="Q154" s="339"/>
      <c r="R154" s="339"/>
      <c r="S154" s="339"/>
      <c r="T154" s="339"/>
      <c r="U154" s="339"/>
      <c r="V154" s="340"/>
      <c r="W154" s="37" t="s">
        <v>69</v>
      </c>
      <c r="X154" s="326">
        <f>IFERROR(SUM(X153:X153),"0")</f>
        <v>0</v>
      </c>
      <c r="Y154" s="326">
        <f>IFERROR(SUM(Y153:Y153),"0")</f>
        <v>0</v>
      </c>
      <c r="Z154" s="326">
        <f>IFERROR(IF(Z153="",0,Z153),"0")</f>
        <v>0</v>
      </c>
      <c r="AA154" s="327"/>
      <c r="AB154" s="327"/>
      <c r="AC154" s="327"/>
    </row>
    <row r="155" spans="1:68" hidden="1" x14ac:dyDescent="0.2">
      <c r="A155" s="334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5"/>
      <c r="P155" s="338" t="s">
        <v>72</v>
      </c>
      <c r="Q155" s="339"/>
      <c r="R155" s="339"/>
      <c r="S155" s="339"/>
      <c r="T155" s="339"/>
      <c r="U155" s="339"/>
      <c r="V155" s="340"/>
      <c r="W155" s="37" t="s">
        <v>73</v>
      </c>
      <c r="X155" s="326">
        <f>IFERROR(SUMPRODUCT(X153:X153*H153:H153),"0")</f>
        <v>0</v>
      </c>
      <c r="Y155" s="326">
        <f>IFERROR(SUMPRODUCT(Y153:Y153*H153:H153),"0")</f>
        <v>0</v>
      </c>
      <c r="Z155" s="37"/>
      <c r="AA155" s="327"/>
      <c r="AB155" s="327"/>
      <c r="AC155" s="327"/>
    </row>
    <row r="156" spans="1:68" ht="16.5" hidden="1" customHeight="1" x14ac:dyDescent="0.25">
      <c r="A156" s="337" t="s">
        <v>236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4"/>
      <c r="Y156" s="334"/>
      <c r="Z156" s="334"/>
      <c r="AA156" s="319"/>
      <c r="AB156" s="319"/>
      <c r="AC156" s="319"/>
    </row>
    <row r="157" spans="1:68" ht="14.25" hidden="1" customHeight="1" x14ac:dyDescent="0.25">
      <c r="A157" s="343" t="s">
        <v>128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34"/>
      <c r="Z157" s="334"/>
      <c r="AA157" s="320"/>
      <c r="AB157" s="320"/>
      <c r="AC157" s="320"/>
    </row>
    <row r="158" spans="1:68" ht="27" customHeight="1" x14ac:dyDescent="0.25">
      <c r="A158" s="54" t="s">
        <v>237</v>
      </c>
      <c r="B158" s="54" t="s">
        <v>238</v>
      </c>
      <c r="C158" s="31">
        <v>4301135591</v>
      </c>
      <c r="D158" s="328">
        <v>4607111036568</v>
      </c>
      <c r="E158" s="329"/>
      <c r="F158" s="323">
        <v>0.28000000000000003</v>
      </c>
      <c r="G158" s="32">
        <v>6</v>
      </c>
      <c r="H158" s="323">
        <v>1.68</v>
      </c>
      <c r="I158" s="323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7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31"/>
      <c r="R158" s="331"/>
      <c r="S158" s="331"/>
      <c r="T158" s="332"/>
      <c r="U158" s="34"/>
      <c r="V158" s="34"/>
      <c r="W158" s="35" t="s">
        <v>69</v>
      </c>
      <c r="X158" s="324">
        <v>56</v>
      </c>
      <c r="Y158" s="325">
        <f>IFERROR(IF(X158="","",X158),"")</f>
        <v>56</v>
      </c>
      <c r="Z158" s="36">
        <f>IFERROR(IF(X158="","",X158*0.00941),"")</f>
        <v>0.52695999999999998</v>
      </c>
      <c r="AA158" s="56"/>
      <c r="AB158" s="57"/>
      <c r="AC158" s="176" t="s">
        <v>239</v>
      </c>
      <c r="AG158" s="67"/>
      <c r="AJ158" s="71" t="s">
        <v>71</v>
      </c>
      <c r="AK158" s="71">
        <v>1</v>
      </c>
      <c r="BB158" s="177" t="s">
        <v>81</v>
      </c>
      <c r="BM158" s="67">
        <f>IFERROR(X158*I158,"0")</f>
        <v>117.70079999999999</v>
      </c>
      <c r="BN158" s="67">
        <f>IFERROR(Y158*I158,"0")</f>
        <v>117.70079999999999</v>
      </c>
      <c r="BO158" s="67">
        <f>IFERROR(X158/J158,"0")</f>
        <v>0.4</v>
      </c>
      <c r="BP158" s="67">
        <f>IFERROR(Y158/J158,"0")</f>
        <v>0.4</v>
      </c>
    </row>
    <row r="159" spans="1:68" x14ac:dyDescent="0.2">
      <c r="A159" s="333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5"/>
      <c r="P159" s="338" t="s">
        <v>72</v>
      </c>
      <c r="Q159" s="339"/>
      <c r="R159" s="339"/>
      <c r="S159" s="339"/>
      <c r="T159" s="339"/>
      <c r="U159" s="339"/>
      <c r="V159" s="340"/>
      <c r="W159" s="37" t="s">
        <v>69</v>
      </c>
      <c r="X159" s="326">
        <f>IFERROR(SUM(X158:X158),"0")</f>
        <v>56</v>
      </c>
      <c r="Y159" s="326">
        <f>IFERROR(SUM(Y158:Y158),"0")</f>
        <v>56</v>
      </c>
      <c r="Z159" s="326">
        <f>IFERROR(IF(Z158="",0,Z158),"0")</f>
        <v>0.52695999999999998</v>
      </c>
      <c r="AA159" s="327"/>
      <c r="AB159" s="327"/>
      <c r="AC159" s="327"/>
    </row>
    <row r="160" spans="1:68" x14ac:dyDescent="0.2">
      <c r="A160" s="334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5"/>
      <c r="P160" s="338" t="s">
        <v>72</v>
      </c>
      <c r="Q160" s="339"/>
      <c r="R160" s="339"/>
      <c r="S160" s="339"/>
      <c r="T160" s="339"/>
      <c r="U160" s="339"/>
      <c r="V160" s="340"/>
      <c r="W160" s="37" t="s">
        <v>73</v>
      </c>
      <c r="X160" s="326">
        <f>IFERROR(SUMPRODUCT(X158:X158*H158:H158),"0")</f>
        <v>94.08</v>
      </c>
      <c r="Y160" s="326">
        <f>IFERROR(SUMPRODUCT(Y158:Y158*H158:H158),"0")</f>
        <v>94.08</v>
      </c>
      <c r="Z160" s="37"/>
      <c r="AA160" s="327"/>
      <c r="AB160" s="327"/>
      <c r="AC160" s="327"/>
    </row>
    <row r="161" spans="1:68" ht="27.75" hidden="1" customHeight="1" x14ac:dyDescent="0.2">
      <c r="A161" s="355" t="s">
        <v>240</v>
      </c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  <c r="AA161" s="48"/>
      <c r="AB161" s="48"/>
      <c r="AC161" s="48"/>
    </row>
    <row r="162" spans="1:68" ht="16.5" hidden="1" customHeight="1" x14ac:dyDescent="0.25">
      <c r="A162" s="337" t="s">
        <v>241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9"/>
      <c r="AB162" s="319"/>
      <c r="AC162" s="319"/>
    </row>
    <row r="163" spans="1:68" ht="14.25" hidden="1" customHeight="1" x14ac:dyDescent="0.25">
      <c r="A163" s="343" t="s">
        <v>128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34"/>
      <c r="Z163" s="334"/>
      <c r="AA163" s="320"/>
      <c r="AB163" s="320"/>
      <c r="AC163" s="320"/>
    </row>
    <row r="164" spans="1:68" ht="27" hidden="1" customHeight="1" x14ac:dyDescent="0.25">
      <c r="A164" s="54" t="s">
        <v>242</v>
      </c>
      <c r="B164" s="54" t="s">
        <v>243</v>
      </c>
      <c r="C164" s="31">
        <v>4301135548</v>
      </c>
      <c r="D164" s="328">
        <v>4607111039057</v>
      </c>
      <c r="E164" s="329"/>
      <c r="F164" s="323">
        <v>1.8</v>
      </c>
      <c r="G164" s="32">
        <v>1</v>
      </c>
      <c r="H164" s="323">
        <v>1.8</v>
      </c>
      <c r="I164" s="323">
        <v>1.9</v>
      </c>
      <c r="J164" s="32">
        <v>234</v>
      </c>
      <c r="K164" s="32" t="s">
        <v>139</v>
      </c>
      <c r="L164" s="32" t="s">
        <v>67</v>
      </c>
      <c r="M164" s="33" t="s">
        <v>68</v>
      </c>
      <c r="N164" s="33"/>
      <c r="O164" s="32">
        <v>180</v>
      </c>
      <c r="P164" s="487" t="s">
        <v>244</v>
      </c>
      <c r="Q164" s="331"/>
      <c r="R164" s="331"/>
      <c r="S164" s="331"/>
      <c r="T164" s="332"/>
      <c r="U164" s="34"/>
      <c r="V164" s="34"/>
      <c r="W164" s="35" t="s">
        <v>69</v>
      </c>
      <c r="X164" s="324">
        <v>0</v>
      </c>
      <c r="Y164" s="325">
        <f>IFERROR(IF(X164="","",X164),"")</f>
        <v>0</v>
      </c>
      <c r="Z164" s="36">
        <f>IFERROR(IF(X164="","",X164*0.00502),"")</f>
        <v>0</v>
      </c>
      <c r="AA164" s="56"/>
      <c r="AB164" s="57"/>
      <c r="AC164" s="178" t="s">
        <v>209</v>
      </c>
      <c r="AG164" s="67"/>
      <c r="AJ164" s="71" t="s">
        <v>71</v>
      </c>
      <c r="AK164" s="71">
        <v>1</v>
      </c>
      <c r="BB164" s="17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33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338" t="s">
        <v>72</v>
      </c>
      <c r="Q165" s="339"/>
      <c r="R165" s="339"/>
      <c r="S165" s="339"/>
      <c r="T165" s="339"/>
      <c r="U165" s="339"/>
      <c r="V165" s="340"/>
      <c r="W165" s="37" t="s">
        <v>69</v>
      </c>
      <c r="X165" s="326">
        <f>IFERROR(SUM(X164:X164),"0")</f>
        <v>0</v>
      </c>
      <c r="Y165" s="326">
        <f>IFERROR(SUM(Y164:Y164),"0")</f>
        <v>0</v>
      </c>
      <c r="Z165" s="326">
        <f>IFERROR(IF(Z164="",0,Z164),"0")</f>
        <v>0</v>
      </c>
      <c r="AA165" s="327"/>
      <c r="AB165" s="327"/>
      <c r="AC165" s="327"/>
    </row>
    <row r="166" spans="1:68" hidden="1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5"/>
      <c r="P166" s="338" t="s">
        <v>72</v>
      </c>
      <c r="Q166" s="339"/>
      <c r="R166" s="339"/>
      <c r="S166" s="339"/>
      <c r="T166" s="339"/>
      <c r="U166" s="339"/>
      <c r="V166" s="340"/>
      <c r="W166" s="37" t="s">
        <v>73</v>
      </c>
      <c r="X166" s="326">
        <f>IFERROR(SUMPRODUCT(X164:X164*H164:H164),"0")</f>
        <v>0</v>
      </c>
      <c r="Y166" s="326">
        <f>IFERROR(SUMPRODUCT(Y164:Y164*H164:H164),"0")</f>
        <v>0</v>
      </c>
      <c r="Z166" s="37"/>
      <c r="AA166" s="327"/>
      <c r="AB166" s="327"/>
      <c r="AC166" s="327"/>
    </row>
    <row r="167" spans="1:68" ht="16.5" hidden="1" customHeight="1" x14ac:dyDescent="0.25">
      <c r="A167" s="337" t="s">
        <v>245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319"/>
      <c r="AB167" s="319"/>
      <c r="AC167" s="319"/>
    </row>
    <row r="168" spans="1:68" ht="14.25" hidden="1" customHeight="1" x14ac:dyDescent="0.25">
      <c r="A168" s="343" t="s">
        <v>63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20"/>
      <c r="AB168" s="320"/>
      <c r="AC168" s="320"/>
    </row>
    <row r="169" spans="1:68" ht="16.5" hidden="1" customHeight="1" x14ac:dyDescent="0.25">
      <c r="A169" s="54" t="s">
        <v>246</v>
      </c>
      <c r="B169" s="54" t="s">
        <v>247</v>
      </c>
      <c r="C169" s="31">
        <v>4301071062</v>
      </c>
      <c r="D169" s="328">
        <v>4607111036384</v>
      </c>
      <c r="E169" s="329"/>
      <c r="F169" s="323">
        <v>5</v>
      </c>
      <c r="G169" s="32">
        <v>1</v>
      </c>
      <c r="H169" s="323">
        <v>5</v>
      </c>
      <c r="I169" s="323">
        <v>5.2106000000000003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348" t="s">
        <v>248</v>
      </c>
      <c r="Q169" s="331"/>
      <c r="R169" s="331"/>
      <c r="S169" s="331"/>
      <c r="T169" s="332"/>
      <c r="U169" s="34"/>
      <c r="V169" s="34"/>
      <c r="W169" s="35" t="s">
        <v>69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249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16.5" hidden="1" customHeight="1" x14ac:dyDescent="0.25">
      <c r="A170" s="54" t="s">
        <v>250</v>
      </c>
      <c r="B170" s="54" t="s">
        <v>251</v>
      </c>
      <c r="C170" s="31">
        <v>4301071056</v>
      </c>
      <c r="D170" s="328">
        <v>4640242180250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73" t="s">
        <v>252</v>
      </c>
      <c r="Q170" s="331"/>
      <c r="R170" s="331"/>
      <c r="S170" s="331"/>
      <c r="T170" s="332"/>
      <c r="U170" s="34"/>
      <c r="V170" s="34"/>
      <c r="W170" s="35" t="s">
        <v>69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253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254</v>
      </c>
      <c r="B171" s="54" t="s">
        <v>255</v>
      </c>
      <c r="C171" s="31">
        <v>4301071050</v>
      </c>
      <c r="D171" s="328">
        <v>4607111036216</v>
      </c>
      <c r="E171" s="329"/>
      <c r="F171" s="323">
        <v>5</v>
      </c>
      <c r="G171" s="32">
        <v>1</v>
      </c>
      <c r="H171" s="323">
        <v>5</v>
      </c>
      <c r="I171" s="323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31"/>
      <c r="R171" s="331"/>
      <c r="S171" s="331"/>
      <c r="T171" s="332"/>
      <c r="U171" s="34"/>
      <c r="V171" s="34"/>
      <c r="W171" s="35" t="s">
        <v>69</v>
      </c>
      <c r="X171" s="324">
        <v>72</v>
      </c>
      <c r="Y171" s="325">
        <f>IFERROR(IF(X171="","",X171),"")</f>
        <v>72</v>
      </c>
      <c r="Z171" s="36">
        <f>IFERROR(IF(X171="","",X171*0.00866),"")</f>
        <v>0.62351999999999996</v>
      </c>
      <c r="AA171" s="56"/>
      <c r="AB171" s="57"/>
      <c r="AC171" s="184" t="s">
        <v>256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375.35039999999998</v>
      </c>
      <c r="BN171" s="67">
        <f>IFERROR(Y171*I171,"0")</f>
        <v>375.35039999999998</v>
      </c>
      <c r="BO171" s="67">
        <f>IFERROR(X171/J171,"0")</f>
        <v>0.5</v>
      </c>
      <c r="BP171" s="67">
        <f>IFERROR(Y171/J171,"0")</f>
        <v>0.5</v>
      </c>
    </row>
    <row r="172" spans="1:68" ht="27" hidden="1" customHeight="1" x14ac:dyDescent="0.25">
      <c r="A172" s="54" t="s">
        <v>257</v>
      </c>
      <c r="B172" s="54" t="s">
        <v>258</v>
      </c>
      <c r="C172" s="31">
        <v>4301071061</v>
      </c>
      <c r="D172" s="328">
        <v>4607111036278</v>
      </c>
      <c r="E172" s="329"/>
      <c r="F172" s="323">
        <v>5</v>
      </c>
      <c r="G172" s="32">
        <v>1</v>
      </c>
      <c r="H172" s="323">
        <v>5</v>
      </c>
      <c r="I172" s="323">
        <v>5.2405999999999997</v>
      </c>
      <c r="J172" s="32">
        <v>84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50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31"/>
      <c r="R172" s="331"/>
      <c r="S172" s="331"/>
      <c r="T172" s="332"/>
      <c r="U172" s="34"/>
      <c r="V172" s="34"/>
      <c r="W172" s="35" t="s">
        <v>69</v>
      </c>
      <c r="X172" s="324">
        <v>0</v>
      </c>
      <c r="Y172" s="325">
        <f>IFERROR(IF(X172="","",X172),"")</f>
        <v>0</v>
      </c>
      <c r="Z172" s="36">
        <f>IFERROR(IF(X172="","",X172*0.0155),"")</f>
        <v>0</v>
      </c>
      <c r="AA172" s="56"/>
      <c r="AB172" s="57"/>
      <c r="AC172" s="186" t="s">
        <v>259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3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5"/>
      <c r="P173" s="338" t="s">
        <v>72</v>
      </c>
      <c r="Q173" s="339"/>
      <c r="R173" s="339"/>
      <c r="S173" s="339"/>
      <c r="T173" s="339"/>
      <c r="U173" s="339"/>
      <c r="V173" s="340"/>
      <c r="W173" s="37" t="s">
        <v>69</v>
      </c>
      <c r="X173" s="326">
        <f>IFERROR(SUM(X169:X172),"0")</f>
        <v>72</v>
      </c>
      <c r="Y173" s="326">
        <f>IFERROR(SUM(Y169:Y172),"0")</f>
        <v>72</v>
      </c>
      <c r="Z173" s="326">
        <f>IFERROR(IF(Z169="",0,Z169),"0")+IFERROR(IF(Z170="",0,Z170),"0")+IFERROR(IF(Z171="",0,Z171),"0")+IFERROR(IF(Z172="",0,Z172),"0")</f>
        <v>0.62351999999999996</v>
      </c>
      <c r="AA173" s="327"/>
      <c r="AB173" s="327"/>
      <c r="AC173" s="327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5"/>
      <c r="P174" s="338" t="s">
        <v>72</v>
      </c>
      <c r="Q174" s="339"/>
      <c r="R174" s="339"/>
      <c r="S174" s="339"/>
      <c r="T174" s="339"/>
      <c r="U174" s="339"/>
      <c r="V174" s="340"/>
      <c r="W174" s="37" t="s">
        <v>73</v>
      </c>
      <c r="X174" s="326">
        <f>IFERROR(SUMPRODUCT(X169:X172*H169:H172),"0")</f>
        <v>360</v>
      </c>
      <c r="Y174" s="326">
        <f>IFERROR(SUMPRODUCT(Y169:Y172*H169:H172),"0")</f>
        <v>360</v>
      </c>
      <c r="Z174" s="37"/>
      <c r="AA174" s="327"/>
      <c r="AB174" s="327"/>
      <c r="AC174" s="327"/>
    </row>
    <row r="175" spans="1:68" ht="14.25" hidden="1" customHeight="1" x14ac:dyDescent="0.25">
      <c r="A175" s="343" t="s">
        <v>260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20"/>
      <c r="AB175" s="320"/>
      <c r="AC175" s="320"/>
    </row>
    <row r="176" spans="1:68" ht="27" hidden="1" customHeight="1" x14ac:dyDescent="0.25">
      <c r="A176" s="54" t="s">
        <v>261</v>
      </c>
      <c r="B176" s="54" t="s">
        <v>262</v>
      </c>
      <c r="C176" s="31">
        <v>4301080153</v>
      </c>
      <c r="D176" s="328">
        <v>4607111036827</v>
      </c>
      <c r="E176" s="329"/>
      <c r="F176" s="323">
        <v>1</v>
      </c>
      <c r="G176" s="32">
        <v>5</v>
      </c>
      <c r="H176" s="323">
        <v>5</v>
      </c>
      <c r="I176" s="323">
        <v>5.2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90</v>
      </c>
      <c r="P176" s="49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69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71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hidden="1" customHeight="1" x14ac:dyDescent="0.25">
      <c r="A177" s="54" t="s">
        <v>264</v>
      </c>
      <c r="B177" s="54" t="s">
        <v>265</v>
      </c>
      <c r="C177" s="31">
        <v>4301080154</v>
      </c>
      <c r="D177" s="328">
        <v>4607111036834</v>
      </c>
      <c r="E177" s="329"/>
      <c r="F177" s="323">
        <v>1</v>
      </c>
      <c r="G177" s="32">
        <v>5</v>
      </c>
      <c r="H177" s="323">
        <v>5</v>
      </c>
      <c r="I177" s="323">
        <v>5.2530000000000001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31"/>
      <c r="R177" s="331"/>
      <c r="S177" s="331"/>
      <c r="T177" s="332"/>
      <c r="U177" s="34"/>
      <c r="V177" s="34"/>
      <c r="W177" s="35" t="s">
        <v>69</v>
      </c>
      <c r="X177" s="324">
        <v>0</v>
      </c>
      <c r="Y177" s="325">
        <f>IFERROR(IF(X177="","",X177),"")</f>
        <v>0</v>
      </c>
      <c r="Z177" s="36">
        <f>IFERROR(IF(X177="","",X177*0.00866),"")</f>
        <v>0</v>
      </c>
      <c r="AA177" s="56"/>
      <c r="AB177" s="57"/>
      <c r="AC177" s="190" t="s">
        <v>263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33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5"/>
      <c r="P178" s="338" t="s">
        <v>72</v>
      </c>
      <c r="Q178" s="339"/>
      <c r="R178" s="339"/>
      <c r="S178" s="339"/>
      <c r="T178" s="339"/>
      <c r="U178" s="339"/>
      <c r="V178" s="340"/>
      <c r="W178" s="37" t="s">
        <v>69</v>
      </c>
      <c r="X178" s="326">
        <f>IFERROR(SUM(X176:X177),"0")</f>
        <v>0</v>
      </c>
      <c r="Y178" s="326">
        <f>IFERROR(SUM(Y176:Y177),"0")</f>
        <v>0</v>
      </c>
      <c r="Z178" s="326">
        <f>IFERROR(IF(Z176="",0,Z176),"0")+IFERROR(IF(Z177="",0,Z177),"0")</f>
        <v>0</v>
      </c>
      <c r="AA178" s="327"/>
      <c r="AB178" s="327"/>
      <c r="AC178" s="327"/>
    </row>
    <row r="179" spans="1:68" hidden="1" x14ac:dyDescent="0.2">
      <c r="A179" s="334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  <c r="P179" s="338" t="s">
        <v>72</v>
      </c>
      <c r="Q179" s="339"/>
      <c r="R179" s="339"/>
      <c r="S179" s="339"/>
      <c r="T179" s="339"/>
      <c r="U179" s="339"/>
      <c r="V179" s="340"/>
      <c r="W179" s="37" t="s">
        <v>73</v>
      </c>
      <c r="X179" s="326">
        <f>IFERROR(SUMPRODUCT(X176:X177*H176:H177),"0")</f>
        <v>0</v>
      </c>
      <c r="Y179" s="326">
        <f>IFERROR(SUMPRODUCT(Y176:Y177*H176:H177),"0")</f>
        <v>0</v>
      </c>
      <c r="Z179" s="37"/>
      <c r="AA179" s="327"/>
      <c r="AB179" s="327"/>
      <c r="AC179" s="327"/>
    </row>
    <row r="180" spans="1:68" ht="27.75" hidden="1" customHeight="1" x14ac:dyDescent="0.2">
      <c r="A180" s="355" t="s">
        <v>266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hidden="1" customHeight="1" x14ac:dyDescent="0.25">
      <c r="A181" s="337" t="s">
        <v>267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9"/>
      <c r="AB181" s="319"/>
      <c r="AC181" s="319"/>
    </row>
    <row r="182" spans="1:68" ht="14.25" hidden="1" customHeight="1" x14ac:dyDescent="0.25">
      <c r="A182" s="343" t="s">
        <v>76</v>
      </c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334"/>
      <c r="Z182" s="334"/>
      <c r="AA182" s="320"/>
      <c r="AB182" s="320"/>
      <c r="AC182" s="320"/>
    </row>
    <row r="183" spans="1:68" ht="16.5" hidden="1" customHeight="1" x14ac:dyDescent="0.25">
      <c r="A183" s="54" t="s">
        <v>268</v>
      </c>
      <c r="B183" s="54" t="s">
        <v>269</v>
      </c>
      <c r="C183" s="31">
        <v>4301132179</v>
      </c>
      <c r="D183" s="328">
        <v>4607111035691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365</v>
      </c>
      <c r="P183" s="50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31"/>
      <c r="R183" s="331"/>
      <c r="S183" s="331"/>
      <c r="T183" s="332"/>
      <c r="U183" s="34"/>
      <c r="V183" s="34"/>
      <c r="W183" s="35" t="s">
        <v>69</v>
      </c>
      <c r="X183" s="324">
        <v>0</v>
      </c>
      <c r="Y183" s="325">
        <f>IFERROR(IF(X183="","",X183),"")</f>
        <v>0</v>
      </c>
      <c r="Z183" s="36">
        <f>IFERROR(IF(X183="","",X183*0.01788),"")</f>
        <v>0</v>
      </c>
      <c r="AA183" s="56"/>
      <c r="AB183" s="57"/>
      <c r="AC183" s="192" t="s">
        <v>270</v>
      </c>
      <c r="AG183" s="67"/>
      <c r="AJ183" s="71" t="s">
        <v>71</v>
      </c>
      <c r="AK183" s="71">
        <v>1</v>
      </c>
      <c r="BB183" s="193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271</v>
      </c>
      <c r="B184" s="54" t="s">
        <v>272</v>
      </c>
      <c r="C184" s="31">
        <v>4301132182</v>
      </c>
      <c r="D184" s="328">
        <v>4607111035721</v>
      </c>
      <c r="E184" s="329"/>
      <c r="F184" s="323">
        <v>0.25</v>
      </c>
      <c r="G184" s="32">
        <v>12</v>
      </c>
      <c r="H184" s="323">
        <v>3</v>
      </c>
      <c r="I184" s="323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1"/>
      <c r="R184" s="331"/>
      <c r="S184" s="331"/>
      <c r="T184" s="332"/>
      <c r="U184" s="34"/>
      <c r="V184" s="34"/>
      <c r="W184" s="35" t="s">
        <v>69</v>
      </c>
      <c r="X184" s="324">
        <v>0</v>
      </c>
      <c r="Y184" s="325">
        <f>IFERROR(IF(X184="","",X184),"")</f>
        <v>0</v>
      </c>
      <c r="Z184" s="36">
        <f>IFERROR(IF(X184="","",X184*0.01788),"")</f>
        <v>0</v>
      </c>
      <c r="AA184" s="56"/>
      <c r="AB184" s="57"/>
      <c r="AC184" s="194" t="s">
        <v>273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274</v>
      </c>
      <c r="B185" s="54" t="s">
        <v>275</v>
      </c>
      <c r="C185" s="31">
        <v>4301132170</v>
      </c>
      <c r="D185" s="328">
        <v>4607111038487</v>
      </c>
      <c r="E185" s="329"/>
      <c r="F185" s="323">
        <v>0.25</v>
      </c>
      <c r="G185" s="32">
        <v>12</v>
      </c>
      <c r="H185" s="323">
        <v>3</v>
      </c>
      <c r="I185" s="323">
        <v>3.7360000000000002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31"/>
      <c r="R185" s="331"/>
      <c r="S185" s="331"/>
      <c r="T185" s="332"/>
      <c r="U185" s="34"/>
      <c r="V185" s="34"/>
      <c r="W185" s="35" t="s">
        <v>69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/>
      <c r="AC185" s="196" t="s">
        <v>276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33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5"/>
      <c r="P186" s="338" t="s">
        <v>72</v>
      </c>
      <c r="Q186" s="339"/>
      <c r="R186" s="339"/>
      <c r="S186" s="339"/>
      <c r="T186" s="339"/>
      <c r="U186" s="339"/>
      <c r="V186" s="340"/>
      <c r="W186" s="37" t="s">
        <v>69</v>
      </c>
      <c r="X186" s="326">
        <f>IFERROR(SUM(X183:X185),"0")</f>
        <v>0</v>
      </c>
      <c r="Y186" s="326">
        <f>IFERROR(SUM(Y183:Y185),"0")</f>
        <v>0</v>
      </c>
      <c r="Z186" s="326">
        <f>IFERROR(IF(Z183="",0,Z183),"0")+IFERROR(IF(Z184="",0,Z184),"0")+IFERROR(IF(Z185="",0,Z185),"0")</f>
        <v>0</v>
      </c>
      <c r="AA186" s="327"/>
      <c r="AB186" s="327"/>
      <c r="AC186" s="327"/>
    </row>
    <row r="187" spans="1:68" hidden="1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5"/>
      <c r="P187" s="338" t="s">
        <v>72</v>
      </c>
      <c r="Q187" s="339"/>
      <c r="R187" s="339"/>
      <c r="S187" s="339"/>
      <c r="T187" s="339"/>
      <c r="U187" s="339"/>
      <c r="V187" s="340"/>
      <c r="W187" s="37" t="s">
        <v>73</v>
      </c>
      <c r="X187" s="326">
        <f>IFERROR(SUMPRODUCT(X183:X185*H183:H185),"0")</f>
        <v>0</v>
      </c>
      <c r="Y187" s="326">
        <f>IFERROR(SUMPRODUCT(Y183:Y185*H183:H185),"0")</f>
        <v>0</v>
      </c>
      <c r="Z187" s="37"/>
      <c r="AA187" s="327"/>
      <c r="AB187" s="327"/>
      <c r="AC187" s="327"/>
    </row>
    <row r="188" spans="1:68" ht="14.25" hidden="1" customHeight="1" x14ac:dyDescent="0.25">
      <c r="A188" s="343" t="s">
        <v>277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20"/>
      <c r="AB188" s="320"/>
      <c r="AC188" s="320"/>
    </row>
    <row r="189" spans="1:68" ht="27" hidden="1" customHeight="1" x14ac:dyDescent="0.25">
      <c r="A189" s="54" t="s">
        <v>278</v>
      </c>
      <c r="B189" s="54" t="s">
        <v>279</v>
      </c>
      <c r="C189" s="31">
        <v>4301051855</v>
      </c>
      <c r="D189" s="328">
        <v>4680115885875</v>
      </c>
      <c r="E189" s="329"/>
      <c r="F189" s="323">
        <v>1</v>
      </c>
      <c r="G189" s="32">
        <v>9</v>
      </c>
      <c r="H189" s="323">
        <v>9</v>
      </c>
      <c r="I189" s="323">
        <v>9.4350000000000005</v>
      </c>
      <c r="J189" s="32">
        <v>64</v>
      </c>
      <c r="K189" s="32" t="s">
        <v>280</v>
      </c>
      <c r="L189" s="32" t="s">
        <v>67</v>
      </c>
      <c r="M189" s="33" t="s">
        <v>281</v>
      </c>
      <c r="N189" s="33"/>
      <c r="O189" s="32">
        <v>365</v>
      </c>
      <c r="P189" s="405" t="s">
        <v>282</v>
      </c>
      <c r="Q189" s="331"/>
      <c r="R189" s="331"/>
      <c r="S189" s="331"/>
      <c r="T189" s="332"/>
      <c r="U189" s="34"/>
      <c r="V189" s="34"/>
      <c r="W189" s="35" t="s">
        <v>69</v>
      </c>
      <c r="X189" s="324">
        <v>0</v>
      </c>
      <c r="Y189" s="325">
        <f>IFERROR(IF(X189="","",X189),"")</f>
        <v>0</v>
      </c>
      <c r="Z189" s="36">
        <f>IFERROR(IF(X189="","",X189*0.01898),"")</f>
        <v>0</v>
      </c>
      <c r="AA189" s="56"/>
      <c r="AB189" s="57"/>
      <c r="AC189" s="198" t="s">
        <v>283</v>
      </c>
      <c r="AG189" s="67"/>
      <c r="AJ189" s="71" t="s">
        <v>71</v>
      </c>
      <c r="AK189" s="71">
        <v>1</v>
      </c>
      <c r="BB189" s="199" t="s">
        <v>284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33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5"/>
      <c r="P190" s="338" t="s">
        <v>72</v>
      </c>
      <c r="Q190" s="339"/>
      <c r="R190" s="339"/>
      <c r="S190" s="339"/>
      <c r="T190" s="339"/>
      <c r="U190" s="339"/>
      <c r="V190" s="340"/>
      <c r="W190" s="37" t="s">
        <v>69</v>
      </c>
      <c r="X190" s="326">
        <f>IFERROR(SUM(X189:X189),"0")</f>
        <v>0</v>
      </c>
      <c r="Y190" s="326">
        <f>IFERROR(SUM(Y189:Y189),"0")</f>
        <v>0</v>
      </c>
      <c r="Z190" s="326">
        <f>IFERROR(IF(Z189="",0,Z189),"0")</f>
        <v>0</v>
      </c>
      <c r="AA190" s="327"/>
      <c r="AB190" s="327"/>
      <c r="AC190" s="327"/>
    </row>
    <row r="191" spans="1:68" hidden="1" x14ac:dyDescent="0.2">
      <c r="A191" s="334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5"/>
      <c r="P191" s="338" t="s">
        <v>72</v>
      </c>
      <c r="Q191" s="339"/>
      <c r="R191" s="339"/>
      <c r="S191" s="339"/>
      <c r="T191" s="339"/>
      <c r="U191" s="339"/>
      <c r="V191" s="340"/>
      <c r="W191" s="37" t="s">
        <v>73</v>
      </c>
      <c r="X191" s="326">
        <f>IFERROR(SUMPRODUCT(X189:X189*H189:H189),"0")</f>
        <v>0</v>
      </c>
      <c r="Y191" s="326">
        <f>IFERROR(SUMPRODUCT(Y189:Y189*H189:H189),"0")</f>
        <v>0</v>
      </c>
      <c r="Z191" s="37"/>
      <c r="AA191" s="327"/>
      <c r="AB191" s="327"/>
      <c r="AC191" s="327"/>
    </row>
    <row r="192" spans="1:68" ht="27.75" hidden="1" customHeight="1" x14ac:dyDescent="0.2">
      <c r="A192" s="355" t="s">
        <v>285</v>
      </c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356"/>
      <c r="AA192" s="48"/>
      <c r="AB192" s="48"/>
      <c r="AC192" s="48"/>
    </row>
    <row r="193" spans="1:68" ht="16.5" hidden="1" customHeight="1" x14ac:dyDescent="0.25">
      <c r="A193" s="337" t="s">
        <v>286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4"/>
      <c r="Z193" s="334"/>
      <c r="AA193" s="319"/>
      <c r="AB193" s="319"/>
      <c r="AC193" s="319"/>
    </row>
    <row r="194" spans="1:68" ht="14.25" hidden="1" customHeight="1" x14ac:dyDescent="0.25">
      <c r="A194" s="343" t="s">
        <v>76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334"/>
      <c r="Z194" s="334"/>
      <c r="AA194" s="320"/>
      <c r="AB194" s="320"/>
      <c r="AC194" s="320"/>
    </row>
    <row r="195" spans="1:68" ht="27" hidden="1" customHeight="1" x14ac:dyDescent="0.25">
      <c r="A195" s="54" t="s">
        <v>287</v>
      </c>
      <c r="B195" s="54" t="s">
        <v>288</v>
      </c>
      <c r="C195" s="31">
        <v>4301132227</v>
      </c>
      <c r="D195" s="328">
        <v>4620207491133</v>
      </c>
      <c r="E195" s="329"/>
      <c r="F195" s="323">
        <v>0.23</v>
      </c>
      <c r="G195" s="32">
        <v>12</v>
      </c>
      <c r="H195" s="323">
        <v>2.76</v>
      </c>
      <c r="I195" s="323">
        <v>2.98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08" t="s">
        <v>289</v>
      </c>
      <c r="Q195" s="331"/>
      <c r="R195" s="331"/>
      <c r="S195" s="331"/>
      <c r="T195" s="332"/>
      <c r="U195" s="34"/>
      <c r="V195" s="34"/>
      <c r="W195" s="35" t="s">
        <v>69</v>
      </c>
      <c r="X195" s="324">
        <v>0</v>
      </c>
      <c r="Y195" s="325">
        <f>IFERROR(IF(X195="","",X195),"")</f>
        <v>0</v>
      </c>
      <c r="Z195" s="36">
        <f>IFERROR(IF(X195="","",X195*0.01788),"")</f>
        <v>0</v>
      </c>
      <c r="AA195" s="56"/>
      <c r="AB195" s="57"/>
      <c r="AC195" s="200" t="s">
        <v>290</v>
      </c>
      <c r="AG195" s="67"/>
      <c r="AJ195" s="71" t="s">
        <v>71</v>
      </c>
      <c r="AK195" s="71">
        <v>1</v>
      </c>
      <c r="BB195" s="201" t="s">
        <v>81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33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5"/>
      <c r="P196" s="338" t="s">
        <v>72</v>
      </c>
      <c r="Q196" s="339"/>
      <c r="R196" s="339"/>
      <c r="S196" s="339"/>
      <c r="T196" s="339"/>
      <c r="U196" s="339"/>
      <c r="V196" s="340"/>
      <c r="W196" s="37" t="s">
        <v>69</v>
      </c>
      <c r="X196" s="326">
        <f>IFERROR(SUM(X195:X195),"0")</f>
        <v>0</v>
      </c>
      <c r="Y196" s="326">
        <f>IFERROR(SUM(Y195:Y195),"0")</f>
        <v>0</v>
      </c>
      <c r="Z196" s="326">
        <f>IFERROR(IF(Z195="",0,Z195),"0")</f>
        <v>0</v>
      </c>
      <c r="AA196" s="327"/>
      <c r="AB196" s="327"/>
      <c r="AC196" s="327"/>
    </row>
    <row r="197" spans="1:68" hidden="1" x14ac:dyDescent="0.2">
      <c r="A197" s="334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5"/>
      <c r="P197" s="338" t="s">
        <v>72</v>
      </c>
      <c r="Q197" s="339"/>
      <c r="R197" s="339"/>
      <c r="S197" s="339"/>
      <c r="T197" s="339"/>
      <c r="U197" s="339"/>
      <c r="V197" s="340"/>
      <c r="W197" s="37" t="s">
        <v>73</v>
      </c>
      <c r="X197" s="326">
        <f>IFERROR(SUMPRODUCT(X195:X195*H195:H195),"0")</f>
        <v>0</v>
      </c>
      <c r="Y197" s="326">
        <f>IFERROR(SUMPRODUCT(Y195:Y195*H195:H195),"0")</f>
        <v>0</v>
      </c>
      <c r="Z197" s="37"/>
      <c r="AA197" s="327"/>
      <c r="AB197" s="327"/>
      <c r="AC197" s="327"/>
    </row>
    <row r="198" spans="1:68" ht="14.25" hidden="1" customHeight="1" x14ac:dyDescent="0.25">
      <c r="A198" s="343" t="s">
        <v>128</v>
      </c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4"/>
      <c r="Y198" s="334"/>
      <c r="Z198" s="334"/>
      <c r="AA198" s="320"/>
      <c r="AB198" s="320"/>
      <c r="AC198" s="320"/>
    </row>
    <row r="199" spans="1:68" ht="27" hidden="1" customHeight="1" x14ac:dyDescent="0.25">
      <c r="A199" s="54" t="s">
        <v>291</v>
      </c>
      <c r="B199" s="54" t="s">
        <v>292</v>
      </c>
      <c r="C199" s="31">
        <v>4301135707</v>
      </c>
      <c r="D199" s="328">
        <v>4620207490198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2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24">
        <v>0</v>
      </c>
      <c r="Y199" s="325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293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294</v>
      </c>
      <c r="B200" s="54" t="s">
        <v>295</v>
      </c>
      <c r="C200" s="31">
        <v>4301135696</v>
      </c>
      <c r="D200" s="328">
        <v>4620207490235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2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297</v>
      </c>
      <c r="B201" s="54" t="s">
        <v>298</v>
      </c>
      <c r="C201" s="31">
        <v>4301135697</v>
      </c>
      <c r="D201" s="328">
        <v>4620207490259</v>
      </c>
      <c r="E201" s="329"/>
      <c r="F201" s="323">
        <v>0.2</v>
      </c>
      <c r="G201" s="32">
        <v>12</v>
      </c>
      <c r="H201" s="323">
        <v>2.4</v>
      </c>
      <c r="I201" s="323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293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299</v>
      </c>
      <c r="B202" s="54" t="s">
        <v>300</v>
      </c>
      <c r="C202" s="31">
        <v>4301135681</v>
      </c>
      <c r="D202" s="328">
        <v>4620207490143</v>
      </c>
      <c r="E202" s="329"/>
      <c r="F202" s="323">
        <v>0.22</v>
      </c>
      <c r="G202" s="32">
        <v>12</v>
      </c>
      <c r="H202" s="323">
        <v>2.64</v>
      </c>
      <c r="I202" s="323">
        <v>3.3435999999999999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3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24">
        <v>0</v>
      </c>
      <c r="Y202" s="325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333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5"/>
      <c r="P203" s="338" t="s">
        <v>72</v>
      </c>
      <c r="Q203" s="339"/>
      <c r="R203" s="339"/>
      <c r="S203" s="339"/>
      <c r="T203" s="339"/>
      <c r="U203" s="339"/>
      <c r="V203" s="340"/>
      <c r="W203" s="37" t="s">
        <v>69</v>
      </c>
      <c r="X203" s="326">
        <f>IFERROR(SUM(X199:X202),"0")</f>
        <v>0</v>
      </c>
      <c r="Y203" s="326">
        <f>IFERROR(SUM(Y199:Y202),"0")</f>
        <v>0</v>
      </c>
      <c r="Z203" s="326">
        <f>IFERROR(IF(Z199="",0,Z199),"0")+IFERROR(IF(Z200="",0,Z200),"0")+IFERROR(IF(Z201="",0,Z201),"0")+IFERROR(IF(Z202="",0,Z202),"0")</f>
        <v>0</v>
      </c>
      <c r="AA203" s="327"/>
      <c r="AB203" s="327"/>
      <c r="AC203" s="327"/>
    </row>
    <row r="204" spans="1:68" hidden="1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5"/>
      <c r="P204" s="338" t="s">
        <v>72</v>
      </c>
      <c r="Q204" s="339"/>
      <c r="R204" s="339"/>
      <c r="S204" s="339"/>
      <c r="T204" s="339"/>
      <c r="U204" s="339"/>
      <c r="V204" s="340"/>
      <c r="W204" s="37" t="s">
        <v>73</v>
      </c>
      <c r="X204" s="326">
        <f>IFERROR(SUMPRODUCT(X199:X202*H199:H202),"0")</f>
        <v>0</v>
      </c>
      <c r="Y204" s="326">
        <f>IFERROR(SUMPRODUCT(Y199:Y202*H199:H202),"0")</f>
        <v>0</v>
      </c>
      <c r="Z204" s="37"/>
      <c r="AA204" s="327"/>
      <c r="AB204" s="327"/>
      <c r="AC204" s="327"/>
    </row>
    <row r="205" spans="1:68" ht="16.5" hidden="1" customHeight="1" x14ac:dyDescent="0.25">
      <c r="A205" s="337" t="s">
        <v>302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9"/>
      <c r="AB205" s="319"/>
      <c r="AC205" s="319"/>
    </row>
    <row r="206" spans="1:68" ht="14.25" hidden="1" customHeight="1" x14ac:dyDescent="0.25">
      <c r="A206" s="343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20"/>
      <c r="AB206" s="320"/>
      <c r="AC206" s="320"/>
    </row>
    <row r="207" spans="1:68" ht="16.5" hidden="1" customHeight="1" x14ac:dyDescent="0.25">
      <c r="A207" s="54" t="s">
        <v>303</v>
      </c>
      <c r="B207" s="54" t="s">
        <v>304</v>
      </c>
      <c r="C207" s="31">
        <v>4301070948</v>
      </c>
      <c r="D207" s="328">
        <v>4607111037022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24">
        <v>0</v>
      </c>
      <c r="Y207" s="325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305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306</v>
      </c>
      <c r="B208" s="54" t="s">
        <v>307</v>
      </c>
      <c r="C208" s="31">
        <v>4301070990</v>
      </c>
      <c r="D208" s="328">
        <v>4607111038494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1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31"/>
      <c r="R208" s="331"/>
      <c r="S208" s="331"/>
      <c r="T208" s="332"/>
      <c r="U208" s="34"/>
      <c r="V208" s="34"/>
      <c r="W208" s="35" t="s">
        <v>69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308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309</v>
      </c>
      <c r="B209" s="54" t="s">
        <v>310</v>
      </c>
      <c r="C209" s="31">
        <v>4301070966</v>
      </c>
      <c r="D209" s="328">
        <v>4607111038135</v>
      </c>
      <c r="E209" s="329"/>
      <c r="F209" s="323">
        <v>0.7</v>
      </c>
      <c r="G209" s="32">
        <v>8</v>
      </c>
      <c r="H209" s="323">
        <v>5.6</v>
      </c>
      <c r="I209" s="323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4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31"/>
      <c r="R209" s="331"/>
      <c r="S209" s="331"/>
      <c r="T209" s="332"/>
      <c r="U209" s="34"/>
      <c r="V209" s="34"/>
      <c r="W209" s="35" t="s">
        <v>69</v>
      </c>
      <c r="X209" s="324">
        <v>0</v>
      </c>
      <c r="Y209" s="325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311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5"/>
      <c r="P210" s="338" t="s">
        <v>72</v>
      </c>
      <c r="Q210" s="339"/>
      <c r="R210" s="339"/>
      <c r="S210" s="339"/>
      <c r="T210" s="339"/>
      <c r="U210" s="339"/>
      <c r="V210" s="340"/>
      <c r="W210" s="37" t="s">
        <v>69</v>
      </c>
      <c r="X210" s="326">
        <f>IFERROR(SUM(X207:X209),"0")</f>
        <v>0</v>
      </c>
      <c r="Y210" s="326">
        <f>IFERROR(SUM(Y207:Y209),"0")</f>
        <v>0</v>
      </c>
      <c r="Z210" s="326">
        <f>IFERROR(IF(Z207="",0,Z207),"0")+IFERROR(IF(Z208="",0,Z208),"0")+IFERROR(IF(Z209="",0,Z209),"0")</f>
        <v>0</v>
      </c>
      <c r="AA210" s="327"/>
      <c r="AB210" s="327"/>
      <c r="AC210" s="327"/>
    </row>
    <row r="211" spans="1:68" hidden="1" x14ac:dyDescent="0.2">
      <c r="A211" s="334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5"/>
      <c r="P211" s="338" t="s">
        <v>72</v>
      </c>
      <c r="Q211" s="339"/>
      <c r="R211" s="339"/>
      <c r="S211" s="339"/>
      <c r="T211" s="339"/>
      <c r="U211" s="339"/>
      <c r="V211" s="340"/>
      <c r="W211" s="37" t="s">
        <v>73</v>
      </c>
      <c r="X211" s="326">
        <f>IFERROR(SUMPRODUCT(X207:X209*H207:H209),"0")</f>
        <v>0</v>
      </c>
      <c r="Y211" s="326">
        <f>IFERROR(SUMPRODUCT(Y207:Y209*H207:H209),"0")</f>
        <v>0</v>
      </c>
      <c r="Z211" s="37"/>
      <c r="AA211" s="327"/>
      <c r="AB211" s="327"/>
      <c r="AC211" s="327"/>
    </row>
    <row r="212" spans="1:68" ht="16.5" hidden="1" customHeight="1" x14ac:dyDescent="0.25">
      <c r="A212" s="337" t="s">
        <v>312</v>
      </c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334"/>
      <c r="Z212" s="334"/>
      <c r="AA212" s="319"/>
      <c r="AB212" s="319"/>
      <c r="AC212" s="319"/>
    </row>
    <row r="213" spans="1:68" ht="14.25" hidden="1" customHeight="1" x14ac:dyDescent="0.25">
      <c r="A213" s="343" t="s">
        <v>63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20"/>
      <c r="AB213" s="320"/>
      <c r="AC213" s="320"/>
    </row>
    <row r="214" spans="1:68" ht="27" hidden="1" customHeight="1" x14ac:dyDescent="0.25">
      <c r="A214" s="54" t="s">
        <v>313</v>
      </c>
      <c r="B214" s="54" t="s">
        <v>314</v>
      </c>
      <c r="C214" s="31">
        <v>4301070996</v>
      </c>
      <c r="D214" s="328">
        <v>4607111038654</v>
      </c>
      <c r="E214" s="329"/>
      <c r="F214" s="323">
        <v>0.4</v>
      </c>
      <c r="G214" s="32">
        <v>16</v>
      </c>
      <c r="H214" s="323">
        <v>6.4</v>
      </c>
      <c r="I214" s="323">
        <v>6.63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69</v>
      </c>
      <c r="X214" s="324">
        <v>0</v>
      </c>
      <c r="Y214" s="32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16" t="s">
        <v>315</v>
      </c>
      <c r="AG214" s="67"/>
      <c r="AJ214" s="71" t="s">
        <v>71</v>
      </c>
      <c r="AK214" s="71">
        <v>1</v>
      </c>
      <c r="BB214" s="21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hidden="1" customHeight="1" x14ac:dyDescent="0.25">
      <c r="A215" s="54" t="s">
        <v>316</v>
      </c>
      <c r="B215" s="54" t="s">
        <v>317</v>
      </c>
      <c r="C215" s="31">
        <v>4301070997</v>
      </c>
      <c r="D215" s="328">
        <v>4607111038586</v>
      </c>
      <c r="E215" s="329"/>
      <c r="F215" s="323">
        <v>0.7</v>
      </c>
      <c r="G215" s="32">
        <v>8</v>
      </c>
      <c r="H215" s="323">
        <v>5.6</v>
      </c>
      <c r="I215" s="323">
        <v>5.83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69</v>
      </c>
      <c r="X215" s="324">
        <v>0</v>
      </c>
      <c r="Y215" s="325">
        <f t="shared" si="18"/>
        <v>0</v>
      </c>
      <c r="Z215" s="36">
        <f t="shared" si="19"/>
        <v>0</v>
      </c>
      <c r="AA215" s="56"/>
      <c r="AB215" s="57"/>
      <c r="AC215" s="218" t="s">
        <v>315</v>
      </c>
      <c r="AG215" s="67"/>
      <c r="AJ215" s="71" t="s">
        <v>71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318</v>
      </c>
      <c r="B216" s="54" t="s">
        <v>319</v>
      </c>
      <c r="C216" s="31">
        <v>4301070962</v>
      </c>
      <c r="D216" s="328">
        <v>4607111038609</v>
      </c>
      <c r="E216" s="329"/>
      <c r="F216" s="323">
        <v>0.4</v>
      </c>
      <c r="G216" s="32">
        <v>16</v>
      </c>
      <c r="H216" s="323">
        <v>6.4</v>
      </c>
      <c r="I216" s="323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69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321</v>
      </c>
      <c r="B217" s="54" t="s">
        <v>322</v>
      </c>
      <c r="C217" s="31">
        <v>4301070963</v>
      </c>
      <c r="D217" s="328">
        <v>4607111038630</v>
      </c>
      <c r="E217" s="329"/>
      <c r="F217" s="323">
        <v>0.7</v>
      </c>
      <c r="G217" s="32">
        <v>8</v>
      </c>
      <c r="H217" s="323">
        <v>5.6</v>
      </c>
      <c r="I217" s="32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50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69</v>
      </c>
      <c r="X217" s="324">
        <v>12</v>
      </c>
      <c r="Y217" s="325">
        <f t="shared" si="18"/>
        <v>12</v>
      </c>
      <c r="Z217" s="36">
        <f t="shared" si="19"/>
        <v>0.186</v>
      </c>
      <c r="AA217" s="56"/>
      <c r="AB217" s="57"/>
      <c r="AC217" s="222" t="s">
        <v>320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70.44</v>
      </c>
      <c r="BN217" s="67">
        <f t="shared" si="21"/>
        <v>70.44</v>
      </c>
      <c r="BO217" s="67">
        <f t="shared" si="22"/>
        <v>0.14285714285714285</v>
      </c>
      <c r="BP217" s="67">
        <f t="shared" si="23"/>
        <v>0.14285714285714285</v>
      </c>
    </row>
    <row r="218" spans="1:68" ht="27" hidden="1" customHeight="1" x14ac:dyDescent="0.25">
      <c r="A218" s="54" t="s">
        <v>323</v>
      </c>
      <c r="B218" s="54" t="s">
        <v>324</v>
      </c>
      <c r="C218" s="31">
        <v>4301070959</v>
      </c>
      <c r="D218" s="328">
        <v>4607111038616</v>
      </c>
      <c r="E218" s="329"/>
      <c r="F218" s="323">
        <v>0.4</v>
      </c>
      <c r="G218" s="32">
        <v>16</v>
      </c>
      <c r="H218" s="323">
        <v>6.4</v>
      </c>
      <c r="I218" s="323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69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315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hidden="1" customHeight="1" x14ac:dyDescent="0.25">
      <c r="A219" s="54" t="s">
        <v>325</v>
      </c>
      <c r="B219" s="54" t="s">
        <v>326</v>
      </c>
      <c r="C219" s="31">
        <v>4301070960</v>
      </c>
      <c r="D219" s="328">
        <v>4607111038623</v>
      </c>
      <c r="E219" s="329"/>
      <c r="F219" s="323">
        <v>0.7</v>
      </c>
      <c r="G219" s="32">
        <v>8</v>
      </c>
      <c r="H219" s="323">
        <v>5.6</v>
      </c>
      <c r="I219" s="323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1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31"/>
      <c r="R219" s="331"/>
      <c r="S219" s="331"/>
      <c r="T219" s="332"/>
      <c r="U219" s="34"/>
      <c r="V219" s="34"/>
      <c r="W219" s="35" t="s">
        <v>69</v>
      </c>
      <c r="X219" s="324">
        <v>0</v>
      </c>
      <c r="Y219" s="325">
        <f t="shared" si="18"/>
        <v>0</v>
      </c>
      <c r="Z219" s="36">
        <f t="shared" si="19"/>
        <v>0</v>
      </c>
      <c r="AA219" s="56"/>
      <c r="AB219" s="57"/>
      <c r="AC219" s="226" t="s">
        <v>315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x14ac:dyDescent="0.2">
      <c r="A220" s="333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5"/>
      <c r="P220" s="338" t="s">
        <v>72</v>
      </c>
      <c r="Q220" s="339"/>
      <c r="R220" s="339"/>
      <c r="S220" s="339"/>
      <c r="T220" s="339"/>
      <c r="U220" s="339"/>
      <c r="V220" s="340"/>
      <c r="W220" s="37" t="s">
        <v>69</v>
      </c>
      <c r="X220" s="326">
        <f>IFERROR(SUM(X214:X219),"0")</f>
        <v>12</v>
      </c>
      <c r="Y220" s="326">
        <f>IFERROR(SUM(Y214:Y219),"0")</f>
        <v>12</v>
      </c>
      <c r="Z220" s="326">
        <f>IFERROR(IF(Z214="",0,Z214),"0")+IFERROR(IF(Z215="",0,Z215),"0")+IFERROR(IF(Z216="",0,Z216),"0")+IFERROR(IF(Z217="",0,Z217),"0")+IFERROR(IF(Z218="",0,Z218),"0")+IFERROR(IF(Z219="",0,Z219),"0")</f>
        <v>0.186</v>
      </c>
      <c r="AA220" s="327"/>
      <c r="AB220" s="327"/>
      <c r="AC220" s="327"/>
    </row>
    <row r="221" spans="1:68" x14ac:dyDescent="0.2">
      <c r="A221" s="334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5"/>
      <c r="P221" s="338" t="s">
        <v>72</v>
      </c>
      <c r="Q221" s="339"/>
      <c r="R221" s="339"/>
      <c r="S221" s="339"/>
      <c r="T221" s="339"/>
      <c r="U221" s="339"/>
      <c r="V221" s="340"/>
      <c r="W221" s="37" t="s">
        <v>73</v>
      </c>
      <c r="X221" s="326">
        <f>IFERROR(SUMPRODUCT(X214:X219*H214:H219),"0")</f>
        <v>67.199999999999989</v>
      </c>
      <c r="Y221" s="326">
        <f>IFERROR(SUMPRODUCT(Y214:Y219*H214:H219),"0")</f>
        <v>67.199999999999989</v>
      </c>
      <c r="Z221" s="37"/>
      <c r="AA221" s="327"/>
      <c r="AB221" s="327"/>
      <c r="AC221" s="327"/>
    </row>
    <row r="222" spans="1:68" ht="16.5" hidden="1" customHeight="1" x14ac:dyDescent="0.25">
      <c r="A222" s="337" t="s">
        <v>327</v>
      </c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19"/>
      <c r="AB222" s="319"/>
      <c r="AC222" s="319"/>
    </row>
    <row r="223" spans="1:68" ht="14.25" hidden="1" customHeight="1" x14ac:dyDescent="0.25">
      <c r="A223" s="343" t="s">
        <v>63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20"/>
      <c r="AB223" s="320"/>
      <c r="AC223" s="320"/>
    </row>
    <row r="224" spans="1:68" ht="27" hidden="1" customHeight="1" x14ac:dyDescent="0.25">
      <c r="A224" s="54" t="s">
        <v>328</v>
      </c>
      <c r="B224" s="54" t="s">
        <v>329</v>
      </c>
      <c r="C224" s="31">
        <v>4301070917</v>
      </c>
      <c r="D224" s="328">
        <v>4607111035912</v>
      </c>
      <c r="E224" s="329"/>
      <c r="F224" s="323">
        <v>0.43</v>
      </c>
      <c r="G224" s="32">
        <v>16</v>
      </c>
      <c r="H224" s="323">
        <v>6.88</v>
      </c>
      <c r="I224" s="323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31"/>
      <c r="R224" s="331"/>
      <c r="S224" s="331"/>
      <c r="T224" s="332"/>
      <c r="U224" s="34"/>
      <c r="V224" s="34"/>
      <c r="W224" s="35" t="s">
        <v>69</v>
      </c>
      <c r="X224" s="324">
        <v>0</v>
      </c>
      <c r="Y224" s="325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330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331</v>
      </c>
      <c r="B225" s="54" t="s">
        <v>332</v>
      </c>
      <c r="C225" s="31">
        <v>4301070920</v>
      </c>
      <c r="D225" s="328">
        <v>4607111035929</v>
      </c>
      <c r="E225" s="329"/>
      <c r="F225" s="323">
        <v>0.9</v>
      </c>
      <c r="G225" s="32">
        <v>8</v>
      </c>
      <c r="H225" s="323">
        <v>7.2</v>
      </c>
      <c r="I225" s="323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31"/>
      <c r="R225" s="331"/>
      <c r="S225" s="331"/>
      <c r="T225" s="332"/>
      <c r="U225" s="34"/>
      <c r="V225" s="34"/>
      <c r="W225" s="35" t="s">
        <v>69</v>
      </c>
      <c r="X225" s="324">
        <v>12</v>
      </c>
      <c r="Y225" s="325">
        <f>IFERROR(IF(X225="","",X225),"")</f>
        <v>12</v>
      </c>
      <c r="Z225" s="36">
        <f>IFERROR(IF(X225="","",X225*0.0155),"")</f>
        <v>0.186</v>
      </c>
      <c r="AA225" s="56"/>
      <c r="AB225" s="57"/>
      <c r="AC225" s="230" t="s">
        <v>330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89.64</v>
      </c>
      <c r="BN225" s="67">
        <f>IFERROR(Y225*I225,"0")</f>
        <v>89.64</v>
      </c>
      <c r="BO225" s="67">
        <f>IFERROR(X225/J225,"0")</f>
        <v>0.14285714285714285</v>
      </c>
      <c r="BP225" s="67">
        <f>IFERROR(Y225/J225,"0")</f>
        <v>0.14285714285714285</v>
      </c>
    </row>
    <row r="226" spans="1:68" ht="27" hidden="1" customHeight="1" x14ac:dyDescent="0.25">
      <c r="A226" s="54" t="s">
        <v>333</v>
      </c>
      <c r="B226" s="54" t="s">
        <v>334</v>
      </c>
      <c r="C226" s="31">
        <v>4301070915</v>
      </c>
      <c r="D226" s="328">
        <v>4607111035882</v>
      </c>
      <c r="E226" s="329"/>
      <c r="F226" s="323">
        <v>0.43</v>
      </c>
      <c r="G226" s="32">
        <v>16</v>
      </c>
      <c r="H226" s="323">
        <v>6.88</v>
      </c>
      <c r="I226" s="323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24">
        <v>0</v>
      </c>
      <c r="Y226" s="325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335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336</v>
      </c>
      <c r="B227" s="54" t="s">
        <v>337</v>
      </c>
      <c r="C227" s="31">
        <v>4301070921</v>
      </c>
      <c r="D227" s="328">
        <v>4607111035905</v>
      </c>
      <c r="E227" s="329"/>
      <c r="F227" s="323">
        <v>0.9</v>
      </c>
      <c r="G227" s="32">
        <v>8</v>
      </c>
      <c r="H227" s="323">
        <v>7.2</v>
      </c>
      <c r="I227" s="323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1"/>
      <c r="R227" s="331"/>
      <c r="S227" s="331"/>
      <c r="T227" s="332"/>
      <c r="U227" s="34"/>
      <c r="V227" s="34"/>
      <c r="W227" s="35" t="s">
        <v>69</v>
      </c>
      <c r="X227" s="324">
        <v>12</v>
      </c>
      <c r="Y227" s="325">
        <f>IFERROR(IF(X227="","",X227),"")</f>
        <v>12</v>
      </c>
      <c r="Z227" s="36">
        <f>IFERROR(IF(X227="","",X227*0.0155),"")</f>
        <v>0.186</v>
      </c>
      <c r="AA227" s="56"/>
      <c r="AB227" s="57"/>
      <c r="AC227" s="234" t="s">
        <v>335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89.64</v>
      </c>
      <c r="BN227" s="67">
        <f>IFERROR(Y227*I227,"0")</f>
        <v>89.64</v>
      </c>
      <c r="BO227" s="67">
        <f>IFERROR(X227/J227,"0")</f>
        <v>0.14285714285714285</v>
      </c>
      <c r="BP227" s="67">
        <f>IFERROR(Y227/J227,"0")</f>
        <v>0.14285714285714285</v>
      </c>
    </row>
    <row r="228" spans="1:68" x14ac:dyDescent="0.2">
      <c r="A228" s="333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5"/>
      <c r="P228" s="338" t="s">
        <v>72</v>
      </c>
      <c r="Q228" s="339"/>
      <c r="R228" s="339"/>
      <c r="S228" s="339"/>
      <c r="T228" s="339"/>
      <c r="U228" s="339"/>
      <c r="V228" s="340"/>
      <c r="W228" s="37" t="s">
        <v>69</v>
      </c>
      <c r="X228" s="326">
        <f>IFERROR(SUM(X224:X227),"0")</f>
        <v>24</v>
      </c>
      <c r="Y228" s="326">
        <f>IFERROR(SUM(Y224:Y227),"0")</f>
        <v>24</v>
      </c>
      <c r="Z228" s="326">
        <f>IFERROR(IF(Z224="",0,Z224),"0")+IFERROR(IF(Z225="",0,Z225),"0")+IFERROR(IF(Z226="",0,Z226),"0")+IFERROR(IF(Z227="",0,Z227),"0")</f>
        <v>0.372</v>
      </c>
      <c r="AA228" s="327"/>
      <c r="AB228" s="327"/>
      <c r="AC228" s="327"/>
    </row>
    <row r="229" spans="1:68" x14ac:dyDescent="0.2">
      <c r="A229" s="334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5"/>
      <c r="P229" s="338" t="s">
        <v>72</v>
      </c>
      <c r="Q229" s="339"/>
      <c r="R229" s="339"/>
      <c r="S229" s="339"/>
      <c r="T229" s="339"/>
      <c r="U229" s="339"/>
      <c r="V229" s="340"/>
      <c r="W229" s="37" t="s">
        <v>73</v>
      </c>
      <c r="X229" s="326">
        <f>IFERROR(SUMPRODUCT(X224:X227*H224:H227),"0")</f>
        <v>172.8</v>
      </c>
      <c r="Y229" s="326">
        <f>IFERROR(SUMPRODUCT(Y224:Y227*H224:H227),"0")</f>
        <v>172.8</v>
      </c>
      <c r="Z229" s="37"/>
      <c r="AA229" s="327"/>
      <c r="AB229" s="327"/>
      <c r="AC229" s="327"/>
    </row>
    <row r="230" spans="1:68" ht="16.5" hidden="1" customHeight="1" x14ac:dyDescent="0.25">
      <c r="A230" s="337" t="s">
        <v>338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9"/>
      <c r="AB230" s="319"/>
      <c r="AC230" s="319"/>
    </row>
    <row r="231" spans="1:68" ht="14.25" hidden="1" customHeight="1" x14ac:dyDescent="0.25">
      <c r="A231" s="343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20"/>
      <c r="AB231" s="320"/>
      <c r="AC231" s="320"/>
    </row>
    <row r="232" spans="1:68" ht="27" customHeight="1" x14ac:dyDescent="0.25">
      <c r="A232" s="54" t="s">
        <v>339</v>
      </c>
      <c r="B232" s="54" t="s">
        <v>340</v>
      </c>
      <c r="C232" s="31">
        <v>4301071097</v>
      </c>
      <c r="D232" s="328">
        <v>4620207491096</v>
      </c>
      <c r="E232" s="329"/>
      <c r="F232" s="323">
        <v>1</v>
      </c>
      <c r="G232" s="32">
        <v>5</v>
      </c>
      <c r="H232" s="323">
        <v>5</v>
      </c>
      <c r="I232" s="323">
        <v>5.23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46" t="s">
        <v>341</v>
      </c>
      <c r="Q232" s="331"/>
      <c r="R232" s="331"/>
      <c r="S232" s="331"/>
      <c r="T232" s="332"/>
      <c r="U232" s="34"/>
      <c r="V232" s="34"/>
      <c r="W232" s="35" t="s">
        <v>69</v>
      </c>
      <c r="X232" s="324">
        <v>36</v>
      </c>
      <c r="Y232" s="325">
        <f>IFERROR(IF(X232="","",X232),"")</f>
        <v>36</v>
      </c>
      <c r="Z232" s="36">
        <f>IFERROR(IF(X232="","",X232*0.0155),"")</f>
        <v>0.55800000000000005</v>
      </c>
      <c r="AA232" s="56"/>
      <c r="AB232" s="57"/>
      <c r="AC232" s="236" t="s">
        <v>342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188.28000000000003</v>
      </c>
      <c r="BN232" s="67">
        <f>IFERROR(Y232*I232,"0")</f>
        <v>188.28000000000003</v>
      </c>
      <c r="BO232" s="67">
        <f>IFERROR(X232/J232,"0")</f>
        <v>0.42857142857142855</v>
      </c>
      <c r="BP232" s="67">
        <f>IFERROR(Y232/J232,"0")</f>
        <v>0.42857142857142855</v>
      </c>
    </row>
    <row r="233" spans="1:68" x14ac:dyDescent="0.2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5"/>
      <c r="P233" s="338" t="s">
        <v>72</v>
      </c>
      <c r="Q233" s="339"/>
      <c r="R233" s="339"/>
      <c r="S233" s="339"/>
      <c r="T233" s="339"/>
      <c r="U233" s="339"/>
      <c r="V233" s="340"/>
      <c r="W233" s="37" t="s">
        <v>69</v>
      </c>
      <c r="X233" s="326">
        <f>IFERROR(SUM(X232:X232),"0")</f>
        <v>36</v>
      </c>
      <c r="Y233" s="326">
        <f>IFERROR(SUM(Y232:Y232),"0")</f>
        <v>36</v>
      </c>
      <c r="Z233" s="326">
        <f>IFERROR(IF(Z232="",0,Z232),"0")</f>
        <v>0.55800000000000005</v>
      </c>
      <c r="AA233" s="327"/>
      <c r="AB233" s="327"/>
      <c r="AC233" s="327"/>
    </row>
    <row r="234" spans="1:68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5"/>
      <c r="P234" s="338" t="s">
        <v>72</v>
      </c>
      <c r="Q234" s="339"/>
      <c r="R234" s="339"/>
      <c r="S234" s="339"/>
      <c r="T234" s="339"/>
      <c r="U234" s="339"/>
      <c r="V234" s="340"/>
      <c r="W234" s="37" t="s">
        <v>73</v>
      </c>
      <c r="X234" s="326">
        <f>IFERROR(SUMPRODUCT(X232:X232*H232:H232),"0")</f>
        <v>180</v>
      </c>
      <c r="Y234" s="326">
        <f>IFERROR(SUMPRODUCT(Y232:Y232*H232:H232),"0")</f>
        <v>180</v>
      </c>
      <c r="Z234" s="37"/>
      <c r="AA234" s="327"/>
      <c r="AB234" s="327"/>
      <c r="AC234" s="327"/>
    </row>
    <row r="235" spans="1:68" ht="16.5" hidden="1" customHeight="1" x14ac:dyDescent="0.25">
      <c r="A235" s="337" t="s">
        <v>343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34"/>
      <c r="Z235" s="334"/>
      <c r="AA235" s="319"/>
      <c r="AB235" s="319"/>
      <c r="AC235" s="319"/>
    </row>
    <row r="236" spans="1:68" ht="14.25" hidden="1" customHeight="1" x14ac:dyDescent="0.25">
      <c r="A236" s="343" t="s">
        <v>63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20"/>
      <c r="AB236" s="320"/>
      <c r="AC236" s="320"/>
    </row>
    <row r="237" spans="1:68" ht="27" hidden="1" customHeight="1" x14ac:dyDescent="0.25">
      <c r="A237" s="54" t="s">
        <v>344</v>
      </c>
      <c r="B237" s="54" t="s">
        <v>345</v>
      </c>
      <c r="C237" s="31">
        <v>4301071093</v>
      </c>
      <c r="D237" s="328">
        <v>4620207490709</v>
      </c>
      <c r="E237" s="329"/>
      <c r="F237" s="323">
        <v>0.65</v>
      </c>
      <c r="G237" s="32">
        <v>8</v>
      </c>
      <c r="H237" s="323">
        <v>5.2</v>
      </c>
      <c r="I237" s="323">
        <v>5.47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7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31"/>
      <c r="R237" s="331"/>
      <c r="S237" s="331"/>
      <c r="T237" s="332"/>
      <c r="U237" s="34"/>
      <c r="V237" s="34"/>
      <c r="W237" s="35" t="s">
        <v>69</v>
      </c>
      <c r="X237" s="324">
        <v>0</v>
      </c>
      <c r="Y237" s="32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346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33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5"/>
      <c r="P238" s="338" t="s">
        <v>72</v>
      </c>
      <c r="Q238" s="339"/>
      <c r="R238" s="339"/>
      <c r="S238" s="339"/>
      <c r="T238" s="339"/>
      <c r="U238" s="339"/>
      <c r="V238" s="340"/>
      <c r="W238" s="37" t="s">
        <v>69</v>
      </c>
      <c r="X238" s="326">
        <f>IFERROR(SUM(X237:X237),"0")</f>
        <v>0</v>
      </c>
      <c r="Y238" s="326">
        <f>IFERROR(SUM(Y237:Y237),"0")</f>
        <v>0</v>
      </c>
      <c r="Z238" s="326">
        <f>IFERROR(IF(Z237="",0,Z237),"0")</f>
        <v>0</v>
      </c>
      <c r="AA238" s="327"/>
      <c r="AB238" s="327"/>
      <c r="AC238" s="327"/>
    </row>
    <row r="239" spans="1:68" hidden="1" x14ac:dyDescent="0.2">
      <c r="A239" s="334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5"/>
      <c r="P239" s="338" t="s">
        <v>72</v>
      </c>
      <c r="Q239" s="339"/>
      <c r="R239" s="339"/>
      <c r="S239" s="339"/>
      <c r="T239" s="339"/>
      <c r="U239" s="339"/>
      <c r="V239" s="340"/>
      <c r="W239" s="37" t="s">
        <v>73</v>
      </c>
      <c r="X239" s="326">
        <f>IFERROR(SUMPRODUCT(X237:X237*H237:H237),"0")</f>
        <v>0</v>
      </c>
      <c r="Y239" s="326">
        <f>IFERROR(SUMPRODUCT(Y237:Y237*H237:H237),"0")</f>
        <v>0</v>
      </c>
      <c r="Z239" s="37"/>
      <c r="AA239" s="327"/>
      <c r="AB239" s="327"/>
      <c r="AC239" s="327"/>
    </row>
    <row r="240" spans="1:68" ht="14.25" hidden="1" customHeight="1" x14ac:dyDescent="0.25">
      <c r="A240" s="343" t="s">
        <v>128</v>
      </c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20"/>
      <c r="AB240" s="320"/>
      <c r="AC240" s="320"/>
    </row>
    <row r="241" spans="1:68" ht="27" hidden="1" customHeight="1" x14ac:dyDescent="0.25">
      <c r="A241" s="54" t="s">
        <v>347</v>
      </c>
      <c r="B241" s="54" t="s">
        <v>348</v>
      </c>
      <c r="C241" s="31">
        <v>4301135692</v>
      </c>
      <c r="D241" s="328">
        <v>4620207490570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9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69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349</v>
      </c>
      <c r="AG241" s="67"/>
      <c r="AJ241" s="71" t="s">
        <v>71</v>
      </c>
      <c r="AK241" s="71">
        <v>1</v>
      </c>
      <c r="BB241" s="241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350</v>
      </c>
      <c r="B242" s="54" t="s">
        <v>351</v>
      </c>
      <c r="C242" s="31">
        <v>4301135691</v>
      </c>
      <c r="D242" s="328">
        <v>4620207490549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69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349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352</v>
      </c>
      <c r="B243" s="54" t="s">
        <v>353</v>
      </c>
      <c r="C243" s="31">
        <v>4301135694</v>
      </c>
      <c r="D243" s="328">
        <v>4620207490501</v>
      </c>
      <c r="E243" s="329"/>
      <c r="F243" s="323">
        <v>0.2</v>
      </c>
      <c r="G243" s="32">
        <v>12</v>
      </c>
      <c r="H243" s="323">
        <v>2.4</v>
      </c>
      <c r="I243" s="323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3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31"/>
      <c r="R243" s="331"/>
      <c r="S243" s="331"/>
      <c r="T243" s="332"/>
      <c r="U243" s="34"/>
      <c r="V243" s="34"/>
      <c r="W243" s="35" t="s">
        <v>69</v>
      </c>
      <c r="X243" s="324">
        <v>0</v>
      </c>
      <c r="Y243" s="325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349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33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5"/>
      <c r="P244" s="338" t="s">
        <v>72</v>
      </c>
      <c r="Q244" s="339"/>
      <c r="R244" s="339"/>
      <c r="S244" s="339"/>
      <c r="T244" s="339"/>
      <c r="U244" s="339"/>
      <c r="V244" s="340"/>
      <c r="W244" s="37" t="s">
        <v>69</v>
      </c>
      <c r="X244" s="326">
        <f>IFERROR(SUM(X241:X243),"0")</f>
        <v>0</v>
      </c>
      <c r="Y244" s="326">
        <f>IFERROR(SUM(Y241:Y243),"0")</f>
        <v>0</v>
      </c>
      <c r="Z244" s="326">
        <f>IFERROR(IF(Z241="",0,Z241),"0")+IFERROR(IF(Z242="",0,Z242),"0")+IFERROR(IF(Z243="",0,Z243),"0")</f>
        <v>0</v>
      </c>
      <c r="AA244" s="327"/>
      <c r="AB244" s="327"/>
      <c r="AC244" s="327"/>
    </row>
    <row r="245" spans="1:68" hidden="1" x14ac:dyDescent="0.2">
      <c r="A245" s="334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5"/>
      <c r="P245" s="338" t="s">
        <v>72</v>
      </c>
      <c r="Q245" s="339"/>
      <c r="R245" s="339"/>
      <c r="S245" s="339"/>
      <c r="T245" s="339"/>
      <c r="U245" s="339"/>
      <c r="V245" s="340"/>
      <c r="W245" s="37" t="s">
        <v>73</v>
      </c>
      <c r="X245" s="326">
        <f>IFERROR(SUMPRODUCT(X241:X243*H241:H243),"0")</f>
        <v>0</v>
      </c>
      <c r="Y245" s="326">
        <f>IFERROR(SUMPRODUCT(Y241:Y243*H241:H243),"0")</f>
        <v>0</v>
      </c>
      <c r="Z245" s="37"/>
      <c r="AA245" s="327"/>
      <c r="AB245" s="327"/>
      <c r="AC245" s="327"/>
    </row>
    <row r="246" spans="1:68" ht="16.5" hidden="1" customHeight="1" x14ac:dyDescent="0.25">
      <c r="A246" s="337" t="s">
        <v>354</v>
      </c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19"/>
      <c r="AB246" s="319"/>
      <c r="AC246" s="319"/>
    </row>
    <row r="247" spans="1:68" ht="14.25" hidden="1" customHeight="1" x14ac:dyDescent="0.25">
      <c r="A247" s="343" t="s">
        <v>63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20"/>
      <c r="AB247" s="320"/>
      <c r="AC247" s="320"/>
    </row>
    <row r="248" spans="1:68" ht="16.5" hidden="1" customHeight="1" x14ac:dyDescent="0.25">
      <c r="A248" s="54" t="s">
        <v>355</v>
      </c>
      <c r="B248" s="54" t="s">
        <v>356</v>
      </c>
      <c r="C248" s="31">
        <v>4301071063</v>
      </c>
      <c r="D248" s="328">
        <v>4607111039019</v>
      </c>
      <c r="E248" s="329"/>
      <c r="F248" s="323">
        <v>0.43</v>
      </c>
      <c r="G248" s="32">
        <v>16</v>
      </c>
      <c r="H248" s="323">
        <v>6.88</v>
      </c>
      <c r="I248" s="323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4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1"/>
      <c r="R248" s="331"/>
      <c r="S248" s="331"/>
      <c r="T248" s="332"/>
      <c r="U248" s="34"/>
      <c r="V248" s="34"/>
      <c r="W248" s="35" t="s">
        <v>69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357</v>
      </c>
      <c r="AG248" s="67"/>
      <c r="AJ248" s="71" t="s">
        <v>71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hidden="1" customHeight="1" x14ac:dyDescent="0.25">
      <c r="A249" s="54" t="s">
        <v>358</v>
      </c>
      <c r="B249" s="54" t="s">
        <v>359</v>
      </c>
      <c r="C249" s="31">
        <v>4301071000</v>
      </c>
      <c r="D249" s="328">
        <v>4607111038708</v>
      </c>
      <c r="E249" s="329"/>
      <c r="F249" s="323">
        <v>0.8</v>
      </c>
      <c r="G249" s="32">
        <v>8</v>
      </c>
      <c r="H249" s="323">
        <v>6.4</v>
      </c>
      <c r="I249" s="323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5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1"/>
      <c r="R249" s="331"/>
      <c r="S249" s="331"/>
      <c r="T249" s="332"/>
      <c r="U249" s="34"/>
      <c r="V249" s="34"/>
      <c r="W249" s="35" t="s">
        <v>69</v>
      </c>
      <c r="X249" s="324">
        <v>0</v>
      </c>
      <c r="Y249" s="325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357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33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5"/>
      <c r="P250" s="338" t="s">
        <v>72</v>
      </c>
      <c r="Q250" s="339"/>
      <c r="R250" s="339"/>
      <c r="S250" s="339"/>
      <c r="T250" s="339"/>
      <c r="U250" s="339"/>
      <c r="V250" s="340"/>
      <c r="W250" s="37" t="s">
        <v>69</v>
      </c>
      <c r="X250" s="326">
        <f>IFERROR(SUM(X248:X249),"0")</f>
        <v>0</v>
      </c>
      <c r="Y250" s="326">
        <f>IFERROR(SUM(Y248:Y249),"0")</f>
        <v>0</v>
      </c>
      <c r="Z250" s="326">
        <f>IFERROR(IF(Z248="",0,Z248),"0")+IFERROR(IF(Z249="",0,Z249),"0")</f>
        <v>0</v>
      </c>
      <c r="AA250" s="327"/>
      <c r="AB250" s="327"/>
      <c r="AC250" s="327"/>
    </row>
    <row r="251" spans="1:68" hidden="1" x14ac:dyDescent="0.2">
      <c r="A251" s="334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5"/>
      <c r="P251" s="338" t="s">
        <v>72</v>
      </c>
      <c r="Q251" s="339"/>
      <c r="R251" s="339"/>
      <c r="S251" s="339"/>
      <c r="T251" s="339"/>
      <c r="U251" s="339"/>
      <c r="V251" s="340"/>
      <c r="W251" s="37" t="s">
        <v>73</v>
      </c>
      <c r="X251" s="326">
        <f>IFERROR(SUMPRODUCT(X248:X249*H248:H249),"0")</f>
        <v>0</v>
      </c>
      <c r="Y251" s="326">
        <f>IFERROR(SUMPRODUCT(Y248:Y249*H248:H249),"0")</f>
        <v>0</v>
      </c>
      <c r="Z251" s="37"/>
      <c r="AA251" s="327"/>
      <c r="AB251" s="327"/>
      <c r="AC251" s="327"/>
    </row>
    <row r="252" spans="1:68" ht="27.75" hidden="1" customHeight="1" x14ac:dyDescent="0.2">
      <c r="A252" s="355" t="s">
        <v>360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48"/>
      <c r="AB252" s="48"/>
      <c r="AC252" s="48"/>
    </row>
    <row r="253" spans="1:68" ht="16.5" hidden="1" customHeight="1" x14ac:dyDescent="0.25">
      <c r="A253" s="337" t="s">
        <v>361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9"/>
      <c r="AB253" s="319"/>
      <c r="AC253" s="319"/>
    </row>
    <row r="254" spans="1:68" ht="14.25" hidden="1" customHeight="1" x14ac:dyDescent="0.25">
      <c r="A254" s="343" t="s">
        <v>63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320"/>
      <c r="AB254" s="320"/>
      <c r="AC254" s="320"/>
    </row>
    <row r="255" spans="1:68" ht="27" hidden="1" customHeight="1" x14ac:dyDescent="0.25">
      <c r="A255" s="54" t="s">
        <v>362</v>
      </c>
      <c r="B255" s="54" t="s">
        <v>363</v>
      </c>
      <c r="C255" s="31">
        <v>4301071036</v>
      </c>
      <c r="D255" s="328">
        <v>4607111036162</v>
      </c>
      <c r="E255" s="329"/>
      <c r="F255" s="323">
        <v>0.8</v>
      </c>
      <c r="G255" s="32">
        <v>8</v>
      </c>
      <c r="H255" s="323">
        <v>6.4</v>
      </c>
      <c r="I255" s="323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1"/>
      <c r="R255" s="331"/>
      <c r="S255" s="331"/>
      <c r="T255" s="332"/>
      <c r="U255" s="34"/>
      <c r="V255" s="34"/>
      <c r="W255" s="35" t="s">
        <v>69</v>
      </c>
      <c r="X255" s="324">
        <v>0</v>
      </c>
      <c r="Y255" s="325">
        <f>IFERROR(IF(X255="","",X255),"")</f>
        <v>0</v>
      </c>
      <c r="Z255" s="36">
        <f>IFERROR(IF(X255="","",X255*0.0155),"")</f>
        <v>0</v>
      </c>
      <c r="AA255" s="56"/>
      <c r="AB255" s="57"/>
      <c r="AC255" s="250" t="s">
        <v>364</v>
      </c>
      <c r="AG255" s="67"/>
      <c r="AJ255" s="71" t="s">
        <v>71</v>
      </c>
      <c r="AK255" s="71">
        <v>1</v>
      </c>
      <c r="BB255" s="25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33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5"/>
      <c r="P256" s="338" t="s">
        <v>72</v>
      </c>
      <c r="Q256" s="339"/>
      <c r="R256" s="339"/>
      <c r="S256" s="339"/>
      <c r="T256" s="339"/>
      <c r="U256" s="339"/>
      <c r="V256" s="340"/>
      <c r="W256" s="37" t="s">
        <v>69</v>
      </c>
      <c r="X256" s="326">
        <f>IFERROR(SUM(X255:X255),"0")</f>
        <v>0</v>
      </c>
      <c r="Y256" s="326">
        <f>IFERROR(SUM(Y255:Y255),"0")</f>
        <v>0</v>
      </c>
      <c r="Z256" s="326">
        <f>IFERROR(IF(Z255="",0,Z255),"0")</f>
        <v>0</v>
      </c>
      <c r="AA256" s="327"/>
      <c r="AB256" s="327"/>
      <c r="AC256" s="327"/>
    </row>
    <row r="257" spans="1:68" hidden="1" x14ac:dyDescent="0.2">
      <c r="A257" s="334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5"/>
      <c r="P257" s="338" t="s">
        <v>72</v>
      </c>
      <c r="Q257" s="339"/>
      <c r="R257" s="339"/>
      <c r="S257" s="339"/>
      <c r="T257" s="339"/>
      <c r="U257" s="339"/>
      <c r="V257" s="340"/>
      <c r="W257" s="37" t="s">
        <v>73</v>
      </c>
      <c r="X257" s="326">
        <f>IFERROR(SUMPRODUCT(X255:X255*H255:H255),"0")</f>
        <v>0</v>
      </c>
      <c r="Y257" s="326">
        <f>IFERROR(SUMPRODUCT(Y255:Y255*H255:H255),"0")</f>
        <v>0</v>
      </c>
      <c r="Z257" s="37"/>
      <c r="AA257" s="327"/>
      <c r="AB257" s="327"/>
      <c r="AC257" s="327"/>
    </row>
    <row r="258" spans="1:68" ht="27.75" hidden="1" customHeight="1" x14ac:dyDescent="0.2">
      <c r="A258" s="355" t="s">
        <v>365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hidden="1" customHeight="1" x14ac:dyDescent="0.25">
      <c r="A259" s="337" t="s">
        <v>366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9"/>
      <c r="AB259" s="319"/>
      <c r="AC259" s="319"/>
    </row>
    <row r="260" spans="1:68" ht="14.25" hidden="1" customHeight="1" x14ac:dyDescent="0.25">
      <c r="A260" s="343" t="s">
        <v>63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334"/>
      <c r="Z260" s="334"/>
      <c r="AA260" s="320"/>
      <c r="AB260" s="320"/>
      <c r="AC260" s="320"/>
    </row>
    <row r="261" spans="1:68" ht="27" customHeight="1" x14ac:dyDescent="0.25">
      <c r="A261" s="54" t="s">
        <v>367</v>
      </c>
      <c r="B261" s="54" t="s">
        <v>368</v>
      </c>
      <c r="C261" s="31">
        <v>4301071029</v>
      </c>
      <c r="D261" s="328">
        <v>4607111035899</v>
      </c>
      <c r="E261" s="329"/>
      <c r="F261" s="323">
        <v>1</v>
      </c>
      <c r="G261" s="32">
        <v>5</v>
      </c>
      <c r="H261" s="323">
        <v>5</v>
      </c>
      <c r="I261" s="323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1"/>
      <c r="R261" s="331"/>
      <c r="S261" s="331"/>
      <c r="T261" s="332"/>
      <c r="U261" s="34"/>
      <c r="V261" s="34"/>
      <c r="W261" s="35" t="s">
        <v>69</v>
      </c>
      <c r="X261" s="324">
        <v>36</v>
      </c>
      <c r="Y261" s="325">
        <f>IFERROR(IF(X261="","",X261),"")</f>
        <v>36</v>
      </c>
      <c r="Z261" s="36">
        <f>IFERROR(IF(X261="","",X261*0.0155),"")</f>
        <v>0.55800000000000005</v>
      </c>
      <c r="AA261" s="56"/>
      <c r="AB261" s="57"/>
      <c r="AC261" s="252" t="s">
        <v>256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189.43199999999999</v>
      </c>
      <c r="BN261" s="67">
        <f>IFERROR(Y261*I261,"0")</f>
        <v>189.43199999999999</v>
      </c>
      <c r="BO261" s="67">
        <f>IFERROR(X261/J261,"0")</f>
        <v>0.42857142857142855</v>
      </c>
      <c r="BP261" s="67">
        <f>IFERROR(Y261/J261,"0")</f>
        <v>0.42857142857142855</v>
      </c>
    </row>
    <row r="262" spans="1:68" ht="27" hidden="1" customHeight="1" x14ac:dyDescent="0.25">
      <c r="A262" s="54" t="s">
        <v>369</v>
      </c>
      <c r="B262" s="54" t="s">
        <v>370</v>
      </c>
      <c r="C262" s="31">
        <v>4301070991</v>
      </c>
      <c r="D262" s="328">
        <v>4607111038180</v>
      </c>
      <c r="E262" s="329"/>
      <c r="F262" s="323">
        <v>0.4</v>
      </c>
      <c r="G262" s="32">
        <v>16</v>
      </c>
      <c r="H262" s="323">
        <v>6.4</v>
      </c>
      <c r="I262" s="323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1"/>
      <c r="R262" s="331"/>
      <c r="S262" s="331"/>
      <c r="T262" s="332"/>
      <c r="U262" s="34"/>
      <c r="V262" s="34"/>
      <c r="W262" s="35" t="s">
        <v>69</v>
      </c>
      <c r="X262" s="324">
        <v>0</v>
      </c>
      <c r="Y262" s="325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3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5"/>
      <c r="P263" s="338" t="s">
        <v>72</v>
      </c>
      <c r="Q263" s="339"/>
      <c r="R263" s="339"/>
      <c r="S263" s="339"/>
      <c r="T263" s="339"/>
      <c r="U263" s="339"/>
      <c r="V263" s="340"/>
      <c r="W263" s="37" t="s">
        <v>69</v>
      </c>
      <c r="X263" s="326">
        <f>IFERROR(SUM(X261:X262),"0")</f>
        <v>36</v>
      </c>
      <c r="Y263" s="326">
        <f>IFERROR(SUM(Y261:Y262),"0")</f>
        <v>36</v>
      </c>
      <c r="Z263" s="326">
        <f>IFERROR(IF(Z261="",0,Z261),"0")+IFERROR(IF(Z262="",0,Z262),"0")</f>
        <v>0.55800000000000005</v>
      </c>
      <c r="AA263" s="327"/>
      <c r="AB263" s="327"/>
      <c r="AC263" s="327"/>
    </row>
    <row r="264" spans="1:68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5"/>
      <c r="P264" s="338" t="s">
        <v>72</v>
      </c>
      <c r="Q264" s="339"/>
      <c r="R264" s="339"/>
      <c r="S264" s="339"/>
      <c r="T264" s="339"/>
      <c r="U264" s="339"/>
      <c r="V264" s="340"/>
      <c r="W264" s="37" t="s">
        <v>73</v>
      </c>
      <c r="X264" s="326">
        <f>IFERROR(SUMPRODUCT(X261:X262*H261:H262),"0")</f>
        <v>180</v>
      </c>
      <c r="Y264" s="326">
        <f>IFERROR(SUMPRODUCT(Y261:Y262*H261:H262),"0")</f>
        <v>180</v>
      </c>
      <c r="Z264" s="37"/>
      <c r="AA264" s="327"/>
      <c r="AB264" s="327"/>
      <c r="AC264" s="327"/>
    </row>
    <row r="265" spans="1:68" ht="27.75" hidden="1" customHeight="1" x14ac:dyDescent="0.2">
      <c r="A265" s="355" t="s">
        <v>372</v>
      </c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  <c r="AA265" s="48"/>
      <c r="AB265" s="48"/>
      <c r="AC265" s="48"/>
    </row>
    <row r="266" spans="1:68" ht="16.5" hidden="1" customHeight="1" x14ac:dyDescent="0.25">
      <c r="A266" s="337" t="s">
        <v>373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9"/>
      <c r="AB266" s="319"/>
      <c r="AC266" s="319"/>
    </row>
    <row r="267" spans="1:68" ht="14.25" hidden="1" customHeight="1" x14ac:dyDescent="0.25">
      <c r="A267" s="343" t="s">
        <v>374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4"/>
      <c r="Y267" s="334"/>
      <c r="Z267" s="334"/>
      <c r="AA267" s="320"/>
      <c r="AB267" s="320"/>
      <c r="AC267" s="320"/>
    </row>
    <row r="268" spans="1:68" ht="27" hidden="1" customHeight="1" x14ac:dyDescent="0.25">
      <c r="A268" s="54" t="s">
        <v>375</v>
      </c>
      <c r="B268" s="54" t="s">
        <v>376</v>
      </c>
      <c r="C268" s="31">
        <v>4301133004</v>
      </c>
      <c r="D268" s="328">
        <v>4607111039774</v>
      </c>
      <c r="E268" s="329"/>
      <c r="F268" s="323">
        <v>0.25</v>
      </c>
      <c r="G268" s="32">
        <v>12</v>
      </c>
      <c r="H268" s="323">
        <v>3</v>
      </c>
      <c r="I268" s="323">
        <v>3.22</v>
      </c>
      <c r="J268" s="32">
        <v>70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5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31"/>
      <c r="R268" s="331"/>
      <c r="S268" s="331"/>
      <c r="T268" s="332"/>
      <c r="U268" s="34"/>
      <c r="V268" s="34"/>
      <c r="W268" s="35" t="s">
        <v>69</v>
      </c>
      <c r="X268" s="324">
        <v>0</v>
      </c>
      <c r="Y268" s="325">
        <f>IFERROR(IF(X268="","",X268),"")</f>
        <v>0</v>
      </c>
      <c r="Z268" s="36">
        <f>IFERROR(IF(X268="","",X268*0.01788),"")</f>
        <v>0</v>
      </c>
      <c r="AA268" s="56"/>
      <c r="AB268" s="57"/>
      <c r="AC268" s="256" t="s">
        <v>377</v>
      </c>
      <c r="AG268" s="67"/>
      <c r="AJ268" s="71" t="s">
        <v>71</v>
      </c>
      <c r="AK268" s="71">
        <v>1</v>
      </c>
      <c r="BB268" s="257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33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5"/>
      <c r="P269" s="338" t="s">
        <v>72</v>
      </c>
      <c r="Q269" s="339"/>
      <c r="R269" s="339"/>
      <c r="S269" s="339"/>
      <c r="T269" s="339"/>
      <c r="U269" s="339"/>
      <c r="V269" s="340"/>
      <c r="W269" s="37" t="s">
        <v>69</v>
      </c>
      <c r="X269" s="326">
        <f>IFERROR(SUM(X268:X268),"0")</f>
        <v>0</v>
      </c>
      <c r="Y269" s="326">
        <f>IFERROR(SUM(Y268:Y268),"0")</f>
        <v>0</v>
      </c>
      <c r="Z269" s="326">
        <f>IFERROR(IF(Z268="",0,Z268),"0")</f>
        <v>0</v>
      </c>
      <c r="AA269" s="327"/>
      <c r="AB269" s="327"/>
      <c r="AC269" s="327"/>
    </row>
    <row r="270" spans="1:68" hidden="1" x14ac:dyDescent="0.2">
      <c r="A270" s="334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5"/>
      <c r="P270" s="338" t="s">
        <v>72</v>
      </c>
      <c r="Q270" s="339"/>
      <c r="R270" s="339"/>
      <c r="S270" s="339"/>
      <c r="T270" s="339"/>
      <c r="U270" s="339"/>
      <c r="V270" s="340"/>
      <c r="W270" s="37" t="s">
        <v>73</v>
      </c>
      <c r="X270" s="326">
        <f>IFERROR(SUMPRODUCT(X268:X268*H268:H268),"0")</f>
        <v>0</v>
      </c>
      <c r="Y270" s="326">
        <f>IFERROR(SUMPRODUCT(Y268:Y268*H268:H268),"0")</f>
        <v>0</v>
      </c>
      <c r="Z270" s="37"/>
      <c r="AA270" s="327"/>
      <c r="AB270" s="327"/>
      <c r="AC270" s="327"/>
    </row>
    <row r="271" spans="1:68" ht="14.25" hidden="1" customHeight="1" x14ac:dyDescent="0.25">
      <c r="A271" s="343" t="s">
        <v>128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4"/>
      <c r="Y271" s="334"/>
      <c r="Z271" s="334"/>
      <c r="AA271" s="320"/>
      <c r="AB271" s="320"/>
      <c r="AC271" s="320"/>
    </row>
    <row r="272" spans="1:68" ht="37.5" hidden="1" customHeight="1" x14ac:dyDescent="0.25">
      <c r="A272" s="54" t="s">
        <v>378</v>
      </c>
      <c r="B272" s="54" t="s">
        <v>379</v>
      </c>
      <c r="C272" s="31">
        <v>4301135400</v>
      </c>
      <c r="D272" s="328">
        <v>4607111039361</v>
      </c>
      <c r="E272" s="329"/>
      <c r="F272" s="323">
        <v>0.25</v>
      </c>
      <c r="G272" s="32">
        <v>12</v>
      </c>
      <c r="H272" s="323">
        <v>3</v>
      </c>
      <c r="I272" s="323">
        <v>3.7035999999999998</v>
      </c>
      <c r="J272" s="32">
        <v>70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1"/>
      <c r="R272" s="331"/>
      <c r="S272" s="331"/>
      <c r="T272" s="332"/>
      <c r="U272" s="34"/>
      <c r="V272" s="34"/>
      <c r="W272" s="35" t="s">
        <v>69</v>
      </c>
      <c r="X272" s="324">
        <v>0</v>
      </c>
      <c r="Y272" s="325">
        <f>IFERROR(IF(X272="","",X272),"")</f>
        <v>0</v>
      </c>
      <c r="Z272" s="36">
        <f>IFERROR(IF(X272="","",X272*0.01788),"")</f>
        <v>0</v>
      </c>
      <c r="AA272" s="56"/>
      <c r="AB272" s="57"/>
      <c r="AC272" s="258" t="s">
        <v>377</v>
      </c>
      <c r="AG272" s="67"/>
      <c r="AJ272" s="71" t="s">
        <v>71</v>
      </c>
      <c r="AK272" s="71">
        <v>1</v>
      </c>
      <c r="BB272" s="259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33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5"/>
      <c r="P273" s="338" t="s">
        <v>72</v>
      </c>
      <c r="Q273" s="339"/>
      <c r="R273" s="339"/>
      <c r="S273" s="339"/>
      <c r="T273" s="339"/>
      <c r="U273" s="339"/>
      <c r="V273" s="340"/>
      <c r="W273" s="37" t="s">
        <v>69</v>
      </c>
      <c r="X273" s="326">
        <f>IFERROR(SUM(X272:X272),"0")</f>
        <v>0</v>
      </c>
      <c r="Y273" s="326">
        <f>IFERROR(SUM(Y272:Y272),"0")</f>
        <v>0</v>
      </c>
      <c r="Z273" s="326">
        <f>IFERROR(IF(Z272="",0,Z272),"0")</f>
        <v>0</v>
      </c>
      <c r="AA273" s="327"/>
      <c r="AB273" s="327"/>
      <c r="AC273" s="327"/>
    </row>
    <row r="274" spans="1:68" hidden="1" x14ac:dyDescent="0.2">
      <c r="A274" s="334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5"/>
      <c r="P274" s="338" t="s">
        <v>72</v>
      </c>
      <c r="Q274" s="339"/>
      <c r="R274" s="339"/>
      <c r="S274" s="339"/>
      <c r="T274" s="339"/>
      <c r="U274" s="339"/>
      <c r="V274" s="340"/>
      <c r="W274" s="37" t="s">
        <v>73</v>
      </c>
      <c r="X274" s="326">
        <f>IFERROR(SUMPRODUCT(X272:X272*H272:H272),"0")</f>
        <v>0</v>
      </c>
      <c r="Y274" s="326">
        <f>IFERROR(SUMPRODUCT(Y272:Y272*H272:H272),"0")</f>
        <v>0</v>
      </c>
      <c r="Z274" s="37"/>
      <c r="AA274" s="327"/>
      <c r="AB274" s="327"/>
      <c r="AC274" s="327"/>
    </row>
    <row r="275" spans="1:68" ht="27.75" hidden="1" customHeight="1" x14ac:dyDescent="0.2">
      <c r="A275" s="355" t="s">
        <v>241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48"/>
      <c r="AB275" s="48"/>
      <c r="AC275" s="48"/>
    </row>
    <row r="276" spans="1:68" ht="16.5" hidden="1" customHeight="1" x14ac:dyDescent="0.25">
      <c r="A276" s="337" t="s">
        <v>241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34"/>
      <c r="Z276" s="334"/>
      <c r="AA276" s="319"/>
      <c r="AB276" s="319"/>
      <c r="AC276" s="319"/>
    </row>
    <row r="277" spans="1:68" ht="14.25" hidden="1" customHeight="1" x14ac:dyDescent="0.25">
      <c r="A277" s="343" t="s">
        <v>63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4"/>
      <c r="Y277" s="334"/>
      <c r="Z277" s="334"/>
      <c r="AA277" s="320"/>
      <c r="AB277" s="320"/>
      <c r="AC277" s="320"/>
    </row>
    <row r="278" spans="1:68" ht="27" hidden="1" customHeight="1" x14ac:dyDescent="0.25">
      <c r="A278" s="54" t="s">
        <v>380</v>
      </c>
      <c r="B278" s="54" t="s">
        <v>381</v>
      </c>
      <c r="C278" s="31">
        <v>4301071014</v>
      </c>
      <c r="D278" s="328">
        <v>4640242181264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21" t="s">
        <v>382</v>
      </c>
      <c r="Q278" s="331"/>
      <c r="R278" s="331"/>
      <c r="S278" s="331"/>
      <c r="T278" s="332"/>
      <c r="U278" s="34"/>
      <c r="V278" s="34"/>
      <c r="W278" s="35" t="s">
        <v>69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383</v>
      </c>
      <c r="AG278" s="67"/>
      <c r="AJ278" s="71" t="s">
        <v>71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4301071021</v>
      </c>
      <c r="D279" s="328">
        <v>4640242181325</v>
      </c>
      <c r="E279" s="329"/>
      <c r="F279" s="323">
        <v>0.7</v>
      </c>
      <c r="G279" s="32">
        <v>10</v>
      </c>
      <c r="H279" s="323">
        <v>7</v>
      </c>
      <c r="I279" s="323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57" t="s">
        <v>386</v>
      </c>
      <c r="Q279" s="331"/>
      <c r="R279" s="331"/>
      <c r="S279" s="331"/>
      <c r="T279" s="332"/>
      <c r="U279" s="34"/>
      <c r="V279" s="34"/>
      <c r="W279" s="35" t="s">
        <v>69</v>
      </c>
      <c r="X279" s="324">
        <v>36</v>
      </c>
      <c r="Y279" s="325">
        <f>IFERROR(IF(X279="","",X279),"")</f>
        <v>36</v>
      </c>
      <c r="Z279" s="36">
        <f>IFERROR(IF(X279="","",X279*0.0155),"")</f>
        <v>0.55800000000000005</v>
      </c>
      <c r="AA279" s="56"/>
      <c r="AB279" s="57"/>
      <c r="AC279" s="262" t="s">
        <v>383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262.08</v>
      </c>
      <c r="BN279" s="67">
        <f>IFERROR(Y279*I279,"0")</f>
        <v>262.08</v>
      </c>
      <c r="BO279" s="67">
        <f>IFERROR(X279/J279,"0")</f>
        <v>0.42857142857142855</v>
      </c>
      <c r="BP279" s="67">
        <f>IFERROR(Y279/J279,"0")</f>
        <v>0.42857142857142855</v>
      </c>
    </row>
    <row r="280" spans="1:68" ht="27" hidden="1" customHeight="1" x14ac:dyDescent="0.25">
      <c r="A280" s="54" t="s">
        <v>387</v>
      </c>
      <c r="B280" s="54" t="s">
        <v>388</v>
      </c>
      <c r="C280" s="31">
        <v>4301070993</v>
      </c>
      <c r="D280" s="328">
        <v>4640242180670</v>
      </c>
      <c r="E280" s="329"/>
      <c r="F280" s="323">
        <v>1</v>
      </c>
      <c r="G280" s="32">
        <v>6</v>
      </c>
      <c r="H280" s="323">
        <v>6</v>
      </c>
      <c r="I280" s="323">
        <v>6.23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357" t="s">
        <v>389</v>
      </c>
      <c r="Q280" s="331"/>
      <c r="R280" s="331"/>
      <c r="S280" s="331"/>
      <c r="T280" s="332"/>
      <c r="U280" s="34"/>
      <c r="V280" s="34"/>
      <c r="W280" s="35" t="s">
        <v>69</v>
      </c>
      <c r="X280" s="324">
        <v>0</v>
      </c>
      <c r="Y280" s="325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390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33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5"/>
      <c r="P281" s="338" t="s">
        <v>72</v>
      </c>
      <c r="Q281" s="339"/>
      <c r="R281" s="339"/>
      <c r="S281" s="339"/>
      <c r="T281" s="339"/>
      <c r="U281" s="339"/>
      <c r="V281" s="340"/>
      <c r="W281" s="37" t="s">
        <v>69</v>
      </c>
      <c r="X281" s="326">
        <f>IFERROR(SUM(X278:X280),"0")</f>
        <v>36</v>
      </c>
      <c r="Y281" s="326">
        <f>IFERROR(SUM(Y278:Y280),"0")</f>
        <v>36</v>
      </c>
      <c r="Z281" s="326">
        <f>IFERROR(IF(Z278="",0,Z278),"0")+IFERROR(IF(Z279="",0,Z279),"0")+IFERROR(IF(Z280="",0,Z280),"0")</f>
        <v>0.55800000000000005</v>
      </c>
      <c r="AA281" s="327"/>
      <c r="AB281" s="327"/>
      <c r="AC281" s="327"/>
    </row>
    <row r="282" spans="1:68" x14ac:dyDescent="0.2">
      <c r="A282" s="334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5"/>
      <c r="P282" s="338" t="s">
        <v>72</v>
      </c>
      <c r="Q282" s="339"/>
      <c r="R282" s="339"/>
      <c r="S282" s="339"/>
      <c r="T282" s="339"/>
      <c r="U282" s="339"/>
      <c r="V282" s="340"/>
      <c r="W282" s="37" t="s">
        <v>73</v>
      </c>
      <c r="X282" s="326">
        <f>IFERROR(SUMPRODUCT(X278:X280*H278:H280),"0")</f>
        <v>252</v>
      </c>
      <c r="Y282" s="326">
        <f>IFERROR(SUMPRODUCT(Y278:Y280*H278:H280),"0")</f>
        <v>252</v>
      </c>
      <c r="Z282" s="37"/>
      <c r="AA282" s="327"/>
      <c r="AB282" s="327"/>
      <c r="AC282" s="327"/>
    </row>
    <row r="283" spans="1:68" ht="14.25" hidden="1" customHeight="1" x14ac:dyDescent="0.25">
      <c r="A283" s="343" t="s">
        <v>150</v>
      </c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4"/>
      <c r="Y283" s="334"/>
      <c r="Z283" s="334"/>
      <c r="AA283" s="320"/>
      <c r="AB283" s="320"/>
      <c r="AC283" s="320"/>
    </row>
    <row r="284" spans="1:68" ht="27" customHeight="1" x14ac:dyDescent="0.25">
      <c r="A284" s="54" t="s">
        <v>391</v>
      </c>
      <c r="B284" s="54" t="s">
        <v>392</v>
      </c>
      <c r="C284" s="31">
        <v>4301131019</v>
      </c>
      <c r="D284" s="328">
        <v>4640242180427</v>
      </c>
      <c r="E284" s="329"/>
      <c r="F284" s="323">
        <v>1.8</v>
      </c>
      <c r="G284" s="32">
        <v>1</v>
      </c>
      <c r="H284" s="323">
        <v>1.8</v>
      </c>
      <c r="I284" s="323">
        <v>1.915</v>
      </c>
      <c r="J284" s="32">
        <v>234</v>
      </c>
      <c r="K284" s="32" t="s">
        <v>139</v>
      </c>
      <c r="L284" s="32" t="s">
        <v>67</v>
      </c>
      <c r="M284" s="33" t="s">
        <v>68</v>
      </c>
      <c r="N284" s="33"/>
      <c r="O284" s="32">
        <v>180</v>
      </c>
      <c r="P284" s="42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1"/>
      <c r="R284" s="331"/>
      <c r="S284" s="331"/>
      <c r="T284" s="332"/>
      <c r="U284" s="34"/>
      <c r="V284" s="34"/>
      <c r="W284" s="35" t="s">
        <v>69</v>
      </c>
      <c r="X284" s="324">
        <v>108</v>
      </c>
      <c r="Y284" s="325">
        <f>IFERROR(IF(X284="","",X284),"")</f>
        <v>108</v>
      </c>
      <c r="Z284" s="36">
        <f>IFERROR(IF(X284="","",X284*0.00502),"")</f>
        <v>0.54215999999999998</v>
      </c>
      <c r="AA284" s="56"/>
      <c r="AB284" s="57"/>
      <c r="AC284" s="266" t="s">
        <v>393</v>
      </c>
      <c r="AG284" s="67"/>
      <c r="AJ284" s="71" t="s">
        <v>71</v>
      </c>
      <c r="AK284" s="71">
        <v>1</v>
      </c>
      <c r="BB284" s="267" t="s">
        <v>81</v>
      </c>
      <c r="BM284" s="67">
        <f>IFERROR(X284*I284,"0")</f>
        <v>206.82</v>
      </c>
      <c r="BN284" s="67">
        <f>IFERROR(Y284*I284,"0")</f>
        <v>206.82</v>
      </c>
      <c r="BO284" s="67">
        <f>IFERROR(X284/J284,"0")</f>
        <v>0.46153846153846156</v>
      </c>
      <c r="BP284" s="67">
        <f>IFERROR(Y284/J284,"0")</f>
        <v>0.46153846153846156</v>
      </c>
    </row>
    <row r="285" spans="1:68" x14ac:dyDescent="0.2">
      <c r="A285" s="333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5"/>
      <c r="P285" s="338" t="s">
        <v>72</v>
      </c>
      <c r="Q285" s="339"/>
      <c r="R285" s="339"/>
      <c r="S285" s="339"/>
      <c r="T285" s="339"/>
      <c r="U285" s="339"/>
      <c r="V285" s="340"/>
      <c r="W285" s="37" t="s">
        <v>69</v>
      </c>
      <c r="X285" s="326">
        <f>IFERROR(SUM(X284:X284),"0")</f>
        <v>108</v>
      </c>
      <c r="Y285" s="326">
        <f>IFERROR(SUM(Y284:Y284),"0")</f>
        <v>108</v>
      </c>
      <c r="Z285" s="326">
        <f>IFERROR(IF(Z284="",0,Z284),"0")</f>
        <v>0.54215999999999998</v>
      </c>
      <c r="AA285" s="327"/>
      <c r="AB285" s="327"/>
      <c r="AC285" s="327"/>
    </row>
    <row r="286" spans="1:68" x14ac:dyDescent="0.2">
      <c r="A286" s="334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5"/>
      <c r="P286" s="338" t="s">
        <v>72</v>
      </c>
      <c r="Q286" s="339"/>
      <c r="R286" s="339"/>
      <c r="S286" s="339"/>
      <c r="T286" s="339"/>
      <c r="U286" s="339"/>
      <c r="V286" s="340"/>
      <c r="W286" s="37" t="s">
        <v>73</v>
      </c>
      <c r="X286" s="326">
        <f>IFERROR(SUMPRODUCT(X284:X284*H284:H284),"0")</f>
        <v>194.4</v>
      </c>
      <c r="Y286" s="326">
        <f>IFERROR(SUMPRODUCT(Y284:Y284*H284:H284),"0")</f>
        <v>194.4</v>
      </c>
      <c r="Z286" s="37"/>
      <c r="AA286" s="327"/>
      <c r="AB286" s="327"/>
      <c r="AC286" s="327"/>
    </row>
    <row r="287" spans="1:68" ht="14.25" hidden="1" customHeight="1" x14ac:dyDescent="0.25">
      <c r="A287" s="343" t="s">
        <v>76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34"/>
      <c r="Z287" s="334"/>
      <c r="AA287" s="320"/>
      <c r="AB287" s="320"/>
      <c r="AC287" s="320"/>
    </row>
    <row r="288" spans="1:68" ht="27" customHeight="1" x14ac:dyDescent="0.25">
      <c r="A288" s="54" t="s">
        <v>394</v>
      </c>
      <c r="B288" s="54" t="s">
        <v>395</v>
      </c>
      <c r="C288" s="31">
        <v>4301132080</v>
      </c>
      <c r="D288" s="328">
        <v>4640242180397</v>
      </c>
      <c r="E288" s="329"/>
      <c r="F288" s="323">
        <v>1</v>
      </c>
      <c r="G288" s="32">
        <v>6</v>
      </c>
      <c r="H288" s="323">
        <v>6</v>
      </c>
      <c r="I288" s="323">
        <v>6.26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2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1"/>
      <c r="R288" s="331"/>
      <c r="S288" s="331"/>
      <c r="T288" s="332"/>
      <c r="U288" s="34"/>
      <c r="V288" s="34"/>
      <c r="W288" s="35" t="s">
        <v>69</v>
      </c>
      <c r="X288" s="324">
        <v>36</v>
      </c>
      <c r="Y288" s="325">
        <f>IFERROR(IF(X288="","",X288),"")</f>
        <v>36</v>
      </c>
      <c r="Z288" s="36">
        <f>IFERROR(IF(X288="","",X288*0.0155),"")</f>
        <v>0.55800000000000005</v>
      </c>
      <c r="AA288" s="56"/>
      <c r="AB288" s="57"/>
      <c r="AC288" s="268" t="s">
        <v>396</v>
      </c>
      <c r="AG288" s="67"/>
      <c r="AJ288" s="71" t="s">
        <v>71</v>
      </c>
      <c r="AK288" s="71">
        <v>1</v>
      </c>
      <c r="BB288" s="269" t="s">
        <v>81</v>
      </c>
      <c r="BM288" s="67">
        <f>IFERROR(X288*I288,"0")</f>
        <v>225.35999999999999</v>
      </c>
      <c r="BN288" s="67">
        <f>IFERROR(Y288*I288,"0")</f>
        <v>225.35999999999999</v>
      </c>
      <c r="BO288" s="67">
        <f>IFERROR(X288/J288,"0")</f>
        <v>0.42857142857142855</v>
      </c>
      <c r="BP288" s="67">
        <f>IFERROR(Y288/J288,"0")</f>
        <v>0.42857142857142855</v>
      </c>
    </row>
    <row r="289" spans="1:68" ht="27" hidden="1" customHeight="1" x14ac:dyDescent="0.25">
      <c r="A289" s="54" t="s">
        <v>397</v>
      </c>
      <c r="B289" s="54" t="s">
        <v>398</v>
      </c>
      <c r="C289" s="31">
        <v>4301132104</v>
      </c>
      <c r="D289" s="328">
        <v>4640242181219</v>
      </c>
      <c r="E289" s="329"/>
      <c r="F289" s="323">
        <v>0.3</v>
      </c>
      <c r="G289" s="32">
        <v>9</v>
      </c>
      <c r="H289" s="323">
        <v>2.7</v>
      </c>
      <c r="I289" s="323">
        <v>2.8450000000000002</v>
      </c>
      <c r="J289" s="32">
        <v>234</v>
      </c>
      <c r="K289" s="32" t="s">
        <v>139</v>
      </c>
      <c r="L289" s="32" t="s">
        <v>67</v>
      </c>
      <c r="M289" s="33" t="s">
        <v>68</v>
      </c>
      <c r="N289" s="33"/>
      <c r="O289" s="32">
        <v>180</v>
      </c>
      <c r="P289" s="414" t="s">
        <v>399</v>
      </c>
      <c r="Q289" s="331"/>
      <c r="R289" s="331"/>
      <c r="S289" s="331"/>
      <c r="T289" s="332"/>
      <c r="U289" s="34"/>
      <c r="V289" s="34"/>
      <c r="W289" s="35" t="s">
        <v>69</v>
      </c>
      <c r="X289" s="324">
        <v>0</v>
      </c>
      <c r="Y289" s="325">
        <f>IFERROR(IF(X289="","",X289),"")</f>
        <v>0</v>
      </c>
      <c r="Z289" s="36">
        <f>IFERROR(IF(X289="","",X289*0.00502),"")</f>
        <v>0</v>
      </c>
      <c r="AA289" s="56"/>
      <c r="AB289" s="57"/>
      <c r="AC289" s="270" t="s">
        <v>396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33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5"/>
      <c r="P290" s="338" t="s">
        <v>72</v>
      </c>
      <c r="Q290" s="339"/>
      <c r="R290" s="339"/>
      <c r="S290" s="339"/>
      <c r="T290" s="339"/>
      <c r="U290" s="339"/>
      <c r="V290" s="340"/>
      <c r="W290" s="37" t="s">
        <v>69</v>
      </c>
      <c r="X290" s="326">
        <f>IFERROR(SUM(X288:X289),"0")</f>
        <v>36</v>
      </c>
      <c r="Y290" s="326">
        <f>IFERROR(SUM(Y288:Y289),"0")</f>
        <v>36</v>
      </c>
      <c r="Z290" s="326">
        <f>IFERROR(IF(Z288="",0,Z288),"0")+IFERROR(IF(Z289="",0,Z289),"0")</f>
        <v>0.55800000000000005</v>
      </c>
      <c r="AA290" s="327"/>
      <c r="AB290" s="327"/>
      <c r="AC290" s="327"/>
    </row>
    <row r="291" spans="1:68" x14ac:dyDescent="0.2">
      <c r="A291" s="334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5"/>
      <c r="P291" s="338" t="s">
        <v>72</v>
      </c>
      <c r="Q291" s="339"/>
      <c r="R291" s="339"/>
      <c r="S291" s="339"/>
      <c r="T291" s="339"/>
      <c r="U291" s="339"/>
      <c r="V291" s="340"/>
      <c r="W291" s="37" t="s">
        <v>73</v>
      </c>
      <c r="X291" s="326">
        <f>IFERROR(SUMPRODUCT(X288:X289*H288:H289),"0")</f>
        <v>216</v>
      </c>
      <c r="Y291" s="326">
        <f>IFERROR(SUMPRODUCT(Y288:Y289*H288:H289),"0")</f>
        <v>216</v>
      </c>
      <c r="Z291" s="37"/>
      <c r="AA291" s="327"/>
      <c r="AB291" s="327"/>
      <c r="AC291" s="327"/>
    </row>
    <row r="292" spans="1:68" ht="14.25" hidden="1" customHeight="1" x14ac:dyDescent="0.25">
      <c r="A292" s="343" t="s">
        <v>122</v>
      </c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4"/>
      <c r="Y292" s="334"/>
      <c r="Z292" s="334"/>
      <c r="AA292" s="320"/>
      <c r="AB292" s="320"/>
      <c r="AC292" s="320"/>
    </row>
    <row r="293" spans="1:68" ht="27" customHeight="1" x14ac:dyDescent="0.25">
      <c r="A293" s="54" t="s">
        <v>400</v>
      </c>
      <c r="B293" s="54" t="s">
        <v>401</v>
      </c>
      <c r="C293" s="31">
        <v>4301136051</v>
      </c>
      <c r="D293" s="328">
        <v>4640242180304</v>
      </c>
      <c r="E293" s="329"/>
      <c r="F293" s="323">
        <v>2.7</v>
      </c>
      <c r="G293" s="32">
        <v>1</v>
      </c>
      <c r="H293" s="323">
        <v>2.7</v>
      </c>
      <c r="I293" s="323">
        <v>2.8906000000000001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03" t="s">
        <v>402</v>
      </c>
      <c r="Q293" s="331"/>
      <c r="R293" s="331"/>
      <c r="S293" s="331"/>
      <c r="T293" s="332"/>
      <c r="U293" s="34"/>
      <c r="V293" s="34"/>
      <c r="W293" s="35" t="s">
        <v>69</v>
      </c>
      <c r="X293" s="324">
        <v>14</v>
      </c>
      <c r="Y293" s="325">
        <f>IFERROR(IF(X293="","",X293),"")</f>
        <v>14</v>
      </c>
      <c r="Z293" s="36">
        <f>IFERROR(IF(X293="","",X293*0.00936),"")</f>
        <v>0.13103999999999999</v>
      </c>
      <c r="AA293" s="56"/>
      <c r="AB293" s="57"/>
      <c r="AC293" s="272" t="s">
        <v>403</v>
      </c>
      <c r="AG293" s="67"/>
      <c r="AJ293" s="71" t="s">
        <v>71</v>
      </c>
      <c r="AK293" s="71">
        <v>1</v>
      </c>
      <c r="BB293" s="273" t="s">
        <v>81</v>
      </c>
      <c r="BM293" s="67">
        <f>IFERROR(X293*I293,"0")</f>
        <v>40.468400000000003</v>
      </c>
      <c r="BN293" s="67">
        <f>IFERROR(Y293*I293,"0")</f>
        <v>40.468400000000003</v>
      </c>
      <c r="BO293" s="67">
        <f>IFERROR(X293/J293,"0")</f>
        <v>0.1111111111111111</v>
      </c>
      <c r="BP293" s="67">
        <f>IFERROR(Y293/J293,"0")</f>
        <v>0.1111111111111111</v>
      </c>
    </row>
    <row r="294" spans="1:68" ht="27" customHeight="1" x14ac:dyDescent="0.25">
      <c r="A294" s="54" t="s">
        <v>404</v>
      </c>
      <c r="B294" s="54" t="s">
        <v>405</v>
      </c>
      <c r="C294" s="31">
        <v>4301136053</v>
      </c>
      <c r="D294" s="328">
        <v>4640242180236</v>
      </c>
      <c r="E294" s="329"/>
      <c r="F294" s="323">
        <v>5</v>
      </c>
      <c r="G294" s="32">
        <v>1</v>
      </c>
      <c r="H294" s="323">
        <v>5</v>
      </c>
      <c r="I294" s="323">
        <v>5.2350000000000003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0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1"/>
      <c r="R294" s="331"/>
      <c r="S294" s="331"/>
      <c r="T294" s="332"/>
      <c r="U294" s="34"/>
      <c r="V294" s="34"/>
      <c r="W294" s="35" t="s">
        <v>69</v>
      </c>
      <c r="X294" s="324">
        <v>60</v>
      </c>
      <c r="Y294" s="325">
        <f>IFERROR(IF(X294="","",X294),"")</f>
        <v>60</v>
      </c>
      <c r="Z294" s="36">
        <f>IFERROR(IF(X294="","",X294*0.0155),"")</f>
        <v>0.92999999999999994</v>
      </c>
      <c r="AA294" s="56"/>
      <c r="AB294" s="57"/>
      <c r="AC294" s="274" t="s">
        <v>403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314.10000000000002</v>
      </c>
      <c r="BN294" s="67">
        <f>IFERROR(Y294*I294,"0")</f>
        <v>314.10000000000002</v>
      </c>
      <c r="BO294" s="67">
        <f>IFERROR(X294/J294,"0")</f>
        <v>0.7142857142857143</v>
      </c>
      <c r="BP294" s="67">
        <f>IFERROR(Y294/J294,"0")</f>
        <v>0.7142857142857143</v>
      </c>
    </row>
    <row r="295" spans="1:68" ht="27" hidden="1" customHeight="1" x14ac:dyDescent="0.25">
      <c r="A295" s="54" t="s">
        <v>406</v>
      </c>
      <c r="B295" s="54" t="s">
        <v>407</v>
      </c>
      <c r="C295" s="31">
        <v>4301136052</v>
      </c>
      <c r="D295" s="328">
        <v>4640242180410</v>
      </c>
      <c r="E295" s="329"/>
      <c r="F295" s="323">
        <v>2.2400000000000002</v>
      </c>
      <c r="G295" s="32">
        <v>1</v>
      </c>
      <c r="H295" s="323">
        <v>2.2400000000000002</v>
      </c>
      <c r="I295" s="323">
        <v>2.4319999999999999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49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1"/>
      <c r="R295" s="331"/>
      <c r="S295" s="331"/>
      <c r="T295" s="332"/>
      <c r="U295" s="34"/>
      <c r="V295" s="34"/>
      <c r="W295" s="35" t="s">
        <v>69</v>
      </c>
      <c r="X295" s="324">
        <v>0</v>
      </c>
      <c r="Y295" s="325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403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33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5"/>
      <c r="P296" s="338" t="s">
        <v>72</v>
      </c>
      <c r="Q296" s="339"/>
      <c r="R296" s="339"/>
      <c r="S296" s="339"/>
      <c r="T296" s="339"/>
      <c r="U296" s="339"/>
      <c r="V296" s="340"/>
      <c r="W296" s="37" t="s">
        <v>69</v>
      </c>
      <c r="X296" s="326">
        <f>IFERROR(SUM(X293:X295),"0")</f>
        <v>74</v>
      </c>
      <c r="Y296" s="326">
        <f>IFERROR(SUM(Y293:Y295),"0")</f>
        <v>74</v>
      </c>
      <c r="Z296" s="326">
        <f>IFERROR(IF(Z293="",0,Z293),"0")+IFERROR(IF(Z294="",0,Z294),"0")+IFERROR(IF(Z295="",0,Z295),"0")</f>
        <v>1.06104</v>
      </c>
      <c r="AA296" s="327"/>
      <c r="AB296" s="327"/>
      <c r="AC296" s="327"/>
    </row>
    <row r="297" spans="1:68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5"/>
      <c r="P297" s="338" t="s">
        <v>72</v>
      </c>
      <c r="Q297" s="339"/>
      <c r="R297" s="339"/>
      <c r="S297" s="339"/>
      <c r="T297" s="339"/>
      <c r="U297" s="339"/>
      <c r="V297" s="340"/>
      <c r="W297" s="37" t="s">
        <v>73</v>
      </c>
      <c r="X297" s="326">
        <f>IFERROR(SUMPRODUCT(X293:X295*H293:H295),"0")</f>
        <v>337.8</v>
      </c>
      <c r="Y297" s="326">
        <f>IFERROR(SUMPRODUCT(Y293:Y295*H293:H295),"0")</f>
        <v>337.8</v>
      </c>
      <c r="Z297" s="37"/>
      <c r="AA297" s="327"/>
      <c r="AB297" s="327"/>
      <c r="AC297" s="327"/>
    </row>
    <row r="298" spans="1:68" ht="14.25" hidden="1" customHeight="1" x14ac:dyDescent="0.25">
      <c r="A298" s="343" t="s">
        <v>128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334"/>
      <c r="Z298" s="334"/>
      <c r="AA298" s="320"/>
      <c r="AB298" s="320"/>
      <c r="AC298" s="320"/>
    </row>
    <row r="299" spans="1:68" ht="37.5" hidden="1" customHeight="1" x14ac:dyDescent="0.25">
      <c r="A299" s="54" t="s">
        <v>408</v>
      </c>
      <c r="B299" s="54" t="s">
        <v>409</v>
      </c>
      <c r="C299" s="31">
        <v>4301135504</v>
      </c>
      <c r="D299" s="328">
        <v>4640242181554</v>
      </c>
      <c r="E299" s="329"/>
      <c r="F299" s="323">
        <v>3</v>
      </c>
      <c r="G299" s="32">
        <v>1</v>
      </c>
      <c r="H299" s="323">
        <v>3</v>
      </c>
      <c r="I299" s="323">
        <v>3.1920000000000002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52" t="s">
        <v>410</v>
      </c>
      <c r="Q299" s="331"/>
      <c r="R299" s="331"/>
      <c r="S299" s="331"/>
      <c r="T299" s="332"/>
      <c r="U299" s="34"/>
      <c r="V299" s="34"/>
      <c r="W299" s="35" t="s">
        <v>69</v>
      </c>
      <c r="X299" s="324">
        <v>0</v>
      </c>
      <c r="Y299" s="325">
        <f t="shared" ref="Y299:Y316" si="24">IFERROR(IF(X299="","",X299),"")</f>
        <v>0</v>
      </c>
      <c r="Z299" s="36">
        <f>IFERROR(IF(X299="","",X299*0.00936),"")</f>
        <v>0</v>
      </c>
      <c r="AA299" s="56"/>
      <c r="AB299" s="57"/>
      <c r="AC299" s="278" t="s">
        <v>411</v>
      </c>
      <c r="AG299" s="67"/>
      <c r="AJ299" s="71" t="s">
        <v>71</v>
      </c>
      <c r="AK299" s="71">
        <v>1</v>
      </c>
      <c r="BB299" s="279" t="s">
        <v>81</v>
      </c>
      <c r="BM299" s="67">
        <f t="shared" ref="BM299:BM316" si="25">IFERROR(X299*I299,"0")</f>
        <v>0</v>
      </c>
      <c r="BN299" s="67">
        <f t="shared" ref="BN299:BN316" si="26">IFERROR(Y299*I299,"0")</f>
        <v>0</v>
      </c>
      <c r="BO299" s="67">
        <f t="shared" ref="BO299:BO316" si="27">IFERROR(X299/J299,"0")</f>
        <v>0</v>
      </c>
      <c r="BP299" s="67">
        <f t="shared" ref="BP299:BP316" si="28">IFERROR(Y299/J299,"0")</f>
        <v>0</v>
      </c>
    </row>
    <row r="300" spans="1:68" ht="27" customHeight="1" x14ac:dyDescent="0.25">
      <c r="A300" s="54" t="s">
        <v>412</v>
      </c>
      <c r="B300" s="54" t="s">
        <v>413</v>
      </c>
      <c r="C300" s="31">
        <v>4301135518</v>
      </c>
      <c r="D300" s="328">
        <v>4640242181561</v>
      </c>
      <c r="E300" s="329"/>
      <c r="F300" s="323">
        <v>3.7</v>
      </c>
      <c r="G300" s="32">
        <v>1</v>
      </c>
      <c r="H300" s="323">
        <v>3.7</v>
      </c>
      <c r="I300" s="323">
        <v>3.8919999999999999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09" t="s">
        <v>414</v>
      </c>
      <c r="Q300" s="331"/>
      <c r="R300" s="331"/>
      <c r="S300" s="331"/>
      <c r="T300" s="332"/>
      <c r="U300" s="34"/>
      <c r="V300" s="34"/>
      <c r="W300" s="35" t="s">
        <v>69</v>
      </c>
      <c r="X300" s="324">
        <v>14</v>
      </c>
      <c r="Y300" s="325">
        <f t="shared" si="24"/>
        <v>14</v>
      </c>
      <c r="Z300" s="36">
        <f>IFERROR(IF(X300="","",X300*0.00936),"")</f>
        <v>0.13103999999999999</v>
      </c>
      <c r="AA300" s="56"/>
      <c r="AB300" s="57"/>
      <c r="AC300" s="280" t="s">
        <v>415</v>
      </c>
      <c r="AG300" s="67"/>
      <c r="AJ300" s="71" t="s">
        <v>71</v>
      </c>
      <c r="AK300" s="71">
        <v>1</v>
      </c>
      <c r="BB300" s="281" t="s">
        <v>81</v>
      </c>
      <c r="BM300" s="67">
        <f t="shared" si="25"/>
        <v>54.488</v>
      </c>
      <c r="BN300" s="67">
        <f t="shared" si="26"/>
        <v>54.488</v>
      </c>
      <c r="BO300" s="67">
        <f t="shared" si="27"/>
        <v>0.1111111111111111</v>
      </c>
      <c r="BP300" s="67">
        <f t="shared" si="28"/>
        <v>0.1111111111111111</v>
      </c>
    </row>
    <row r="301" spans="1:68" ht="27" customHeight="1" x14ac:dyDescent="0.25">
      <c r="A301" s="54" t="s">
        <v>416</v>
      </c>
      <c r="B301" s="54" t="s">
        <v>417</v>
      </c>
      <c r="C301" s="31">
        <v>4301135374</v>
      </c>
      <c r="D301" s="328">
        <v>4640242181424</v>
      </c>
      <c r="E301" s="329"/>
      <c r="F301" s="323">
        <v>5.5</v>
      </c>
      <c r="G301" s="32">
        <v>1</v>
      </c>
      <c r="H301" s="323">
        <v>5.5</v>
      </c>
      <c r="I301" s="323">
        <v>5.7350000000000003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1"/>
      <c r="R301" s="331"/>
      <c r="S301" s="331"/>
      <c r="T301" s="332"/>
      <c r="U301" s="34"/>
      <c r="V301" s="34"/>
      <c r="W301" s="35" t="s">
        <v>69</v>
      </c>
      <c r="X301" s="324">
        <v>12</v>
      </c>
      <c r="Y301" s="325">
        <f t="shared" si="24"/>
        <v>12</v>
      </c>
      <c r="Z301" s="36">
        <f>IFERROR(IF(X301="","",X301*0.0155),"")</f>
        <v>0.186</v>
      </c>
      <c r="AA301" s="56"/>
      <c r="AB301" s="57"/>
      <c r="AC301" s="282" t="s">
        <v>411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68.820000000000007</v>
      </c>
      <c r="BN301" s="67">
        <f t="shared" si="26"/>
        <v>68.820000000000007</v>
      </c>
      <c r="BO301" s="67">
        <f t="shared" si="27"/>
        <v>0.14285714285714285</v>
      </c>
      <c r="BP301" s="67">
        <f t="shared" si="28"/>
        <v>0.14285714285714285</v>
      </c>
    </row>
    <row r="302" spans="1:68" ht="27" hidden="1" customHeight="1" x14ac:dyDescent="0.25">
      <c r="A302" s="54" t="s">
        <v>418</v>
      </c>
      <c r="B302" s="54" t="s">
        <v>419</v>
      </c>
      <c r="C302" s="31">
        <v>4301135320</v>
      </c>
      <c r="D302" s="328">
        <v>4640242181592</v>
      </c>
      <c r="E302" s="329"/>
      <c r="F302" s="323">
        <v>3.5</v>
      </c>
      <c r="G302" s="32">
        <v>1</v>
      </c>
      <c r="H302" s="323">
        <v>3.5</v>
      </c>
      <c r="I302" s="323">
        <v>3.6850000000000001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6" t="s">
        <v>420</v>
      </c>
      <c r="Q302" s="331"/>
      <c r="R302" s="331"/>
      <c r="S302" s="331"/>
      <c r="T302" s="332"/>
      <c r="U302" s="34"/>
      <c r="V302" s="34"/>
      <c r="W302" s="35" t="s">
        <v>69</v>
      </c>
      <c r="X302" s="324">
        <v>0</v>
      </c>
      <c r="Y302" s="325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4" t="s">
        <v>421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hidden="1" customHeight="1" x14ac:dyDescent="0.25">
      <c r="A303" s="54" t="s">
        <v>422</v>
      </c>
      <c r="B303" s="54" t="s">
        <v>423</v>
      </c>
      <c r="C303" s="31">
        <v>4301135552</v>
      </c>
      <c r="D303" s="328">
        <v>4640242181431</v>
      </c>
      <c r="E303" s="329"/>
      <c r="F303" s="323">
        <v>3.5</v>
      </c>
      <c r="G303" s="32">
        <v>1</v>
      </c>
      <c r="H303" s="323">
        <v>3.5</v>
      </c>
      <c r="I303" s="323">
        <v>3.6920000000000002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352" t="s">
        <v>424</v>
      </c>
      <c r="Q303" s="331"/>
      <c r="R303" s="331"/>
      <c r="S303" s="331"/>
      <c r="T303" s="332"/>
      <c r="U303" s="34"/>
      <c r="V303" s="34"/>
      <c r="W303" s="35" t="s">
        <v>69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425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426</v>
      </c>
      <c r="B304" s="54" t="s">
        <v>427</v>
      </c>
      <c r="C304" s="31">
        <v>4301135405</v>
      </c>
      <c r="D304" s="328">
        <v>4640242181523</v>
      </c>
      <c r="E304" s="329"/>
      <c r="F304" s="323">
        <v>3</v>
      </c>
      <c r="G304" s="32">
        <v>1</v>
      </c>
      <c r="H304" s="323">
        <v>3</v>
      </c>
      <c r="I304" s="323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4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1"/>
      <c r="R304" s="331"/>
      <c r="S304" s="331"/>
      <c r="T304" s="332"/>
      <c r="U304" s="34"/>
      <c r="V304" s="34"/>
      <c r="W304" s="35" t="s">
        <v>69</v>
      </c>
      <c r="X304" s="324">
        <v>0</v>
      </c>
      <c r="Y304" s="325">
        <f t="shared" si="24"/>
        <v>0</v>
      </c>
      <c r="Z304" s="36">
        <f t="shared" si="29"/>
        <v>0</v>
      </c>
      <c r="AA304" s="56"/>
      <c r="AB304" s="57"/>
      <c r="AC304" s="288" t="s">
        <v>415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hidden="1" customHeight="1" x14ac:dyDescent="0.25">
      <c r="A305" s="54" t="s">
        <v>428</v>
      </c>
      <c r="B305" s="54" t="s">
        <v>429</v>
      </c>
      <c r="C305" s="31">
        <v>4301135404</v>
      </c>
      <c r="D305" s="328">
        <v>4640242181516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9" t="s">
        <v>430</v>
      </c>
      <c r="Q305" s="331"/>
      <c r="R305" s="331"/>
      <c r="S305" s="331"/>
      <c r="T305" s="332"/>
      <c r="U305" s="34"/>
      <c r="V305" s="34"/>
      <c r="W305" s="35" t="s">
        <v>69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425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hidden="1" customHeight="1" x14ac:dyDescent="0.25">
      <c r="A306" s="54" t="s">
        <v>431</v>
      </c>
      <c r="B306" s="54" t="s">
        <v>432</v>
      </c>
      <c r="C306" s="31">
        <v>4301135375</v>
      </c>
      <c r="D306" s="328">
        <v>4640242181486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1"/>
      <c r="R306" s="331"/>
      <c r="S306" s="331"/>
      <c r="T306" s="332"/>
      <c r="U306" s="34"/>
      <c r="V306" s="34"/>
      <c r="W306" s="35" t="s">
        <v>69</v>
      </c>
      <c r="X306" s="324">
        <v>0</v>
      </c>
      <c r="Y306" s="325">
        <f t="shared" si="24"/>
        <v>0</v>
      </c>
      <c r="Z306" s="36">
        <f t="shared" si="29"/>
        <v>0</v>
      </c>
      <c r="AA306" s="56"/>
      <c r="AB306" s="57"/>
      <c r="AC306" s="292" t="s">
        <v>411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hidden="1" customHeight="1" x14ac:dyDescent="0.25">
      <c r="A307" s="54" t="s">
        <v>433</v>
      </c>
      <c r="B307" s="54" t="s">
        <v>434</v>
      </c>
      <c r="C307" s="31">
        <v>4301135402</v>
      </c>
      <c r="D307" s="328">
        <v>4640242181493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37" t="s">
        <v>435</v>
      </c>
      <c r="Q307" s="331"/>
      <c r="R307" s="331"/>
      <c r="S307" s="331"/>
      <c r="T307" s="332"/>
      <c r="U307" s="34"/>
      <c r="V307" s="34"/>
      <c r="W307" s="35" t="s">
        <v>69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411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hidden="1" customHeight="1" x14ac:dyDescent="0.25">
      <c r="A308" s="54" t="s">
        <v>436</v>
      </c>
      <c r="B308" s="54" t="s">
        <v>437</v>
      </c>
      <c r="C308" s="31">
        <v>4301135403</v>
      </c>
      <c r="D308" s="328">
        <v>4640242181509</v>
      </c>
      <c r="E308" s="329"/>
      <c r="F308" s="323">
        <v>3.7</v>
      </c>
      <c r="G308" s="32">
        <v>1</v>
      </c>
      <c r="H308" s="323">
        <v>3.7</v>
      </c>
      <c r="I308" s="32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2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1"/>
      <c r="R308" s="331"/>
      <c r="S308" s="331"/>
      <c r="T308" s="332"/>
      <c r="U308" s="34"/>
      <c r="V308" s="34"/>
      <c r="W308" s="35" t="s">
        <v>69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411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438</v>
      </c>
      <c r="B309" s="54" t="s">
        <v>439</v>
      </c>
      <c r="C309" s="31">
        <v>4301135304</v>
      </c>
      <c r="D309" s="328">
        <v>4640242181240</v>
      </c>
      <c r="E309" s="329"/>
      <c r="F309" s="323">
        <v>0.3</v>
      </c>
      <c r="G309" s="32">
        <v>9</v>
      </c>
      <c r="H309" s="323">
        <v>2.7</v>
      </c>
      <c r="I309" s="323">
        <v>2.88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41" t="s">
        <v>440</v>
      </c>
      <c r="Q309" s="331"/>
      <c r="R309" s="331"/>
      <c r="S309" s="331"/>
      <c r="T309" s="332"/>
      <c r="U309" s="34"/>
      <c r="V309" s="34"/>
      <c r="W309" s="35" t="s">
        <v>69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411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441</v>
      </c>
      <c r="B310" s="54" t="s">
        <v>442</v>
      </c>
      <c r="C310" s="31">
        <v>4301135610</v>
      </c>
      <c r="D310" s="328">
        <v>4640242181318</v>
      </c>
      <c r="E310" s="329"/>
      <c r="F310" s="323">
        <v>0.3</v>
      </c>
      <c r="G310" s="32">
        <v>9</v>
      </c>
      <c r="H310" s="323">
        <v>2.7</v>
      </c>
      <c r="I310" s="323">
        <v>2.988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27" t="s">
        <v>443</v>
      </c>
      <c r="Q310" s="331"/>
      <c r="R310" s="331"/>
      <c r="S310" s="331"/>
      <c r="T310" s="332"/>
      <c r="U310" s="34"/>
      <c r="V310" s="34"/>
      <c r="W310" s="35" t="s">
        <v>69</v>
      </c>
      <c r="X310" s="324">
        <v>0</v>
      </c>
      <c r="Y310" s="325">
        <f t="shared" si="24"/>
        <v>0</v>
      </c>
      <c r="Z310" s="36">
        <f t="shared" si="29"/>
        <v>0</v>
      </c>
      <c r="AA310" s="56"/>
      <c r="AB310" s="57"/>
      <c r="AC310" s="300" t="s">
        <v>415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444</v>
      </c>
      <c r="B311" s="54" t="s">
        <v>445</v>
      </c>
      <c r="C311" s="31">
        <v>4301135306</v>
      </c>
      <c r="D311" s="328">
        <v>4640242181387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139</v>
      </c>
      <c r="L311" s="32" t="s">
        <v>67</v>
      </c>
      <c r="M311" s="33" t="s">
        <v>68</v>
      </c>
      <c r="N311" s="33"/>
      <c r="O311" s="32">
        <v>180</v>
      </c>
      <c r="P311" s="437" t="s">
        <v>446</v>
      </c>
      <c r="Q311" s="331"/>
      <c r="R311" s="331"/>
      <c r="S311" s="331"/>
      <c r="T311" s="332"/>
      <c r="U311" s="34"/>
      <c r="V311" s="34"/>
      <c r="W311" s="35" t="s">
        <v>69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411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447</v>
      </c>
      <c r="B312" s="54" t="s">
        <v>448</v>
      </c>
      <c r="C312" s="31">
        <v>4301135305</v>
      </c>
      <c r="D312" s="328">
        <v>4640242181394</v>
      </c>
      <c r="E312" s="329"/>
      <c r="F312" s="323">
        <v>0.3</v>
      </c>
      <c r="G312" s="32">
        <v>9</v>
      </c>
      <c r="H312" s="323">
        <v>2.7</v>
      </c>
      <c r="I312" s="323">
        <v>2.8450000000000002</v>
      </c>
      <c r="J312" s="32">
        <v>234</v>
      </c>
      <c r="K312" s="32" t="s">
        <v>139</v>
      </c>
      <c r="L312" s="32" t="s">
        <v>67</v>
      </c>
      <c r="M312" s="33" t="s">
        <v>68</v>
      </c>
      <c r="N312" s="33"/>
      <c r="O312" s="32">
        <v>180</v>
      </c>
      <c r="P312" s="406" t="s">
        <v>449</v>
      </c>
      <c r="Q312" s="331"/>
      <c r="R312" s="331"/>
      <c r="S312" s="331"/>
      <c r="T312" s="332"/>
      <c r="U312" s="34"/>
      <c r="V312" s="34"/>
      <c r="W312" s="35" t="s">
        <v>69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411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450</v>
      </c>
      <c r="B313" s="54" t="s">
        <v>451</v>
      </c>
      <c r="C313" s="31">
        <v>4301135309</v>
      </c>
      <c r="D313" s="328">
        <v>4640242181332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139</v>
      </c>
      <c r="L313" s="32" t="s">
        <v>67</v>
      </c>
      <c r="M313" s="33" t="s">
        <v>68</v>
      </c>
      <c r="N313" s="33"/>
      <c r="O313" s="32">
        <v>180</v>
      </c>
      <c r="P313" s="535" t="s">
        <v>452</v>
      </c>
      <c r="Q313" s="331"/>
      <c r="R313" s="331"/>
      <c r="S313" s="331"/>
      <c r="T313" s="332"/>
      <c r="U313" s="34"/>
      <c r="V313" s="34"/>
      <c r="W313" s="35" t="s">
        <v>69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411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453</v>
      </c>
      <c r="B314" s="54" t="s">
        <v>454</v>
      </c>
      <c r="C314" s="31">
        <v>4301135308</v>
      </c>
      <c r="D314" s="328">
        <v>4640242181349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139</v>
      </c>
      <c r="L314" s="32" t="s">
        <v>67</v>
      </c>
      <c r="M314" s="33" t="s">
        <v>68</v>
      </c>
      <c r="N314" s="33"/>
      <c r="O314" s="32">
        <v>180</v>
      </c>
      <c r="P314" s="468" t="s">
        <v>455</v>
      </c>
      <c r="Q314" s="331"/>
      <c r="R314" s="331"/>
      <c r="S314" s="331"/>
      <c r="T314" s="332"/>
      <c r="U314" s="34"/>
      <c r="V314" s="34"/>
      <c r="W314" s="35" t="s">
        <v>69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411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456</v>
      </c>
      <c r="B315" s="54" t="s">
        <v>457</v>
      </c>
      <c r="C315" s="31">
        <v>4301135307</v>
      </c>
      <c r="D315" s="328">
        <v>4640242181370</v>
      </c>
      <c r="E315" s="329"/>
      <c r="F315" s="323">
        <v>0.3</v>
      </c>
      <c r="G315" s="32">
        <v>9</v>
      </c>
      <c r="H315" s="323">
        <v>2.7</v>
      </c>
      <c r="I315" s="323">
        <v>2.9079999999999999</v>
      </c>
      <c r="J315" s="32">
        <v>234</v>
      </c>
      <c r="K315" s="32" t="s">
        <v>139</v>
      </c>
      <c r="L315" s="32" t="s">
        <v>67</v>
      </c>
      <c r="M315" s="33" t="s">
        <v>68</v>
      </c>
      <c r="N315" s="33"/>
      <c r="O315" s="32">
        <v>180</v>
      </c>
      <c r="P315" s="330" t="s">
        <v>458</v>
      </c>
      <c r="Q315" s="331"/>
      <c r="R315" s="331"/>
      <c r="S315" s="331"/>
      <c r="T315" s="332"/>
      <c r="U315" s="34"/>
      <c r="V315" s="34"/>
      <c r="W315" s="35" t="s">
        <v>69</v>
      </c>
      <c r="X315" s="324">
        <v>0</v>
      </c>
      <c r="Y315" s="325">
        <f t="shared" si="24"/>
        <v>0</v>
      </c>
      <c r="Z315" s="36">
        <f>IFERROR(IF(X315="","",X315*0.00502),"")</f>
        <v>0</v>
      </c>
      <c r="AA315" s="56"/>
      <c r="AB315" s="57"/>
      <c r="AC315" s="310" t="s">
        <v>459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460</v>
      </c>
      <c r="B316" s="54" t="s">
        <v>461</v>
      </c>
      <c r="C316" s="31">
        <v>4301135198</v>
      </c>
      <c r="D316" s="328">
        <v>4640242180663</v>
      </c>
      <c r="E316" s="329"/>
      <c r="F316" s="323">
        <v>0.9</v>
      </c>
      <c r="G316" s="32">
        <v>4</v>
      </c>
      <c r="H316" s="323">
        <v>3.6</v>
      </c>
      <c r="I316" s="323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74" t="s">
        <v>462</v>
      </c>
      <c r="Q316" s="331"/>
      <c r="R316" s="331"/>
      <c r="S316" s="331"/>
      <c r="T316" s="332"/>
      <c r="U316" s="34"/>
      <c r="V316" s="34"/>
      <c r="W316" s="35" t="s">
        <v>69</v>
      </c>
      <c r="X316" s="324">
        <v>0</v>
      </c>
      <c r="Y316" s="325">
        <f t="shared" si="24"/>
        <v>0</v>
      </c>
      <c r="Z316" s="36">
        <f>IFERROR(IF(X316="","",X316*0.0155),"")</f>
        <v>0</v>
      </c>
      <c r="AA316" s="56"/>
      <c r="AB316" s="57"/>
      <c r="AC316" s="312" t="s">
        <v>463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5"/>
      <c r="P317" s="338" t="s">
        <v>72</v>
      </c>
      <c r="Q317" s="339"/>
      <c r="R317" s="339"/>
      <c r="S317" s="339"/>
      <c r="T317" s="339"/>
      <c r="U317" s="339"/>
      <c r="V317" s="340"/>
      <c r="W317" s="37" t="s">
        <v>69</v>
      </c>
      <c r="X317" s="326">
        <f>IFERROR(SUM(X299:X316),"0")</f>
        <v>26</v>
      </c>
      <c r="Y317" s="326">
        <f>IFERROR(SUM(Y299:Y316),"0")</f>
        <v>26</v>
      </c>
      <c r="Z317" s="326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0.31703999999999999</v>
      </c>
      <c r="AA317" s="327"/>
      <c r="AB317" s="327"/>
      <c r="AC317" s="327"/>
    </row>
    <row r="318" spans="1:68" x14ac:dyDescent="0.2">
      <c r="A318" s="334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5"/>
      <c r="P318" s="338" t="s">
        <v>72</v>
      </c>
      <c r="Q318" s="339"/>
      <c r="R318" s="339"/>
      <c r="S318" s="339"/>
      <c r="T318" s="339"/>
      <c r="U318" s="339"/>
      <c r="V318" s="340"/>
      <c r="W318" s="37" t="s">
        <v>73</v>
      </c>
      <c r="X318" s="326">
        <f>IFERROR(SUMPRODUCT(X299:X316*H299:H316),"0")</f>
        <v>117.80000000000001</v>
      </c>
      <c r="Y318" s="326">
        <f>IFERROR(SUMPRODUCT(Y299:Y316*H299:H316),"0")</f>
        <v>117.80000000000001</v>
      </c>
      <c r="Z318" s="37"/>
      <c r="AA318" s="327"/>
      <c r="AB318" s="327"/>
      <c r="AC318" s="327"/>
    </row>
    <row r="319" spans="1:68" ht="16.5" hidden="1" customHeight="1" x14ac:dyDescent="0.25">
      <c r="A319" s="337" t="s">
        <v>464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34"/>
      <c r="Z319" s="334"/>
      <c r="AA319" s="319"/>
      <c r="AB319" s="319"/>
      <c r="AC319" s="319"/>
    </row>
    <row r="320" spans="1:68" ht="14.25" hidden="1" customHeight="1" x14ac:dyDescent="0.25">
      <c r="A320" s="343" t="s">
        <v>128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34"/>
      <c r="Z320" s="334"/>
      <c r="AA320" s="320"/>
      <c r="AB320" s="320"/>
      <c r="AC320" s="320"/>
    </row>
    <row r="321" spans="1:68" ht="27" hidden="1" customHeight="1" x14ac:dyDescent="0.25">
      <c r="A321" s="54" t="s">
        <v>465</v>
      </c>
      <c r="B321" s="54" t="s">
        <v>466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481" t="s">
        <v>467</v>
      </c>
      <c r="Q321" s="331"/>
      <c r="R321" s="331"/>
      <c r="S321" s="331"/>
      <c r="T321" s="332"/>
      <c r="U321" s="34"/>
      <c r="V321" s="34"/>
      <c r="W321" s="35" t="s">
        <v>69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468</v>
      </c>
      <c r="AG321" s="67"/>
      <c r="AJ321" s="71" t="s">
        <v>71</v>
      </c>
      <c r="AK321" s="71">
        <v>1</v>
      </c>
      <c r="BB321" s="315" t="s">
        <v>81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hidden="1" x14ac:dyDescent="0.2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5"/>
      <c r="P322" s="338" t="s">
        <v>72</v>
      </c>
      <c r="Q322" s="339"/>
      <c r="R322" s="339"/>
      <c r="S322" s="339"/>
      <c r="T322" s="339"/>
      <c r="U322" s="339"/>
      <c r="V322" s="340"/>
      <c r="W322" s="37" t="s">
        <v>69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hidden="1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5"/>
      <c r="P323" s="338" t="s">
        <v>72</v>
      </c>
      <c r="Q323" s="339"/>
      <c r="R323" s="339"/>
      <c r="S323" s="339"/>
      <c r="T323" s="339"/>
      <c r="U323" s="339"/>
      <c r="V323" s="340"/>
      <c r="W323" s="37" t="s">
        <v>73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497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433"/>
      <c r="P324" s="366" t="s">
        <v>469</v>
      </c>
      <c r="Q324" s="367"/>
      <c r="R324" s="367"/>
      <c r="S324" s="367"/>
      <c r="T324" s="367"/>
      <c r="U324" s="367"/>
      <c r="V324" s="368"/>
      <c r="W324" s="37" t="s">
        <v>73</v>
      </c>
      <c r="X324" s="326">
        <f>IFERROR(X24+X31+X38+X49+X54+X58+X62+X67+X73+X79+X85+X91+X101+X107+X117+X121+X127+X133+X140+X145+X150+X155+X160+X166+X174+X179+X187+X191+X197+X204+X211+X221+X229+X234+X239+X245+X251+X257+X264+X270+X274+X282+X286+X291+X297+X318+X323,"0")</f>
        <v>6118.0400000000009</v>
      </c>
      <c r="Y324" s="326">
        <f>IFERROR(Y24+Y31+Y38+Y49+Y54+Y58+Y62+Y67+Y73+Y79+Y85+Y91+Y101+Y107+Y117+Y121+Y127+Y133+Y140+Y145+Y150+Y155+Y160+Y166+Y174+Y179+Y187+Y191+Y197+Y204+Y211+Y221+Y229+Y234+Y239+Y245+Y251+Y257+Y264+Y270+Y274+Y282+Y286+Y291+Y297+Y318+Y323,"0")</f>
        <v>6118.0400000000009</v>
      </c>
      <c r="Z324" s="37"/>
      <c r="AA324" s="327"/>
      <c r="AB324" s="327"/>
      <c r="AC324" s="327"/>
    </row>
    <row r="325" spans="1:68" x14ac:dyDescent="0.2">
      <c r="A325" s="334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433"/>
      <c r="P325" s="366" t="s">
        <v>470</v>
      </c>
      <c r="Q325" s="367"/>
      <c r="R325" s="367"/>
      <c r="S325" s="367"/>
      <c r="T325" s="367"/>
      <c r="U325" s="367"/>
      <c r="V325" s="368"/>
      <c r="W325" s="37" t="s">
        <v>73</v>
      </c>
      <c r="X325" s="326">
        <f>IFERROR(SUM(BM22:BM321),"0")</f>
        <v>6614.5143999999982</v>
      </c>
      <c r="Y325" s="326">
        <f>IFERROR(SUM(BN22:BN321),"0")</f>
        <v>6614.5143999999982</v>
      </c>
      <c r="Z325" s="37"/>
      <c r="AA325" s="327"/>
      <c r="AB325" s="327"/>
      <c r="AC325" s="327"/>
    </row>
    <row r="326" spans="1:68" x14ac:dyDescent="0.2">
      <c r="A326" s="334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433"/>
      <c r="P326" s="366" t="s">
        <v>471</v>
      </c>
      <c r="Q326" s="367"/>
      <c r="R326" s="367"/>
      <c r="S326" s="367"/>
      <c r="T326" s="367"/>
      <c r="U326" s="367"/>
      <c r="V326" s="368"/>
      <c r="W326" s="37" t="s">
        <v>472</v>
      </c>
      <c r="X326" s="38">
        <f>ROUNDUP(SUM(BO22:BO321),0)</f>
        <v>15</v>
      </c>
      <c r="Y326" s="38">
        <f>ROUNDUP(SUM(BP22:BP321),0)</f>
        <v>15</v>
      </c>
      <c r="Z326" s="37"/>
      <c r="AA326" s="327"/>
      <c r="AB326" s="327"/>
      <c r="AC326" s="327"/>
    </row>
    <row r="327" spans="1:68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433"/>
      <c r="P327" s="366" t="s">
        <v>473</v>
      </c>
      <c r="Q327" s="367"/>
      <c r="R327" s="367"/>
      <c r="S327" s="367"/>
      <c r="T327" s="367"/>
      <c r="U327" s="367"/>
      <c r="V327" s="368"/>
      <c r="W327" s="37" t="s">
        <v>73</v>
      </c>
      <c r="X327" s="326">
        <f>GrossWeightTotal+PalletQtyTotal*25</f>
        <v>6989.5143999999982</v>
      </c>
      <c r="Y327" s="326">
        <f>GrossWeightTotalR+PalletQtyTotalR*25</f>
        <v>6989.5143999999982</v>
      </c>
      <c r="Z327" s="37"/>
      <c r="AA327" s="327"/>
      <c r="AB327" s="327"/>
      <c r="AC327" s="327"/>
    </row>
    <row r="328" spans="1:68" x14ac:dyDescent="0.2">
      <c r="A328" s="334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433"/>
      <c r="P328" s="366" t="s">
        <v>474</v>
      </c>
      <c r="Q328" s="367"/>
      <c r="R328" s="367"/>
      <c r="S328" s="367"/>
      <c r="T328" s="367"/>
      <c r="U328" s="367"/>
      <c r="V328" s="368"/>
      <c r="W328" s="37" t="s">
        <v>472</v>
      </c>
      <c r="X328" s="326">
        <f>IFERROR(X23+X30+X37+X48+X53+X57+X61+X66+X72+X78+X84+X90+X100+X106+X116+X120+X126+X132+X139+X144+X149+X154+X159+X165+X173+X178+X186+X190+X196+X203+X210+X220+X228+X233+X238+X244+X250+X256+X263+X269+X273+X281+X285+X290+X296+X317+X322,"0")</f>
        <v>1326</v>
      </c>
      <c r="Y328" s="326">
        <f>IFERROR(Y23+Y30+Y37+Y48+Y53+Y57+Y61+Y66+Y72+Y78+Y84+Y90+Y100+Y106+Y116+Y120+Y126+Y132+Y139+Y144+Y149+Y154+Y159+Y165+Y173+Y178+Y186+Y190+Y196+Y203+Y210+Y220+Y228+Y233+Y238+Y244+Y250+Y256+Y263+Y269+Y273+Y281+Y285+Y290+Y296+Y317+Y322,"0")</f>
        <v>1326</v>
      </c>
      <c r="Z328" s="37"/>
      <c r="AA328" s="327"/>
      <c r="AB328" s="327"/>
      <c r="AC328" s="327"/>
    </row>
    <row r="329" spans="1:68" ht="14.25" hidden="1" customHeight="1" x14ac:dyDescent="0.2">
      <c r="A329" s="334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433"/>
      <c r="P329" s="366" t="s">
        <v>475</v>
      </c>
      <c r="Q329" s="367"/>
      <c r="R329" s="367"/>
      <c r="S329" s="367"/>
      <c r="T329" s="367"/>
      <c r="U329" s="367"/>
      <c r="V329" s="368"/>
      <c r="W329" s="39" t="s">
        <v>476</v>
      </c>
      <c r="X329" s="37"/>
      <c r="Y329" s="37"/>
      <c r="Z329" s="37">
        <f>IFERROR(Z23+Z30+Z37+Z48+Z53+Z57+Z61+Z66+Z72+Z78+Z84+Z90+Z100+Z106+Z116+Z120+Z126+Z132+Z139+Z144+Z149+Z154+Z159+Z165+Z173+Z178+Z186+Z190+Z196+Z203+Z210+Z220+Z228+Z233+Z238+Z244+Z250+Z256+Z263+Z269+Z273+Z281+Z285+Z290+Z296+Z317+Z322,"0")</f>
        <v>18.458059999999996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477</v>
      </c>
      <c r="B331" s="321" t="s">
        <v>62</v>
      </c>
      <c r="C331" s="361" t="s">
        <v>74</v>
      </c>
      <c r="D331" s="473"/>
      <c r="E331" s="473"/>
      <c r="F331" s="473"/>
      <c r="G331" s="473"/>
      <c r="H331" s="473"/>
      <c r="I331" s="473"/>
      <c r="J331" s="473"/>
      <c r="K331" s="473"/>
      <c r="L331" s="473"/>
      <c r="M331" s="473"/>
      <c r="N331" s="473"/>
      <c r="O331" s="473"/>
      <c r="P331" s="473"/>
      <c r="Q331" s="473"/>
      <c r="R331" s="473"/>
      <c r="S331" s="473"/>
      <c r="T331" s="407"/>
      <c r="U331" s="361" t="s">
        <v>240</v>
      </c>
      <c r="V331" s="407"/>
      <c r="W331" s="321" t="s">
        <v>266</v>
      </c>
      <c r="X331" s="361" t="s">
        <v>285</v>
      </c>
      <c r="Y331" s="473"/>
      <c r="Z331" s="473"/>
      <c r="AA331" s="473"/>
      <c r="AB331" s="473"/>
      <c r="AC331" s="473"/>
      <c r="AD331" s="407"/>
      <c r="AE331" s="321" t="s">
        <v>360</v>
      </c>
      <c r="AF331" s="321" t="s">
        <v>365</v>
      </c>
      <c r="AG331" s="321" t="s">
        <v>372</v>
      </c>
      <c r="AH331" s="361" t="s">
        <v>241</v>
      </c>
      <c r="AI331" s="407"/>
    </row>
    <row r="332" spans="1:68" ht="14.25" customHeight="1" thickTop="1" x14ac:dyDescent="0.2">
      <c r="A332" s="423" t="s">
        <v>478</v>
      </c>
      <c r="B332" s="361" t="s">
        <v>62</v>
      </c>
      <c r="C332" s="361" t="s">
        <v>75</v>
      </c>
      <c r="D332" s="361" t="s">
        <v>84</v>
      </c>
      <c r="E332" s="361" t="s">
        <v>94</v>
      </c>
      <c r="F332" s="361" t="s">
        <v>111</v>
      </c>
      <c r="G332" s="361" t="s">
        <v>136</v>
      </c>
      <c r="H332" s="361" t="s">
        <v>143</v>
      </c>
      <c r="I332" s="361" t="s">
        <v>149</v>
      </c>
      <c r="J332" s="361" t="s">
        <v>157</v>
      </c>
      <c r="K332" s="361" t="s">
        <v>177</v>
      </c>
      <c r="L332" s="361" t="s">
        <v>183</v>
      </c>
      <c r="M332" s="361" t="s">
        <v>200</v>
      </c>
      <c r="N332" s="322"/>
      <c r="O332" s="361" t="s">
        <v>206</v>
      </c>
      <c r="P332" s="361" t="s">
        <v>213</v>
      </c>
      <c r="Q332" s="361" t="s">
        <v>223</v>
      </c>
      <c r="R332" s="361" t="s">
        <v>227</v>
      </c>
      <c r="S332" s="361" t="s">
        <v>230</v>
      </c>
      <c r="T332" s="361" t="s">
        <v>236</v>
      </c>
      <c r="U332" s="361" t="s">
        <v>241</v>
      </c>
      <c r="V332" s="361" t="s">
        <v>245</v>
      </c>
      <c r="W332" s="361" t="s">
        <v>267</v>
      </c>
      <c r="X332" s="361" t="s">
        <v>286</v>
      </c>
      <c r="Y332" s="361" t="s">
        <v>302</v>
      </c>
      <c r="Z332" s="361" t="s">
        <v>312</v>
      </c>
      <c r="AA332" s="361" t="s">
        <v>327</v>
      </c>
      <c r="AB332" s="361" t="s">
        <v>338</v>
      </c>
      <c r="AC332" s="361" t="s">
        <v>343</v>
      </c>
      <c r="AD332" s="361" t="s">
        <v>354</v>
      </c>
      <c r="AE332" s="361" t="s">
        <v>361</v>
      </c>
      <c r="AF332" s="361" t="s">
        <v>366</v>
      </c>
      <c r="AG332" s="361" t="s">
        <v>373</v>
      </c>
      <c r="AH332" s="361" t="s">
        <v>241</v>
      </c>
      <c r="AI332" s="361" t="s">
        <v>464</v>
      </c>
    </row>
    <row r="333" spans="1:68" ht="13.5" customHeight="1" thickBot="1" x14ac:dyDescent="0.25">
      <c r="A333" s="424"/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2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62"/>
      <c r="Z333" s="362"/>
      <c r="AA333" s="362"/>
      <c r="AB333" s="362"/>
      <c r="AC333" s="362"/>
      <c r="AD333" s="362"/>
      <c r="AE333" s="362"/>
      <c r="AF333" s="362"/>
      <c r="AG333" s="362"/>
      <c r="AH333" s="362"/>
      <c r="AI333" s="362"/>
    </row>
    <row r="334" spans="1:68" ht="18" customHeight="1" thickTop="1" thickBot="1" x14ac:dyDescent="0.25">
      <c r="A334" s="40" t="s">
        <v>479</v>
      </c>
      <c r="B334" s="46">
        <f>IFERROR(X22*H22,"0")</f>
        <v>0</v>
      </c>
      <c r="C334" s="46">
        <f>IFERROR(X28*H28,"0")+IFERROR(X29*H29,"0")</f>
        <v>21</v>
      </c>
      <c r="D334" s="46">
        <f>IFERROR(X34*H34,"0")+IFERROR(X35*H35,"0")+IFERROR(X36*H36,"0")</f>
        <v>67.199999999999989</v>
      </c>
      <c r="E334" s="46">
        <f>IFERROR(X41*H41,"0")+IFERROR(X42*H42,"0")+IFERROR(X43*H43,"0")+IFERROR(X44*H44,"0")+IFERROR(X45*H45,"0")+IFERROR(X46*H46,"0")+IFERROR(X47*H47,"0")</f>
        <v>336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540</v>
      </c>
      <c r="H334" s="46">
        <f>IFERROR(X82*H82,"0")+IFERROR(X83*H83,"0")</f>
        <v>0</v>
      </c>
      <c r="I334" s="46">
        <f>IFERROR(X88*H88,"0")+IFERROR(X89*H89,"0")</f>
        <v>453.6</v>
      </c>
      <c r="J334" s="46">
        <f>IFERROR(X94*H94,"0")+IFERROR(X95*H95,"0")+IFERROR(X96*H96,"0")+IFERROR(X97*H97,"0")+IFERROR(X98*H98,"0")+IFERROR(X99*H99,"0")</f>
        <v>120.96000000000001</v>
      </c>
      <c r="K334" s="46">
        <f>IFERROR(X104*H104,"0")+IFERROR(X105*H105,"0")</f>
        <v>50.4</v>
      </c>
      <c r="L334" s="46">
        <f>IFERROR(X110*H110,"0")+IFERROR(X111*H111,"0")+IFERROR(X112*H112,"0")+IFERROR(X113*H113,"0")+IFERROR(X114*H114,"0")+IFERROR(X115*H115,"0")+IFERROR(X119*H119,"0")</f>
        <v>1819.2</v>
      </c>
      <c r="M334" s="46">
        <f>IFERROR(X124*H124,"0")+IFERROR(X125*H125,"0")</f>
        <v>378</v>
      </c>
      <c r="N334" s="322"/>
      <c r="O334" s="46">
        <f>IFERROR(X130*H130,"0")+IFERROR(X131*H131,"0")</f>
        <v>126</v>
      </c>
      <c r="P334" s="46">
        <f>IFERROR(X136*H136,"0")+IFERROR(X137*H137,"0")+IFERROR(X138*H138,"0")</f>
        <v>33.6</v>
      </c>
      <c r="Q334" s="46">
        <f>IFERROR(X143*H143,"0")</f>
        <v>0</v>
      </c>
      <c r="R334" s="46">
        <f>IFERROR(X148*H148,"0")</f>
        <v>0</v>
      </c>
      <c r="S334" s="46">
        <f>IFERROR(X153*H153,"0")</f>
        <v>0</v>
      </c>
      <c r="T334" s="46">
        <f>IFERROR(X158*H158,"0")</f>
        <v>94.08</v>
      </c>
      <c r="U334" s="46">
        <f>IFERROR(X164*H164,"0")</f>
        <v>0</v>
      </c>
      <c r="V334" s="46">
        <f>IFERROR(X169*H169,"0")+IFERROR(X170*H170,"0")+IFERROR(X171*H171,"0")+IFERROR(X172*H172,"0")+IFERROR(X176*H176,"0")+IFERROR(X177*H177,"0")</f>
        <v>360</v>
      </c>
      <c r="W334" s="46">
        <f>IFERROR(X183*H183,"0")+IFERROR(X184*H184,"0")+IFERROR(X185*H185,"0")+IFERROR(X189*H189,"0")</f>
        <v>0</v>
      </c>
      <c r="X334" s="46">
        <f>IFERROR(X195*H195,"0")+IFERROR(X199*H199,"0")+IFERROR(X200*H200,"0")+IFERROR(X201*H201,"0")+IFERROR(X202*H202,"0")</f>
        <v>0</v>
      </c>
      <c r="Y334" s="46">
        <f>IFERROR(X207*H207,"0")+IFERROR(X208*H208,"0")+IFERROR(X209*H209,"0")</f>
        <v>0</v>
      </c>
      <c r="Z334" s="46">
        <f>IFERROR(X214*H214,"0")+IFERROR(X215*H215,"0")+IFERROR(X216*H216,"0")+IFERROR(X217*H217,"0")+IFERROR(X218*H218,"0")+IFERROR(X219*H219,"0")</f>
        <v>67.199999999999989</v>
      </c>
      <c r="AA334" s="46">
        <f>IFERROR(X224*H224,"0")+IFERROR(X225*H225,"0")+IFERROR(X226*H226,"0")+IFERROR(X227*H227,"0")</f>
        <v>172.8</v>
      </c>
      <c r="AB334" s="46">
        <f>IFERROR(X232*H232,"0")</f>
        <v>180</v>
      </c>
      <c r="AC334" s="46">
        <f>IFERROR(X237*H237,"0")+IFERROR(X241*H241,"0")+IFERROR(X242*H242,"0")+IFERROR(X243*H243,"0")</f>
        <v>0</v>
      </c>
      <c r="AD334" s="46">
        <f>IFERROR(X248*H248,"0")+IFERROR(X249*H249,"0")</f>
        <v>0</v>
      </c>
      <c r="AE334" s="46">
        <f>IFERROR(X255*H255,"0")</f>
        <v>0</v>
      </c>
      <c r="AF334" s="46">
        <f>IFERROR(X261*H261,"0")+IFERROR(X262*H262,"0")</f>
        <v>180</v>
      </c>
      <c r="AG334" s="46">
        <f>IFERROR(X268*H268,"0")+IFERROR(X272*H272,"0")</f>
        <v>0</v>
      </c>
      <c r="AH334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1118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480</v>
      </c>
      <c r="B336" s="58" t="s">
        <v>481</v>
      </c>
      <c r="C336" s="58" t="s">
        <v>482</v>
      </c>
    </row>
    <row r="337" spans="1:3" x14ac:dyDescent="0.2">
      <c r="A337" s="59">
        <f>SUMPRODUCT(--(BB:BB="ЗПФ"),--(W:W="кор"),H:H,Y:Y)+SUMPRODUCT(--(BB:BB="ЗПФ"),--(W:W="кг"),Y:Y)</f>
        <v>3974.4</v>
      </c>
      <c r="B337" s="60">
        <f>SUMPRODUCT(--(BB:BB="ПГП"),--(W:W="кор"),H:H,Y:Y)+SUMPRODUCT(--(BB:BB="ПГП"),--(W:W="кг"),Y:Y)</f>
        <v>2143.64</v>
      </c>
      <c r="C337" s="60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26,00"/>
        <filter val="1 819,20"/>
        <filter val="108,00"/>
        <filter val="117,80"/>
        <filter val="12,00"/>
        <filter val="120,96"/>
        <filter val="126,00"/>
        <filter val="132,00"/>
        <filter val="14,00"/>
        <filter val="15"/>
        <filter val="172,80"/>
        <filter val="180,00"/>
        <filter val="194,40"/>
        <filter val="21,00"/>
        <filter val="216,00"/>
        <filter val="24,00"/>
        <filter val="252,00"/>
        <filter val="26,00"/>
        <filter val="264,00"/>
        <filter val="28,00"/>
        <filter val="33,60"/>
        <filter val="336,00"/>
        <filter val="337,80"/>
        <filter val="36,00"/>
        <filter val="360,00"/>
        <filter val="378,00"/>
        <filter val="42,00"/>
        <filter val="453,60"/>
        <filter val="48,00"/>
        <filter val="50,40"/>
        <filter val="540,00"/>
        <filter val="56,00"/>
        <filter val="6 118,04"/>
        <filter val="6 614,51"/>
        <filter val="6 989,51"/>
        <filter val="60,00"/>
        <filter val="67,20"/>
        <filter val="70,00"/>
        <filter val="72,00"/>
        <filter val="74,00"/>
        <filter val="94,08"/>
        <filter val="98,00"/>
      </filters>
    </filterColumn>
    <filterColumn colId="29" showButton="0"/>
    <filterColumn colId="30" showButton="0"/>
  </autoFilter>
  <mergeCells count="585">
    <mergeCell ref="AH331:AI331"/>
    <mergeCell ref="A129:Z129"/>
    <mergeCell ref="A194:Z194"/>
    <mergeCell ref="P296:V296"/>
    <mergeCell ref="D42:E42"/>
    <mergeCell ref="A181:Z181"/>
    <mergeCell ref="D17:E18"/>
    <mergeCell ref="V332:V333"/>
    <mergeCell ref="P71:T71"/>
    <mergeCell ref="P313:T313"/>
    <mergeCell ref="P202:T202"/>
    <mergeCell ref="P307:T307"/>
    <mergeCell ref="X17:X18"/>
    <mergeCell ref="D110:E110"/>
    <mergeCell ref="D44:E44"/>
    <mergeCell ref="P332:P333"/>
    <mergeCell ref="P60:T60"/>
    <mergeCell ref="A103:Z103"/>
    <mergeCell ref="D95:E95"/>
    <mergeCell ref="U17:V17"/>
    <mergeCell ref="Y17:Y18"/>
    <mergeCell ref="AH332:AH333"/>
    <mergeCell ref="D305:E305"/>
    <mergeCell ref="D310:E310"/>
    <mergeCell ref="A8:C8"/>
    <mergeCell ref="P124:T124"/>
    <mergeCell ref="D293:E293"/>
    <mergeCell ref="D268:E268"/>
    <mergeCell ref="D97:E97"/>
    <mergeCell ref="A128:Z128"/>
    <mergeCell ref="A10:C10"/>
    <mergeCell ref="P218:T218"/>
    <mergeCell ref="P140:V140"/>
    <mergeCell ref="A192:Z192"/>
    <mergeCell ref="A21:Z21"/>
    <mergeCell ref="D184:E184"/>
    <mergeCell ref="D34:E34"/>
    <mergeCell ref="D243:E243"/>
    <mergeCell ref="D99:E99"/>
    <mergeCell ref="P78:V78"/>
    <mergeCell ref="M17:M18"/>
    <mergeCell ref="O17:O18"/>
    <mergeCell ref="P187:V187"/>
    <mergeCell ref="P174:V174"/>
    <mergeCell ref="A175:Z175"/>
    <mergeCell ref="A235:Z235"/>
    <mergeCell ref="A247:Z247"/>
    <mergeCell ref="D177:E177"/>
    <mergeCell ref="Q5:R5"/>
    <mergeCell ref="D242:E242"/>
    <mergeCell ref="P199:T199"/>
    <mergeCell ref="P290:V290"/>
    <mergeCell ref="F17:F18"/>
    <mergeCell ref="D278:E278"/>
    <mergeCell ref="P288:T288"/>
    <mergeCell ref="P65:T65"/>
    <mergeCell ref="P136:T136"/>
    <mergeCell ref="P70:T70"/>
    <mergeCell ref="D171:E171"/>
    <mergeCell ref="A149:O150"/>
    <mergeCell ref="Q6:R6"/>
    <mergeCell ref="A267:Z267"/>
    <mergeCell ref="P200:T200"/>
    <mergeCell ref="P243:T243"/>
    <mergeCell ref="A33:Z33"/>
    <mergeCell ref="A126:O127"/>
    <mergeCell ref="P145:V145"/>
    <mergeCell ref="P23:V23"/>
    <mergeCell ref="A231:Z231"/>
    <mergeCell ref="A206:Z206"/>
    <mergeCell ref="P210:V210"/>
    <mergeCell ref="P160:V160"/>
    <mergeCell ref="AD17:AF18"/>
    <mergeCell ref="P117:V117"/>
    <mergeCell ref="D76:E76"/>
    <mergeCell ref="W332:W333"/>
    <mergeCell ref="P144:V144"/>
    <mergeCell ref="X331:AD331"/>
    <mergeCell ref="O332:O333"/>
    <mergeCell ref="A25:Z25"/>
    <mergeCell ref="A236:Z236"/>
    <mergeCell ref="P82:T82"/>
    <mergeCell ref="A223:Z223"/>
    <mergeCell ref="D279:E279"/>
    <mergeCell ref="A263:O264"/>
    <mergeCell ref="A254:Z254"/>
    <mergeCell ref="D29:E29"/>
    <mergeCell ref="D216:E216"/>
    <mergeCell ref="A20:Z20"/>
    <mergeCell ref="D321:E321"/>
    <mergeCell ref="P278:T278"/>
    <mergeCell ref="D215:E215"/>
    <mergeCell ref="P250:V250"/>
    <mergeCell ref="A246:Z246"/>
    <mergeCell ref="A75:Z75"/>
    <mergeCell ref="P286:V286"/>
    <mergeCell ref="P2:W3"/>
    <mergeCell ref="A269:O270"/>
    <mergeCell ref="A57:O58"/>
    <mergeCell ref="D241:E241"/>
    <mergeCell ref="A244:O245"/>
    <mergeCell ref="D35:E35"/>
    <mergeCell ref="A23:O24"/>
    <mergeCell ref="P64:T64"/>
    <mergeCell ref="D10:E10"/>
    <mergeCell ref="F10:G10"/>
    <mergeCell ref="F5:G5"/>
    <mergeCell ref="V11:W11"/>
    <mergeCell ref="P110:T110"/>
    <mergeCell ref="P66:V66"/>
    <mergeCell ref="D218:E218"/>
    <mergeCell ref="P197:V197"/>
    <mergeCell ref="P53:V53"/>
    <mergeCell ref="P239:V239"/>
    <mergeCell ref="D249:E249"/>
    <mergeCell ref="P262:T262"/>
    <mergeCell ref="D105:E105"/>
    <mergeCell ref="A51:Z51"/>
    <mergeCell ref="D170:E170"/>
    <mergeCell ref="P132:V132"/>
    <mergeCell ref="A320:Z320"/>
    <mergeCell ref="N17:N18"/>
    <mergeCell ref="P293:T293"/>
    <mergeCell ref="P294:T294"/>
    <mergeCell ref="P83:T83"/>
    <mergeCell ref="P217:T217"/>
    <mergeCell ref="A252:Z252"/>
    <mergeCell ref="A84:O85"/>
    <mergeCell ref="A78:O79"/>
    <mergeCell ref="A141:Z141"/>
    <mergeCell ref="A144:O145"/>
    <mergeCell ref="P228:V228"/>
    <mergeCell ref="A109:Z109"/>
    <mergeCell ref="P317:V317"/>
    <mergeCell ref="P249:T249"/>
    <mergeCell ref="P172:T172"/>
    <mergeCell ref="D189:E189"/>
    <mergeCell ref="A173:O174"/>
    <mergeCell ref="P99:T99"/>
    <mergeCell ref="D224:E224"/>
    <mergeCell ref="X332:X333"/>
    <mergeCell ref="D294:E294"/>
    <mergeCell ref="A298:Z298"/>
    <mergeCell ref="P273:V273"/>
    <mergeCell ref="E332:E333"/>
    <mergeCell ref="G332:G333"/>
    <mergeCell ref="A156:Z156"/>
    <mergeCell ref="P116:V116"/>
    <mergeCell ref="Q13:R13"/>
    <mergeCell ref="A93:Z93"/>
    <mergeCell ref="P201:T201"/>
    <mergeCell ref="P176:T176"/>
    <mergeCell ref="P114:T114"/>
    <mergeCell ref="P241:T241"/>
    <mergeCell ref="P41:T41"/>
    <mergeCell ref="A157:Z157"/>
    <mergeCell ref="D22:E22"/>
    <mergeCell ref="A222:Z222"/>
    <mergeCell ref="P301:T301"/>
    <mergeCell ref="A324:O329"/>
    <mergeCell ref="P295:T295"/>
    <mergeCell ref="P34:T34"/>
    <mergeCell ref="P105:T105"/>
    <mergeCell ref="P214:T214"/>
    <mergeCell ref="AI332:AI333"/>
    <mergeCell ref="D6:M6"/>
    <mergeCell ref="A317:O318"/>
    <mergeCell ref="D304:E304"/>
    <mergeCell ref="D83:E83"/>
    <mergeCell ref="D143:E143"/>
    <mergeCell ref="P227:T227"/>
    <mergeCell ref="P177:T177"/>
    <mergeCell ref="P226:T226"/>
    <mergeCell ref="D207:E207"/>
    <mergeCell ref="P164:T164"/>
    <mergeCell ref="P120:V120"/>
    <mergeCell ref="D299:E299"/>
    <mergeCell ref="A100:O101"/>
    <mergeCell ref="A230:Z230"/>
    <mergeCell ref="P35:T35"/>
    <mergeCell ref="P57:V57"/>
    <mergeCell ref="G17:G18"/>
    <mergeCell ref="D314:E314"/>
    <mergeCell ref="A167:Z167"/>
    <mergeCell ref="P121:V121"/>
    <mergeCell ref="A182:Z182"/>
    <mergeCell ref="D288:E288"/>
    <mergeCell ref="P130:T130"/>
    <mergeCell ref="C331:T331"/>
    <mergeCell ref="Z17:Z18"/>
    <mergeCell ref="P173:V173"/>
    <mergeCell ref="AB17:AB18"/>
    <mergeCell ref="P100:V100"/>
    <mergeCell ref="A212:Z212"/>
    <mergeCell ref="A283:Z283"/>
    <mergeCell ref="A277:Z277"/>
    <mergeCell ref="H5:M5"/>
    <mergeCell ref="P31:V31"/>
    <mergeCell ref="A27:Z27"/>
    <mergeCell ref="P329:V329"/>
    <mergeCell ref="A228:O229"/>
    <mergeCell ref="P98:T98"/>
    <mergeCell ref="P225:T225"/>
    <mergeCell ref="A271:Z271"/>
    <mergeCell ref="D136:E136"/>
    <mergeCell ref="P46:T46"/>
    <mergeCell ref="P111:T111"/>
    <mergeCell ref="D225:E225"/>
    <mergeCell ref="D200:E200"/>
    <mergeCell ref="A178:O179"/>
    <mergeCell ref="D227:E227"/>
    <mergeCell ref="P321:T321"/>
    <mergeCell ref="V6:W9"/>
    <mergeCell ref="D199:E199"/>
    <mergeCell ref="A106:O107"/>
    <mergeCell ref="P234:V234"/>
    <mergeCell ref="A59:Z59"/>
    <mergeCell ref="D217:E217"/>
    <mergeCell ref="D65:E65"/>
    <mergeCell ref="P22:T22"/>
    <mergeCell ref="P314:T314"/>
    <mergeCell ref="P54:V54"/>
    <mergeCell ref="P125:T125"/>
    <mergeCell ref="A9:C9"/>
    <mergeCell ref="D202:E202"/>
    <mergeCell ref="P112:T112"/>
    <mergeCell ref="P36:T36"/>
    <mergeCell ref="V12:W12"/>
    <mergeCell ref="D262:E262"/>
    <mergeCell ref="D237:E237"/>
    <mergeCell ref="A39:Z39"/>
    <mergeCell ref="P285:V285"/>
    <mergeCell ref="J9:M9"/>
    <mergeCell ref="A296:O297"/>
    <mergeCell ref="P261:T261"/>
    <mergeCell ref="A146:Z146"/>
    <mergeCell ref="AA17:AA18"/>
    <mergeCell ref="H10:M10"/>
    <mergeCell ref="P107:V107"/>
    <mergeCell ref="AC17:AC18"/>
    <mergeCell ref="A122:Z122"/>
    <mergeCell ref="P101:V101"/>
    <mergeCell ref="P279:T279"/>
    <mergeCell ref="D89:E89"/>
    <mergeCell ref="P45:T45"/>
    <mergeCell ref="D153:E153"/>
    <mergeCell ref="D112:E112"/>
    <mergeCell ref="P84:V84"/>
    <mergeCell ref="D43:E43"/>
    <mergeCell ref="P149:V149"/>
    <mergeCell ref="P216:T216"/>
    <mergeCell ref="D137:E137"/>
    <mergeCell ref="D130:E130"/>
    <mergeCell ref="D201:E201"/>
    <mergeCell ref="P126:V126"/>
    <mergeCell ref="P224:T224"/>
    <mergeCell ref="P58:V58"/>
    <mergeCell ref="A61:O62"/>
    <mergeCell ref="P96:T96"/>
    <mergeCell ref="A220:O221"/>
    <mergeCell ref="AG332:AG333"/>
    <mergeCell ref="A90:O91"/>
    <mergeCell ref="D56:E56"/>
    <mergeCell ref="P304:T304"/>
    <mergeCell ref="D176:E176"/>
    <mergeCell ref="P155:V155"/>
    <mergeCell ref="D114:E114"/>
    <mergeCell ref="A154:O155"/>
    <mergeCell ref="P220:V220"/>
    <mergeCell ref="A273:O274"/>
    <mergeCell ref="P143:T143"/>
    <mergeCell ref="P248:T248"/>
    <mergeCell ref="D64:E64"/>
    <mergeCell ref="P306:T306"/>
    <mergeCell ref="P328:V328"/>
    <mergeCell ref="A147:Z147"/>
    <mergeCell ref="P207:T207"/>
    <mergeCell ref="P299:T299"/>
    <mergeCell ref="P150:V150"/>
    <mergeCell ref="P221:V221"/>
    <mergeCell ref="P326:V326"/>
    <mergeCell ref="Y332:Y333"/>
    <mergeCell ref="A285:O286"/>
    <mergeCell ref="P89:T89"/>
    <mergeCell ref="AA332:AA333"/>
    <mergeCell ref="P309:T309"/>
    <mergeCell ref="A63:Z63"/>
    <mergeCell ref="D295:E295"/>
    <mergeCell ref="D172:E172"/>
    <mergeCell ref="P88:T88"/>
    <mergeCell ref="P153:T153"/>
    <mergeCell ref="A72:O73"/>
    <mergeCell ref="A92:Z92"/>
    <mergeCell ref="P79:V79"/>
    <mergeCell ref="P244:V244"/>
    <mergeCell ref="P73:V73"/>
    <mergeCell ref="P115:T115"/>
    <mergeCell ref="P77:T77"/>
    <mergeCell ref="A193:Z193"/>
    <mergeCell ref="D125:E125"/>
    <mergeCell ref="A198:Z198"/>
    <mergeCell ref="D138:E138"/>
    <mergeCell ref="P165:V165"/>
    <mergeCell ref="P232:T232"/>
    <mergeCell ref="A275:Z275"/>
    <mergeCell ref="P318:V318"/>
    <mergeCell ref="P256:V256"/>
    <mergeCell ref="P85:V85"/>
    <mergeCell ref="Q332:Q333"/>
    <mergeCell ref="P138:T138"/>
    <mergeCell ref="T5:U5"/>
    <mergeCell ref="D119:E119"/>
    <mergeCell ref="P76:T76"/>
    <mergeCell ref="V5:W5"/>
    <mergeCell ref="D46:E46"/>
    <mergeCell ref="A319:Z319"/>
    <mergeCell ref="D111:E111"/>
    <mergeCell ref="A142:Z142"/>
    <mergeCell ref="Q8:R8"/>
    <mergeCell ref="P69:T69"/>
    <mergeCell ref="P311:T311"/>
    <mergeCell ref="D183:E183"/>
    <mergeCell ref="A186:O187"/>
    <mergeCell ref="D248:E248"/>
    <mergeCell ref="D219:E219"/>
    <mergeCell ref="D104:E104"/>
    <mergeCell ref="T6:U9"/>
    <mergeCell ref="A30:O31"/>
    <mergeCell ref="Q10:R10"/>
    <mergeCell ref="D332:D333"/>
    <mergeCell ref="D185:E185"/>
    <mergeCell ref="F332:F333"/>
    <mergeCell ref="A12:M12"/>
    <mergeCell ref="A180:Z180"/>
    <mergeCell ref="A240:Z240"/>
    <mergeCell ref="A68:Z68"/>
    <mergeCell ref="A19:Z19"/>
    <mergeCell ref="P310:T310"/>
    <mergeCell ref="A14:M14"/>
    <mergeCell ref="D280:E280"/>
    <mergeCell ref="D41:E41"/>
    <mergeCell ref="D36:E36"/>
    <mergeCell ref="A13:M13"/>
    <mergeCell ref="A15:M15"/>
    <mergeCell ref="A40:Z40"/>
    <mergeCell ref="P30:V30"/>
    <mergeCell ref="H17:H18"/>
    <mergeCell ref="A135:Z135"/>
    <mergeCell ref="P305:T305"/>
    <mergeCell ref="D96:E96"/>
    <mergeCell ref="A287:Z287"/>
    <mergeCell ref="P38:V38"/>
    <mergeCell ref="D47:E47"/>
    <mergeCell ref="P209:T209"/>
    <mergeCell ref="A80:Z80"/>
    <mergeCell ref="A281:O282"/>
    <mergeCell ref="AB332:AB333"/>
    <mergeCell ref="D52:E52"/>
    <mergeCell ref="A162:Z162"/>
    <mergeCell ref="P208:T208"/>
    <mergeCell ref="I332:I333"/>
    <mergeCell ref="P15:T16"/>
    <mergeCell ref="A132:O133"/>
    <mergeCell ref="K332:K333"/>
    <mergeCell ref="P219:T219"/>
    <mergeCell ref="P272:T272"/>
    <mergeCell ref="A196:O197"/>
    <mergeCell ref="P308:T308"/>
    <mergeCell ref="P185:T185"/>
    <mergeCell ref="P72:V72"/>
    <mergeCell ref="P297:V297"/>
    <mergeCell ref="P291:V291"/>
    <mergeCell ref="P43:T43"/>
    <mergeCell ref="A188:Z188"/>
    <mergeCell ref="P263:V263"/>
    <mergeCell ref="A259:Z259"/>
    <mergeCell ref="A253:Z253"/>
    <mergeCell ref="A332:A333"/>
    <mergeCell ref="P190:V190"/>
    <mergeCell ref="P284:T284"/>
    <mergeCell ref="A5:C5"/>
    <mergeCell ref="U331:V331"/>
    <mergeCell ref="Z332:Z333"/>
    <mergeCell ref="P191:V191"/>
    <mergeCell ref="A108:Z108"/>
    <mergeCell ref="P195:T195"/>
    <mergeCell ref="P300:T300"/>
    <mergeCell ref="A118:Z118"/>
    <mergeCell ref="A17:A18"/>
    <mergeCell ref="C17:C18"/>
    <mergeCell ref="K17:K18"/>
    <mergeCell ref="P137:T137"/>
    <mergeCell ref="D9:E9"/>
    <mergeCell ref="F9:G9"/>
    <mergeCell ref="P289:T289"/>
    <mergeCell ref="D232:E232"/>
    <mergeCell ref="P238:V238"/>
    <mergeCell ref="A210:O211"/>
    <mergeCell ref="P67:V67"/>
    <mergeCell ref="P186:V186"/>
    <mergeCell ref="D169:E169"/>
    <mergeCell ref="P204:V204"/>
    <mergeCell ref="A134:Z134"/>
    <mergeCell ref="A265:Z265"/>
    <mergeCell ref="AC332:AC333"/>
    <mergeCell ref="AE332:AE333"/>
    <mergeCell ref="P52:T52"/>
    <mergeCell ref="A168:Z168"/>
    <mergeCell ref="P139:V139"/>
    <mergeCell ref="I17:I18"/>
    <mergeCell ref="A48:O49"/>
    <mergeCell ref="D306:E306"/>
    <mergeCell ref="P189:T189"/>
    <mergeCell ref="P203:V203"/>
    <mergeCell ref="P178:V178"/>
    <mergeCell ref="R332:R333"/>
    <mergeCell ref="P270:V270"/>
    <mergeCell ref="J332:J333"/>
    <mergeCell ref="T332:T333"/>
    <mergeCell ref="L332:L333"/>
    <mergeCell ref="P312:T312"/>
    <mergeCell ref="D255:E255"/>
    <mergeCell ref="P49:V49"/>
    <mergeCell ref="A32:Z32"/>
    <mergeCell ref="A37:O38"/>
    <mergeCell ref="A322:O323"/>
    <mergeCell ref="D309:E309"/>
    <mergeCell ref="D113:E113"/>
    <mergeCell ref="D1:F1"/>
    <mergeCell ref="P47:T47"/>
    <mergeCell ref="P282:V282"/>
    <mergeCell ref="J17:J18"/>
    <mergeCell ref="D82:E82"/>
    <mergeCell ref="P61:V61"/>
    <mergeCell ref="L17:L18"/>
    <mergeCell ref="P48:V48"/>
    <mergeCell ref="P255:T255"/>
    <mergeCell ref="A116:O117"/>
    <mergeCell ref="A102:Z102"/>
    <mergeCell ref="P113:T113"/>
    <mergeCell ref="P17:T18"/>
    <mergeCell ref="D94:E94"/>
    <mergeCell ref="P148:T148"/>
    <mergeCell ref="D69:E69"/>
    <mergeCell ref="P106:V106"/>
    <mergeCell ref="P264:V264"/>
    <mergeCell ref="P269:V269"/>
    <mergeCell ref="A87:Z87"/>
    <mergeCell ref="D7:M7"/>
    <mergeCell ref="P29:T29"/>
    <mergeCell ref="D8:M8"/>
    <mergeCell ref="P44:T44"/>
    <mergeCell ref="P323:V323"/>
    <mergeCell ref="A53:O54"/>
    <mergeCell ref="D158:E158"/>
    <mergeCell ref="D77:E77"/>
    <mergeCell ref="P131:T131"/>
    <mergeCell ref="Q9:R9"/>
    <mergeCell ref="Q11:R11"/>
    <mergeCell ref="A6:C6"/>
    <mergeCell ref="H1:Q1"/>
    <mergeCell ref="P274:V274"/>
    <mergeCell ref="A292:Z292"/>
    <mergeCell ref="D214:E214"/>
    <mergeCell ref="D284:E284"/>
    <mergeCell ref="A74:Z74"/>
    <mergeCell ref="A66:O67"/>
    <mergeCell ref="A163:Z163"/>
    <mergeCell ref="D28:E28"/>
    <mergeCell ref="P257:V257"/>
    <mergeCell ref="P184:T184"/>
    <mergeCell ref="P171:T171"/>
    <mergeCell ref="P242:T242"/>
    <mergeCell ref="D5:E5"/>
    <mergeCell ref="A238:O239"/>
    <mergeCell ref="P42:T42"/>
    <mergeCell ref="H332:H333"/>
    <mergeCell ref="P91:V91"/>
    <mergeCell ref="A81:Z81"/>
    <mergeCell ref="B332:B333"/>
    <mergeCell ref="P327:V327"/>
    <mergeCell ref="A152:Z152"/>
    <mergeCell ref="D315:E315"/>
    <mergeCell ref="D302:E302"/>
    <mergeCell ref="A159:O160"/>
    <mergeCell ref="A290:O291"/>
    <mergeCell ref="P94:T94"/>
    <mergeCell ref="D208:E208"/>
    <mergeCell ref="D300:E300"/>
    <mergeCell ref="P237:T237"/>
    <mergeCell ref="P158:T158"/>
    <mergeCell ref="P251:V251"/>
    <mergeCell ref="P95:T95"/>
    <mergeCell ref="D313:E313"/>
    <mergeCell ref="D303:E303"/>
    <mergeCell ref="C332:C333"/>
    <mergeCell ref="P170:T170"/>
    <mergeCell ref="P316:T316"/>
    <mergeCell ref="D289:E289"/>
    <mergeCell ref="P159:V159"/>
    <mergeCell ref="U332:U333"/>
    <mergeCell ref="A50:Z50"/>
    <mergeCell ref="P90:V90"/>
    <mergeCell ref="A86:Z86"/>
    <mergeCell ref="A213:Z213"/>
    <mergeCell ref="A151:Z151"/>
    <mergeCell ref="P325:V325"/>
    <mergeCell ref="P154:V154"/>
    <mergeCell ref="A120:O121"/>
    <mergeCell ref="S332:S333"/>
    <mergeCell ref="D316:E316"/>
    <mergeCell ref="D272:E272"/>
    <mergeCell ref="A250:O251"/>
    <mergeCell ref="D308:E308"/>
    <mergeCell ref="D209:E209"/>
    <mergeCell ref="D301:E301"/>
    <mergeCell ref="A233:O234"/>
    <mergeCell ref="P322:V322"/>
    <mergeCell ref="P211:V211"/>
    <mergeCell ref="A256:O257"/>
    <mergeCell ref="P324:V324"/>
    <mergeCell ref="A205:Z205"/>
    <mergeCell ref="D70:E70"/>
    <mergeCell ref="D312:E312"/>
    <mergeCell ref="R1:T1"/>
    <mergeCell ref="D71:E71"/>
    <mergeCell ref="P28:T28"/>
    <mergeCell ref="AD332:AD333"/>
    <mergeCell ref="D307:E307"/>
    <mergeCell ref="AF332:AF333"/>
    <mergeCell ref="P215:T215"/>
    <mergeCell ref="A139:O140"/>
    <mergeCell ref="P229:V229"/>
    <mergeCell ref="D98:E98"/>
    <mergeCell ref="P179:V179"/>
    <mergeCell ref="M332:M333"/>
    <mergeCell ref="P166:V166"/>
    <mergeCell ref="A258:Z258"/>
    <mergeCell ref="P233:V233"/>
    <mergeCell ref="P37:V37"/>
    <mergeCell ref="P104:T104"/>
    <mergeCell ref="B17:B18"/>
    <mergeCell ref="A266:Z266"/>
    <mergeCell ref="D131:E131"/>
    <mergeCell ref="A260:Z260"/>
    <mergeCell ref="D124:E124"/>
    <mergeCell ref="P56:T56"/>
    <mergeCell ref="D195:E195"/>
    <mergeCell ref="P268:T268"/>
    <mergeCell ref="P97:T97"/>
    <mergeCell ref="D88:E88"/>
    <mergeCell ref="A161:Z161"/>
    <mergeCell ref="D148:E148"/>
    <mergeCell ref="D311:E311"/>
    <mergeCell ref="D115:E115"/>
    <mergeCell ref="P280:T280"/>
    <mergeCell ref="A203:O204"/>
    <mergeCell ref="P281:V281"/>
    <mergeCell ref="D226:E226"/>
    <mergeCell ref="P183:T183"/>
    <mergeCell ref="D164:E164"/>
    <mergeCell ref="D60:E60"/>
    <mergeCell ref="P315:T315"/>
    <mergeCell ref="A190:O191"/>
    <mergeCell ref="A165:O166"/>
    <mergeCell ref="P302:T302"/>
    <mergeCell ref="A276:Z276"/>
    <mergeCell ref="P245:V245"/>
    <mergeCell ref="H9:I9"/>
    <mergeCell ref="D45:E45"/>
    <mergeCell ref="P24:V24"/>
    <mergeCell ref="A55:Z55"/>
    <mergeCell ref="V10:W10"/>
    <mergeCell ref="W17:W18"/>
    <mergeCell ref="A26:Z26"/>
    <mergeCell ref="D261:E261"/>
    <mergeCell ref="P169:T169"/>
    <mergeCell ref="Q12:R12"/>
    <mergeCell ref="P196:V196"/>
    <mergeCell ref="P119:T119"/>
    <mergeCell ref="P62:V62"/>
    <mergeCell ref="P133:V133"/>
    <mergeCell ref="P127:V127"/>
    <mergeCell ref="A123:Z123"/>
    <mergeCell ref="P303:T30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 X60 X64:X65 X69:X71 X76:X77 X82:X83 X88:X89 X94:X99 X104:X105 X110:X115 X119 X124:X125 X130:X131 X136:X138 X143 X148 X153 X158 X164 X169:X172 X176:X177 X183:X185 X189 X195 X199:X202 X207:X209 X214:X219 X224:X227 X232 X237 X241:X243 X248:X249 X255 X261:X262 X268 X272 X278:X280 X284 X288:X289 X293:X295 X299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485</v>
      </c>
      <c r="C6" s="47" t="s">
        <v>486</v>
      </c>
      <c r="D6" s="47" t="s">
        <v>487</v>
      </c>
      <c r="E6" s="47"/>
    </row>
    <row r="7" spans="2:8" x14ac:dyDescent="0.2">
      <c r="B7" s="47" t="s">
        <v>488</v>
      </c>
      <c r="C7" s="47" t="s">
        <v>489</v>
      </c>
      <c r="D7" s="47" t="s">
        <v>490</v>
      </c>
      <c r="E7" s="47"/>
    </row>
    <row r="8" spans="2:8" x14ac:dyDescent="0.2">
      <c r="B8" s="47" t="s">
        <v>491</v>
      </c>
      <c r="C8" s="47" t="s">
        <v>492</v>
      </c>
      <c r="D8" s="47" t="s">
        <v>493</v>
      </c>
      <c r="E8" s="47"/>
    </row>
    <row r="9" spans="2:8" x14ac:dyDescent="0.2">
      <c r="B9" s="47" t="s">
        <v>494</v>
      </c>
      <c r="C9" s="47" t="s">
        <v>495</v>
      </c>
      <c r="D9" s="47" t="s">
        <v>496</v>
      </c>
      <c r="E9" s="47"/>
    </row>
    <row r="10" spans="2:8" x14ac:dyDescent="0.2">
      <c r="B10" s="47" t="s">
        <v>14</v>
      </c>
      <c r="C10" s="47" t="s">
        <v>497</v>
      </c>
      <c r="D10" s="47" t="s">
        <v>498</v>
      </c>
      <c r="E10" s="47"/>
    </row>
    <row r="12" spans="2:8" x14ac:dyDescent="0.2">
      <c r="B12" s="47" t="s">
        <v>499</v>
      </c>
      <c r="C12" s="47" t="s">
        <v>486</v>
      </c>
      <c r="D12" s="47"/>
      <c r="E12" s="47"/>
    </row>
    <row r="14" spans="2:8" x14ac:dyDescent="0.2">
      <c r="B14" s="47" t="s">
        <v>500</v>
      </c>
      <c r="C14" s="47" t="s">
        <v>489</v>
      </c>
      <c r="D14" s="47"/>
      <c r="E14" s="47"/>
    </row>
    <row r="16" spans="2:8" x14ac:dyDescent="0.2">
      <c r="B16" s="47" t="s">
        <v>501</v>
      </c>
      <c r="C16" s="47" t="s">
        <v>492</v>
      </c>
      <c r="D16" s="47"/>
      <c r="E16" s="47"/>
    </row>
    <row r="18" spans="2:5" x14ac:dyDescent="0.2">
      <c r="B18" s="47" t="s">
        <v>502</v>
      </c>
      <c r="C18" s="47" t="s">
        <v>495</v>
      </c>
      <c r="D18" s="47"/>
      <c r="E18" s="47"/>
    </row>
    <row r="20" spans="2:5" x14ac:dyDescent="0.2">
      <c r="B20" s="47" t="s">
        <v>503</v>
      </c>
      <c r="C20" s="47" t="s">
        <v>497</v>
      </c>
      <c r="D20" s="47"/>
      <c r="E20" s="47"/>
    </row>
    <row r="22" spans="2:5" x14ac:dyDescent="0.2">
      <c r="B22" s="47" t="s">
        <v>504</v>
      </c>
      <c r="C22" s="47"/>
      <c r="D22" s="47"/>
      <c r="E22" s="47"/>
    </row>
    <row r="23" spans="2:5" x14ac:dyDescent="0.2">
      <c r="B23" s="47" t="s">
        <v>505</v>
      </c>
      <c r="C23" s="47"/>
      <c r="D23" s="47"/>
      <c r="E23" s="47"/>
    </row>
    <row r="24" spans="2:5" x14ac:dyDescent="0.2">
      <c r="B24" s="47" t="s">
        <v>506</v>
      </c>
      <c r="C24" s="47"/>
      <c r="D24" s="47"/>
      <c r="E24" s="47"/>
    </row>
    <row r="25" spans="2:5" x14ac:dyDescent="0.2">
      <c r="B25" s="47" t="s">
        <v>507</v>
      </c>
      <c r="C25" s="47"/>
      <c r="D25" s="47"/>
      <c r="E25" s="47"/>
    </row>
    <row r="26" spans="2:5" x14ac:dyDescent="0.2">
      <c r="B26" s="47" t="s">
        <v>508</v>
      </c>
      <c r="C26" s="47"/>
      <c r="D26" s="47"/>
      <c r="E26" s="47"/>
    </row>
    <row r="27" spans="2:5" x14ac:dyDescent="0.2">
      <c r="B27" s="47" t="s">
        <v>509</v>
      </c>
      <c r="C27" s="47"/>
      <c r="D27" s="47"/>
      <c r="E27" s="47"/>
    </row>
    <row r="28" spans="2:5" x14ac:dyDescent="0.2">
      <c r="B28" s="47" t="s">
        <v>510</v>
      </c>
      <c r="C28" s="47"/>
      <c r="D28" s="47"/>
      <c r="E28" s="47"/>
    </row>
    <row r="29" spans="2:5" x14ac:dyDescent="0.2">
      <c r="B29" s="47" t="s">
        <v>511</v>
      </c>
      <c r="C29" s="47"/>
      <c r="D29" s="47"/>
      <c r="E29" s="47"/>
    </row>
    <row r="30" spans="2:5" x14ac:dyDescent="0.2">
      <c r="B30" s="47" t="s">
        <v>512</v>
      </c>
      <c r="C30" s="47"/>
      <c r="D30" s="47"/>
      <c r="E30" s="47"/>
    </row>
    <row r="31" spans="2:5" x14ac:dyDescent="0.2">
      <c r="B31" s="47" t="s">
        <v>513</v>
      </c>
      <c r="C31" s="47"/>
      <c r="D31" s="47"/>
      <c r="E31" s="47"/>
    </row>
    <row r="32" spans="2:5" x14ac:dyDescent="0.2">
      <c r="B32" s="47" t="s">
        <v>514</v>
      </c>
      <c r="C32" s="47"/>
      <c r="D32" s="47"/>
      <c r="E32" s="47"/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2025-07-04T11:22:10Z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