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2930A5-2298-4572-80C2-496490EF38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X322" i="1"/>
  <c r="BO321" i="1"/>
  <c r="BM321" i="1"/>
  <c r="Z321" i="1"/>
  <c r="Z322" i="1" s="1"/>
  <c r="Y321" i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O304" i="1"/>
  <c r="BM304" i="1"/>
  <c r="Z304" i="1"/>
  <c r="Y304" i="1"/>
  <c r="P304" i="1"/>
  <c r="BO303" i="1"/>
  <c r="BM303" i="1"/>
  <c r="Z303" i="1"/>
  <c r="Y303" i="1"/>
  <c r="BP303" i="1" s="1"/>
  <c r="BO302" i="1"/>
  <c r="BM302" i="1"/>
  <c r="Z302" i="1"/>
  <c r="Y302" i="1"/>
  <c r="BP302" i="1" s="1"/>
  <c r="BO301" i="1"/>
  <c r="BM301" i="1"/>
  <c r="Z301" i="1"/>
  <c r="Y301" i="1"/>
  <c r="BP301" i="1" s="1"/>
  <c r="P301" i="1"/>
  <c r="BO300" i="1"/>
  <c r="BM300" i="1"/>
  <c r="Z300" i="1"/>
  <c r="Y300" i="1"/>
  <c r="BO299" i="1"/>
  <c r="BM299" i="1"/>
  <c r="Z299" i="1"/>
  <c r="Y299" i="1"/>
  <c r="X297" i="1"/>
  <c r="X296" i="1"/>
  <c r="BO295" i="1"/>
  <c r="BM295" i="1"/>
  <c r="Z295" i="1"/>
  <c r="Y295" i="1"/>
  <c r="P295" i="1"/>
  <c r="BO294" i="1"/>
  <c r="BM294" i="1"/>
  <c r="Z294" i="1"/>
  <c r="Y294" i="1"/>
  <c r="P294" i="1"/>
  <c r="BO293" i="1"/>
  <c r="BM293" i="1"/>
  <c r="Z293" i="1"/>
  <c r="Y293" i="1"/>
  <c r="X291" i="1"/>
  <c r="X290" i="1"/>
  <c r="BO289" i="1"/>
  <c r="BM289" i="1"/>
  <c r="Z289" i="1"/>
  <c r="Y289" i="1"/>
  <c r="BO288" i="1"/>
  <c r="BM288" i="1"/>
  <c r="Z288" i="1"/>
  <c r="Z290" i="1" s="1"/>
  <c r="Y288" i="1"/>
  <c r="Y291" i="1" s="1"/>
  <c r="P288" i="1"/>
  <c r="X286" i="1"/>
  <c r="X285" i="1"/>
  <c r="BO284" i="1"/>
  <c r="BM284" i="1"/>
  <c r="Z284" i="1"/>
  <c r="Z285" i="1" s="1"/>
  <c r="Y284" i="1"/>
  <c r="P284" i="1"/>
  <c r="X282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Z281" i="1" s="1"/>
  <c r="Y278" i="1"/>
  <c r="Y282" i="1" s="1"/>
  <c r="X274" i="1"/>
  <c r="X273" i="1"/>
  <c r="BO272" i="1"/>
  <c r="BM272" i="1"/>
  <c r="Z272" i="1"/>
  <c r="Z273" i="1" s="1"/>
  <c r="Y272" i="1"/>
  <c r="P272" i="1"/>
  <c r="X270" i="1"/>
  <c r="X269" i="1"/>
  <c r="BO268" i="1"/>
  <c r="BM268" i="1"/>
  <c r="Z268" i="1"/>
  <c r="Z269" i="1" s="1"/>
  <c r="Y268" i="1"/>
  <c r="P268" i="1"/>
  <c r="X264" i="1"/>
  <c r="X263" i="1"/>
  <c r="BO262" i="1"/>
  <c r="BM262" i="1"/>
  <c r="Z262" i="1"/>
  <c r="Y262" i="1"/>
  <c r="BP262" i="1" s="1"/>
  <c r="P262" i="1"/>
  <c r="BO261" i="1"/>
  <c r="BM261" i="1"/>
  <c r="Z261" i="1"/>
  <c r="Y261" i="1"/>
  <c r="P261" i="1"/>
  <c r="X257" i="1"/>
  <c r="X256" i="1"/>
  <c r="BO255" i="1"/>
  <c r="BM255" i="1"/>
  <c r="Z255" i="1"/>
  <c r="Z256" i="1" s="1"/>
  <c r="Y255" i="1"/>
  <c r="P255" i="1"/>
  <c r="X251" i="1"/>
  <c r="X250" i="1"/>
  <c r="BO249" i="1"/>
  <c r="BM249" i="1"/>
  <c r="Z249" i="1"/>
  <c r="Z250" i="1" s="1"/>
  <c r="Y249" i="1"/>
  <c r="P249" i="1"/>
  <c r="BO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Z242" i="1"/>
  <c r="Y242" i="1"/>
  <c r="P242" i="1"/>
  <c r="BP241" i="1"/>
  <c r="BO241" i="1"/>
  <c r="BN241" i="1"/>
  <c r="BM241" i="1"/>
  <c r="Z241" i="1"/>
  <c r="Z244" i="1" s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Y233" i="1"/>
  <c r="X233" i="1"/>
  <c r="BP232" i="1"/>
  <c r="BO232" i="1"/>
  <c r="BN232" i="1"/>
  <c r="BM232" i="1"/>
  <c r="Z232" i="1"/>
  <c r="Z233" i="1" s="1"/>
  <c r="Y232" i="1"/>
  <c r="Y234" i="1" s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BO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Y221" i="1" s="1"/>
  <c r="P214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P208" i="1"/>
  <c r="BO207" i="1"/>
  <c r="BM207" i="1"/>
  <c r="Z207" i="1"/>
  <c r="Y207" i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Z203" i="1" s="1"/>
  <c r="Y199" i="1"/>
  <c r="P199" i="1"/>
  <c r="X197" i="1"/>
  <c r="Y196" i="1"/>
  <c r="X196" i="1"/>
  <c r="BP195" i="1"/>
  <c r="BO195" i="1"/>
  <c r="BN195" i="1"/>
  <c r="BM195" i="1"/>
  <c r="Z195" i="1"/>
  <c r="Z196" i="1" s="1"/>
  <c r="Y195" i="1"/>
  <c r="Y197" i="1" s="1"/>
  <c r="X191" i="1"/>
  <c r="X190" i="1"/>
  <c r="BO189" i="1"/>
  <c r="BM189" i="1"/>
  <c r="Z189" i="1"/>
  <c r="Z190" i="1" s="1"/>
  <c r="Y189" i="1"/>
  <c r="Y190" i="1" s="1"/>
  <c r="X187" i="1"/>
  <c r="X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Y177" i="1"/>
  <c r="BP177" i="1" s="1"/>
  <c r="P177" i="1"/>
  <c r="BO176" i="1"/>
  <c r="BM176" i="1"/>
  <c r="Z176" i="1"/>
  <c r="Y176" i="1"/>
  <c r="P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P171" i="1"/>
  <c r="BO170" i="1"/>
  <c r="BM170" i="1"/>
  <c r="Z170" i="1"/>
  <c r="Y170" i="1"/>
  <c r="BP170" i="1" s="1"/>
  <c r="BO169" i="1"/>
  <c r="BM169" i="1"/>
  <c r="Z169" i="1"/>
  <c r="Y169" i="1"/>
  <c r="X166" i="1"/>
  <c r="X165" i="1"/>
  <c r="BO164" i="1"/>
  <c r="BM164" i="1"/>
  <c r="Z164" i="1"/>
  <c r="Z165" i="1" s="1"/>
  <c r="Y164" i="1"/>
  <c r="X160" i="1"/>
  <c r="X159" i="1"/>
  <c r="BO158" i="1"/>
  <c r="BM158" i="1"/>
  <c r="Z158" i="1"/>
  <c r="Z159" i="1" s="1"/>
  <c r="Y158" i="1"/>
  <c r="Y159" i="1" s="1"/>
  <c r="P158" i="1"/>
  <c r="X155" i="1"/>
  <c r="X154" i="1"/>
  <c r="BO153" i="1"/>
  <c r="BM153" i="1"/>
  <c r="Z153" i="1"/>
  <c r="Z154" i="1" s="1"/>
  <c r="Y153" i="1"/>
  <c r="Y154" i="1" s="1"/>
  <c r="P153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Y138" i="1"/>
  <c r="BO137" i="1"/>
  <c r="BM137" i="1"/>
  <c r="Z137" i="1"/>
  <c r="Y137" i="1"/>
  <c r="BO136" i="1"/>
  <c r="BM136" i="1"/>
  <c r="Z136" i="1"/>
  <c r="Z139" i="1" s="1"/>
  <c r="Y136" i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BP130" i="1" s="1"/>
  <c r="P130" i="1"/>
  <c r="X127" i="1"/>
  <c r="X126" i="1"/>
  <c r="BO125" i="1"/>
  <c r="BM125" i="1"/>
  <c r="Z125" i="1"/>
  <c r="Y125" i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P119" i="1"/>
  <c r="X117" i="1"/>
  <c r="X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BO112" i="1"/>
  <c r="BM112" i="1"/>
  <c r="Z112" i="1"/>
  <c r="Y112" i="1"/>
  <c r="P112" i="1"/>
  <c r="BO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X101" i="1"/>
  <c r="X100" i="1"/>
  <c r="BO99" i="1"/>
  <c r="BM99" i="1"/>
  <c r="Z99" i="1"/>
  <c r="Y99" i="1"/>
  <c r="P99" i="1"/>
  <c r="BO98" i="1"/>
  <c r="BM98" i="1"/>
  <c r="Z98" i="1"/>
  <c r="Y98" i="1"/>
  <c r="BO97" i="1"/>
  <c r="BM97" i="1"/>
  <c r="Z97" i="1"/>
  <c r="Y97" i="1"/>
  <c r="BO96" i="1"/>
  <c r="BM96" i="1"/>
  <c r="Z96" i="1"/>
  <c r="Y96" i="1"/>
  <c r="BO95" i="1"/>
  <c r="BM95" i="1"/>
  <c r="Z95" i="1"/>
  <c r="Y95" i="1"/>
  <c r="BO94" i="1"/>
  <c r="BM94" i="1"/>
  <c r="Z94" i="1"/>
  <c r="Y94" i="1"/>
  <c r="X91" i="1"/>
  <c r="X90" i="1"/>
  <c r="BO89" i="1"/>
  <c r="BM89" i="1"/>
  <c r="Z89" i="1"/>
  <c r="Y89" i="1"/>
  <c r="P89" i="1"/>
  <c r="BO88" i="1"/>
  <c r="BM88" i="1"/>
  <c r="Z88" i="1"/>
  <c r="Y88" i="1"/>
  <c r="BP88" i="1" s="1"/>
  <c r="P88" i="1"/>
  <c r="X85" i="1"/>
  <c r="X84" i="1"/>
  <c r="BO83" i="1"/>
  <c r="BM83" i="1"/>
  <c r="Z83" i="1"/>
  <c r="Y83" i="1"/>
  <c r="P83" i="1"/>
  <c r="BO82" i="1"/>
  <c r="BM82" i="1"/>
  <c r="Z82" i="1"/>
  <c r="Y82" i="1"/>
  <c r="P82" i="1"/>
  <c r="X79" i="1"/>
  <c r="X78" i="1"/>
  <c r="BO77" i="1"/>
  <c r="BM77" i="1"/>
  <c r="Z77" i="1"/>
  <c r="Y77" i="1"/>
  <c r="P77" i="1"/>
  <c r="BO76" i="1"/>
  <c r="BM76" i="1"/>
  <c r="Z76" i="1"/>
  <c r="Y76" i="1"/>
  <c r="BP76" i="1" s="1"/>
  <c r="P76" i="1"/>
  <c r="X73" i="1"/>
  <c r="X72" i="1"/>
  <c r="BO71" i="1"/>
  <c r="BM71" i="1"/>
  <c r="Z71" i="1"/>
  <c r="Y71" i="1"/>
  <c r="P71" i="1"/>
  <c r="BO70" i="1"/>
  <c r="BM70" i="1"/>
  <c r="Z70" i="1"/>
  <c r="Y70" i="1"/>
  <c r="P70" i="1"/>
  <c r="BO69" i="1"/>
  <c r="BM69" i="1"/>
  <c r="Z69" i="1"/>
  <c r="Y69" i="1"/>
  <c r="P69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P64" i="1"/>
  <c r="X62" i="1"/>
  <c r="X61" i="1"/>
  <c r="BO60" i="1"/>
  <c r="BM60" i="1"/>
  <c r="Z60" i="1"/>
  <c r="Z61" i="1" s="1"/>
  <c r="Y60" i="1"/>
  <c r="Y62" i="1" s="1"/>
  <c r="P60" i="1"/>
  <c r="X58" i="1"/>
  <c r="X57" i="1"/>
  <c r="BO56" i="1"/>
  <c r="BM56" i="1"/>
  <c r="Z56" i="1"/>
  <c r="Z57" i="1" s="1"/>
  <c r="Y56" i="1"/>
  <c r="Y58" i="1" s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J9" i="1"/>
  <c r="A9" i="1"/>
  <c r="A10" i="1" s="1"/>
  <c r="D7" i="1"/>
  <c r="Q6" i="1"/>
  <c r="P2" i="1"/>
  <c r="BN22" i="1" l="1"/>
  <c r="BP22" i="1"/>
  <c r="Y23" i="1"/>
  <c r="Z30" i="1"/>
  <c r="BN28" i="1"/>
  <c r="Y31" i="1"/>
  <c r="X325" i="1"/>
  <c r="Z37" i="1"/>
  <c r="Y49" i="1"/>
  <c r="Z48" i="1"/>
  <c r="BN42" i="1"/>
  <c r="BN44" i="1"/>
  <c r="BN65" i="1"/>
  <c r="Z78" i="1"/>
  <c r="BN76" i="1"/>
  <c r="Z90" i="1"/>
  <c r="BN88" i="1"/>
  <c r="Z100" i="1"/>
  <c r="BN105" i="1"/>
  <c r="Z126" i="1"/>
  <c r="Z132" i="1"/>
  <c r="BN130" i="1"/>
  <c r="Y179" i="1"/>
  <c r="BN177" i="1"/>
  <c r="BN262" i="1"/>
  <c r="Z317" i="1"/>
  <c r="BN301" i="1"/>
  <c r="BN302" i="1"/>
  <c r="BN303" i="1"/>
  <c r="BN306" i="1"/>
  <c r="BN307" i="1"/>
  <c r="Y38" i="1"/>
  <c r="BP46" i="1"/>
  <c r="BN46" i="1"/>
  <c r="Y73" i="1"/>
  <c r="BP69" i="1"/>
  <c r="BN69" i="1"/>
  <c r="BP71" i="1"/>
  <c r="BN71" i="1"/>
  <c r="BP83" i="1"/>
  <c r="BN83" i="1"/>
  <c r="Y100" i="1"/>
  <c r="BP94" i="1"/>
  <c r="BN94" i="1"/>
  <c r="BP95" i="1"/>
  <c r="BN95" i="1"/>
  <c r="BP96" i="1"/>
  <c r="BN96" i="1"/>
  <c r="BP97" i="1"/>
  <c r="BN97" i="1"/>
  <c r="BP98" i="1"/>
  <c r="BN98" i="1"/>
  <c r="Y101" i="1"/>
  <c r="BP110" i="1"/>
  <c r="BN110" i="1"/>
  <c r="BP112" i="1"/>
  <c r="BN112" i="1"/>
  <c r="BP114" i="1"/>
  <c r="BN114" i="1"/>
  <c r="BP125" i="1"/>
  <c r="BN125" i="1"/>
  <c r="Y166" i="1"/>
  <c r="Y165" i="1"/>
  <c r="BP164" i="1"/>
  <c r="BN164" i="1"/>
  <c r="BP208" i="1"/>
  <c r="BN208" i="1"/>
  <c r="BP224" i="1"/>
  <c r="BN224" i="1"/>
  <c r="BP226" i="1"/>
  <c r="BN226" i="1"/>
  <c r="Y250" i="1"/>
  <c r="BP248" i="1"/>
  <c r="BN248" i="1"/>
  <c r="Y251" i="1"/>
  <c r="Y274" i="1"/>
  <c r="Y273" i="1"/>
  <c r="BP272" i="1"/>
  <c r="BN272" i="1"/>
  <c r="BP293" i="1"/>
  <c r="BN293" i="1"/>
  <c r="BP295" i="1"/>
  <c r="BN295" i="1"/>
  <c r="Y323" i="1"/>
  <c r="Y322" i="1"/>
  <c r="BP321" i="1"/>
  <c r="BN321" i="1"/>
  <c r="X326" i="1"/>
  <c r="X327" i="1" s="1"/>
  <c r="X328" i="1"/>
  <c r="X324" i="1"/>
  <c r="BN35" i="1"/>
  <c r="BP171" i="1"/>
  <c r="BN171" i="1"/>
  <c r="Y187" i="1"/>
  <c r="BP183" i="1"/>
  <c r="BN183" i="1"/>
  <c r="BP185" i="1"/>
  <c r="BN185" i="1"/>
  <c r="Y270" i="1"/>
  <c r="Y269" i="1"/>
  <c r="BP268" i="1"/>
  <c r="BN268" i="1"/>
  <c r="Z72" i="1"/>
  <c r="Y78" i="1"/>
  <c r="Y79" i="1"/>
  <c r="Z116" i="1"/>
  <c r="Y132" i="1"/>
  <c r="Y133" i="1"/>
  <c r="Y173" i="1"/>
  <c r="Z173" i="1"/>
  <c r="Z178" i="1"/>
  <c r="Z186" i="1"/>
  <c r="Y203" i="1"/>
  <c r="Y210" i="1"/>
  <c r="Z210" i="1"/>
  <c r="Z228" i="1"/>
  <c r="Y245" i="1"/>
  <c r="Z263" i="1"/>
  <c r="Z296" i="1"/>
  <c r="F9" i="1"/>
  <c r="F10" i="1"/>
  <c r="Y30" i="1"/>
  <c r="Y37" i="1"/>
  <c r="BP34" i="1"/>
  <c r="BN34" i="1"/>
  <c r="BP36" i="1"/>
  <c r="BN36" i="1"/>
  <c r="Y53" i="1"/>
  <c r="BP52" i="1"/>
  <c r="BN52" i="1"/>
  <c r="Y61" i="1"/>
  <c r="BP60" i="1"/>
  <c r="BN60" i="1"/>
  <c r="Z66" i="1"/>
  <c r="Y85" i="1"/>
  <c r="BP82" i="1"/>
  <c r="BN82" i="1"/>
  <c r="Y84" i="1"/>
  <c r="BP89" i="1"/>
  <c r="BN89" i="1"/>
  <c r="Y107" i="1"/>
  <c r="BP104" i="1"/>
  <c r="BN104" i="1"/>
  <c r="Y106" i="1"/>
  <c r="BP111" i="1"/>
  <c r="BN111" i="1"/>
  <c r="BP113" i="1"/>
  <c r="BN113" i="1"/>
  <c r="BP115" i="1"/>
  <c r="BN115" i="1"/>
  <c r="Y127" i="1"/>
  <c r="BP124" i="1"/>
  <c r="BN124" i="1"/>
  <c r="Y126" i="1"/>
  <c r="BP131" i="1"/>
  <c r="BN131" i="1"/>
  <c r="BP29" i="1"/>
  <c r="BN29" i="1"/>
  <c r="Y48" i="1"/>
  <c r="BP41" i="1"/>
  <c r="BN41" i="1"/>
  <c r="BP43" i="1"/>
  <c r="BN43" i="1"/>
  <c r="BP45" i="1"/>
  <c r="BN45" i="1"/>
  <c r="BP47" i="1"/>
  <c r="BN47" i="1"/>
  <c r="Y57" i="1"/>
  <c r="BP56" i="1"/>
  <c r="BN56" i="1"/>
  <c r="Y67" i="1"/>
  <c r="BP64" i="1"/>
  <c r="BN64" i="1"/>
  <c r="Y66" i="1"/>
  <c r="BP70" i="1"/>
  <c r="BN70" i="1"/>
  <c r="Y72" i="1"/>
  <c r="BP77" i="1"/>
  <c r="BN77" i="1"/>
  <c r="Z84" i="1"/>
  <c r="Y90" i="1"/>
  <c r="Y91" i="1"/>
  <c r="BP99" i="1"/>
  <c r="BN99" i="1"/>
  <c r="Z106" i="1"/>
  <c r="Y116" i="1"/>
  <c r="Y117" i="1"/>
  <c r="Y120" i="1"/>
  <c r="BP119" i="1"/>
  <c r="BN119" i="1"/>
  <c r="Y139" i="1"/>
  <c r="BP136" i="1"/>
  <c r="BN136" i="1"/>
  <c r="Y140" i="1"/>
  <c r="BP137" i="1"/>
  <c r="BN137" i="1"/>
  <c r="BP138" i="1"/>
  <c r="BN138" i="1"/>
  <c r="Y145" i="1"/>
  <c r="Y150" i="1"/>
  <c r="Y155" i="1"/>
  <c r="Y160" i="1"/>
  <c r="Y174" i="1"/>
  <c r="Y178" i="1"/>
  <c r="Y186" i="1"/>
  <c r="Y191" i="1"/>
  <c r="Y204" i="1"/>
  <c r="Y211" i="1"/>
  <c r="BP218" i="1"/>
  <c r="BN218" i="1"/>
  <c r="Y220" i="1"/>
  <c r="BP225" i="1"/>
  <c r="BN225" i="1"/>
  <c r="BP227" i="1"/>
  <c r="BN227" i="1"/>
  <c r="Y256" i="1"/>
  <c r="BP255" i="1"/>
  <c r="BN255" i="1"/>
  <c r="Y285" i="1"/>
  <c r="BP284" i="1"/>
  <c r="BN284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H9" i="1"/>
  <c r="BN143" i="1"/>
  <c r="BP143" i="1"/>
  <c r="BN148" i="1"/>
  <c r="BP148" i="1"/>
  <c r="BN153" i="1"/>
  <c r="BP153" i="1"/>
  <c r="BN158" i="1"/>
  <c r="BP158" i="1"/>
  <c r="BN169" i="1"/>
  <c r="BP169" i="1"/>
  <c r="BN170" i="1"/>
  <c r="BN172" i="1"/>
  <c r="BN176" i="1"/>
  <c r="BP176" i="1"/>
  <c r="BN184" i="1"/>
  <c r="BN189" i="1"/>
  <c r="BP189" i="1"/>
  <c r="BN200" i="1"/>
  <c r="BN202" i="1"/>
  <c r="BN207" i="1"/>
  <c r="BP207" i="1"/>
  <c r="BN209" i="1"/>
  <c r="Z220" i="1"/>
  <c r="BN214" i="1"/>
  <c r="BP214" i="1"/>
  <c r="BN216" i="1"/>
  <c r="Y228" i="1"/>
  <c r="Y229" i="1"/>
  <c r="BP242" i="1"/>
  <c r="BN242" i="1"/>
  <c r="Y244" i="1"/>
  <c r="BP249" i="1"/>
  <c r="BN249" i="1"/>
  <c r="Y257" i="1"/>
  <c r="Y264" i="1"/>
  <c r="BP261" i="1"/>
  <c r="BN261" i="1"/>
  <c r="Y263" i="1"/>
  <c r="Y281" i="1"/>
  <c r="BP278" i="1"/>
  <c r="BN278" i="1"/>
  <c r="BP279" i="1"/>
  <c r="BN279" i="1"/>
  <c r="BP280" i="1"/>
  <c r="BN280" i="1"/>
  <c r="Y286" i="1"/>
  <c r="Y290" i="1"/>
  <c r="BP288" i="1"/>
  <c r="BN288" i="1"/>
  <c r="BP289" i="1"/>
  <c r="BN289" i="1"/>
  <c r="Y297" i="1"/>
  <c r="Y318" i="1"/>
  <c r="Y324" i="1" l="1"/>
  <c r="Y328" i="1"/>
  <c r="Y325" i="1"/>
  <c r="Z329" i="1"/>
  <c r="Y326" i="1"/>
  <c r="Y327" i="1" l="1"/>
  <c r="B337" i="1"/>
  <c r="A337" i="1"/>
  <c r="C337" i="1"/>
</calcChain>
</file>

<file path=xl/sharedStrings.xml><?xml version="1.0" encoding="utf-8"?>
<sst xmlns="http://schemas.openxmlformats.org/spreadsheetml/2006/main" count="1570" uniqueCount="516">
  <si>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</si>
  <si>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</si>
  <si>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</si>
  <si>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</si>
  <si>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</si>
  <si>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</si>
  <si>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</si>
  <si>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</si>
  <si>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</si>
  <si>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</si>
  <si>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</si>
  <si>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</si>
  <si>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</si>
  <si>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</si>
  <si>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</si>
  <si>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</si>
  <si>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</si>
  <si>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</si>
  <si>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</si>
  <si>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</si>
  <si>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</si>
  <si>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</si>
  <si>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</si>
  <si>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</si>
  <si>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</si>
  <si>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</si>
  <si>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</si>
  <si>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</si>
  <si>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</si>
  <si>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</si>
  <si>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</si>
  <si>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</si>
  <si>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</si>
  <si>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</si>
  <si>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</si>
  <si>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</si>
  <si>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</si>
  <si>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</si>
  <si>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</si>
  <si>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</si>
  <si>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</si>
  <si>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</si>
  <si>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</si>
  <si>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</si>
  <si>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</si>
  <si>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</si>
  <si>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</si>
  <si>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</si>
  <si>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</si>
  <si>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</si>
  <si>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</si>
  <si>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</si>
  <si>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</si>
  <si>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</si>
  <si>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</si>
  <si>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</si>
  <si>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</si>
  <si>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</si>
  <si>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</si>
  <si>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</si>
  <si>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</si>
  <si>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</si>
  <si>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</si>
  <si>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</si>
  <si>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</si>
  <si>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</si>
  <si>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</si>
  <si>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</si>
  <si>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</si>
  <si>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</si>
  <si>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</si>
  <si>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</si>
  <si>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</si>
  <si>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</si>
  <si>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</si>
  <si>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</si>
  <si>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</si>
  <si>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</si>
  <si>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</si>
  <si>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</si>
  <si>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</si>
  <si>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</si>
  <si>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</si>
  <si>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</si>
  <si>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</si>
  <si>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</si>
  <si>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</si>
  <si>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</si>
  <si>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</si>
  <si>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</si>
  <si>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</si>
  <si>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</si>
  <si>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</si>
  <si>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</si>
  <si>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</si>
  <si>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</si>
  <si>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</si>
  <si>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</si>
  <si>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</si>
  <si>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</si>
  <si>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</si>
  <si>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</si>
  <si>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</si>
  <si>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</si>
  <si>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</si>
  <si>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</si>
  <si>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</si>
  <si>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</si>
  <si>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</si>
  <si>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</si>
  <si>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</si>
  <si>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</si>
  <si>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</si>
  <si>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</si>
  <si>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</si>
  <si>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</si>
  <si>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</si>
  <si>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</si>
  <si>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</si>
  <si>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</si>
  <si>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</si>
  <si>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</si>
  <si>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</si>
  <si>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</si>
  <si>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</si>
  <si>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</si>
  <si>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</si>
  <si>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</si>
  <si>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</si>
  <si>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</si>
  <si>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</si>
  <si>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</si>
  <si>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</si>
  <si>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</si>
  <si>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</si>
  <si>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</si>
  <si>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</si>
  <si>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</si>
  <si>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</si>
  <si>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</si>
  <si>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</si>
  <si>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</si>
  <si>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</si>
  <si>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</si>
  <si>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</si>
  <si>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</si>
  <si>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</si>
  <si>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</si>
  <si>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</si>
  <si>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</si>
  <si>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</si>
  <si>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</si>
  <si>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</si>
  <si>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</si>
  <si>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</si>
  <si>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</si>
  <si>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</si>
  <si>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</si>
  <si>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</si>
  <si>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</si>
  <si>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</si>
  <si>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</si>
  <si>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</si>
  <si>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</si>
  <si>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</si>
  <si>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</si>
  <si>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</si>
  <si>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</si>
  <si>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</si>
  <si>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</si>
  <si>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</si>
  <si>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</si>
  <si>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</si>
  <si>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</si>
  <si>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</si>
  <si>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</si>
  <si>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</si>
  <si>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</si>
  <si>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</si>
  <si>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</si>
  <si>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</si>
  <si>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</si>
  <si>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</si>
  <si>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</si>
  <si>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</si>
  <si>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</si>
  <si>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</si>
  <si>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</si>
  <si>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</si>
  <si>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</si>
  <si>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</si>
  <si>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</si>
  <si>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</si>
  <si>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</si>
  <si>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</si>
  <si>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</si>
  <si>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</si>
  <si>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</si>
  <si>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</si>
  <si>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</si>
  <si>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</si>
  <si>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</si>
  <si>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</si>
  <si>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</si>
  <si>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</si>
  <si>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</si>
  <si>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</si>
  <si>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</si>
  <si>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</si>
  <si>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</si>
  <si>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</si>
  <si>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</si>
  <si>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</si>
  <si>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</si>
  <si>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</si>
  <si>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</si>
  <si>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</si>
  <si>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</si>
  <si>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</si>
  <si>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</si>
  <si>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</si>
  <si>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</si>
  <si>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</si>
  <si>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</si>
  <si>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</si>
  <si>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</si>
  <si>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</si>
  <si>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</si>
  <si>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</si>
  <si>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</si>
  <si>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</si>
  <si>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</si>
  <si>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</si>
  <si>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</si>
  <si>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</si>
  <si>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</si>
  <si>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</si>
  <si>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</si>
  <si>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</si>
  <si>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</si>
  <si>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</si>
  <si>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</si>
  <si>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</si>
  <si>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</si>
  <si>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</si>
  <si>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</si>
  <si>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</si>
  <si>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</si>
  <si>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</si>
  <si>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</si>
  <si>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</si>
  <si>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</si>
  <si>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</si>
  <si>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</si>
  <si>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</si>
  <si>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</si>
  <si>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</si>
  <si>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</si>
  <si>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</si>
  <si>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</si>
  <si>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</si>
  <si>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</si>
  <si>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</si>
  <si>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</si>
  <si>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</si>
  <si>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</si>
  <si>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</si>
  <si>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</si>
  <si>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</si>
  <si>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</si>
  <si>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</si>
  <si>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</si>
  <si>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</si>
  <si>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</si>
  <si>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</si>
  <si>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</si>
  <si>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</si>
  <si>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</si>
  <si>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</si>
  <si>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</si>
  <si>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</si>
  <si>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</si>
  <si>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</si>
  <si>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</si>
  <si>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</si>
  <si>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</si>
  <si>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</si>
  <si>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</si>
  <si>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</si>
  <si>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</si>
  <si>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</si>
  <si>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</si>
  <si>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</si>
  <si>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</si>
  <si>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</si>
  <si>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</si>
  <si>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</si>
  <si>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</si>
  <si>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</si>
  <si>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</si>
  <si>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</si>
  <si>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</si>
  <si>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</si>
  <si>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</si>
  <si>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</si>
  <si>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</si>
  <si>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</si>
  <si>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</si>
  <si>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</si>
  <si>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</si>
  <si>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</si>
  <si>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</si>
  <si>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</si>
  <si>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</si>
  <si>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</si>
  <si>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</si>
  <si>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</si>
  <si>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</si>
  <si>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</si>
  <si>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</si>
  <si>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</si>
  <si>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</si>
  <si>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</si>
  <si>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</si>
  <si>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</si>
  <si>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</si>
  <si>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</si>
  <si>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</si>
  <si>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</si>
  <si>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</si>
  <si>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</si>
  <si>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</si>
  <si>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</si>
  <si>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</si>
  <si>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</si>
  <si>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</si>
  <si>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</si>
  <si>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</si>
  <si>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</si>
  <si>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</si>
  <si>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</si>
  <si>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</si>
  <si>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</si>
  <si>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</si>
  <si>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</si>
  <si>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</si>
  <si>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</si>
  <si>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</si>
  <si>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</si>
  <si>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</si>
  <si>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</si>
  <si>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</si>
  <si>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</si>
  <si>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</si>
  <si>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</si>
  <si>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</si>
  <si>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</si>
  <si>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</si>
  <si>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</si>
  <si>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</si>
  <si>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</si>
  <si>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</si>
  <si>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</si>
  <si>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</si>
  <si>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</si>
  <si>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</si>
  <si>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</si>
  <si>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</si>
  <si>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</si>
  <si>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</si>
  <si>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</si>
  <si>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</si>
  <si>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</si>
  <si>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</si>
  <si>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</si>
  <si>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</si>
  <si>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</si>
  <si>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</si>
  <si>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</si>
  <si>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</si>
  <si>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</si>
  <si>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</si>
  <si>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</si>
  <si>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</si>
  <si>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</si>
  <si>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</si>
  <si>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</si>
  <si>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</si>
  <si>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</si>
  <si>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</si>
  <si>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</si>
  <si>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</si>
  <si>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</si>
  <si>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</si>
  <si>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</si>
  <si>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</si>
  <si>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</si>
  <si>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</si>
  <si>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</si>
  <si>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</si>
  <si>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</si>
  <si>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</si>
  <si>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</si>
  <si>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</si>
  <si>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</si>
  <si>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</si>
  <si>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</si>
  <si>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</si>
  <si>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</si>
  <si>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</si>
  <si>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</si>
  <si>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</si>
  <si>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</si>
  <si>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</si>
  <si>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</si>
  <si>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</si>
  <si>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</si>
  <si>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</si>
  <si>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</si>
  <si>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</si>
  <si>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</si>
  <si>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</si>
  <si>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</si>
  <si>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</si>
  <si>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</si>
  <si>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</si>
  <si>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</si>
  <si>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</si>
  <si>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</si>
  <si>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</si>
  <si>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</si>
  <si>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</si>
  <si>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</si>
  <si>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</si>
  <si>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</si>
  <si>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</si>
  <si>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</si>
  <si>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</si>
  <si>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</si>
  <si>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</si>
  <si>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</si>
  <si>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</si>
  <si>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</si>
  <si>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</si>
  <si>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</si>
  <si>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</si>
  <si>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</si>
  <si>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</si>
  <si>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</si>
  <si>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</si>
  <si>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</si>
  <si>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</si>
  <si>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</si>
  <si>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</si>
  <si>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</si>
  <si>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</si>
  <si>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</si>
  <si>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</si>
  <si>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</si>
  <si>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</si>
  <si>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</si>
  <si>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</si>
  <si>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</si>
  <si>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</si>
  <si>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</si>
  <si>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</si>
  <si>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</si>
  <si>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</si>
  <si>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</si>
  <si>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</si>
  <si>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</si>
  <si>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</si>
  <si>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</si>
  <si>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</si>
  <si>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</si>
  <si>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</si>
  <si>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</si>
  <si>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</si>
  <si>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</si>
  <si>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</si>
  <si>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</si>
  <si>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</si>
  <si>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</si>
  <si>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</si>
  <si>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</si>
  <si>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</si>
  <si>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</si>
  <si>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</si>
  <si>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</si>
  <si>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</si>
  <si>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</si>
  <si>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</si>
  <si>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</si>
  <si>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</si>
  <si>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</si>
  <si>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</si>
  <si>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</si>
  <si>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</si>
  <si>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</si>
  <si>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</si>
  <si>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</si>
  <si>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</si>
  <si>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</si>
  <si>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</si>
  <si>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</si>
  <si>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</si>
  <si>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</si>
  <si>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</si>
  <si>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</si>
  <si>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</si>
  <si>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</si>
  <si>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</si>
  <si>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</si>
  <si>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</si>
  <si>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</si>
  <si>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14 европалет,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</si>
</sst>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1" t="s">
        <v>0</v>
      </c>
      <c r="E1" s="359"/>
      <c r="F1" s="359"/>
      <c r="G1" s="12" t="s">
        <v>1</v>
      </c>
      <c r="H1" s="381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380" t="s">
        <v>8</v>
      </c>
      <c r="B5" s="367"/>
      <c r="C5" s="368"/>
      <c r="D5" s="385"/>
      <c r="E5" s="386"/>
      <c r="F5" s="512" t="s">
        <v>9</v>
      </c>
      <c r="G5" s="368"/>
      <c r="H5" s="385" t="s">
        <v>515</v>
      </c>
      <c r="I5" s="476"/>
      <c r="J5" s="476"/>
      <c r="K5" s="476"/>
      <c r="L5" s="476"/>
      <c r="M5" s="386"/>
      <c r="N5" s="61"/>
      <c r="P5" s="24" t="s">
        <v>10</v>
      </c>
      <c r="Q5" s="522">
        <v>45845</v>
      </c>
      <c r="R5" s="379"/>
      <c r="T5" s="432" t="s">
        <v>11</v>
      </c>
      <c r="U5" s="433"/>
      <c r="V5" s="435" t="s">
        <v>12</v>
      </c>
      <c r="W5" s="379"/>
      <c r="AB5" s="51"/>
      <c r="AC5" s="51"/>
      <c r="AD5" s="51"/>
      <c r="AE5" s="51"/>
    </row>
    <row r="6" spans="1:32" s="318" customFormat="1" ht="24" customHeight="1" x14ac:dyDescent="0.2">
      <c r="A6" s="380" t="s">
        <v>13</v>
      </c>
      <c r="B6" s="367"/>
      <c r="C6" s="368"/>
      <c r="D6" s="482" t="s">
        <v>494</v>
      </c>
      <c r="E6" s="483"/>
      <c r="F6" s="483"/>
      <c r="G6" s="483"/>
      <c r="H6" s="483"/>
      <c r="I6" s="483"/>
      <c r="J6" s="483"/>
      <c r="K6" s="483"/>
      <c r="L6" s="483"/>
      <c r="M6" s="379"/>
      <c r="N6" s="62"/>
      <c r="P6" s="24" t="s">
        <v>15</v>
      </c>
      <c r="Q6" s="528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8" t="s">
        <v>16</v>
      </c>
      <c r="U6" s="433"/>
      <c r="V6" s="462" t="s">
        <v>17</v>
      </c>
      <c r="W6" s="345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97" t="str">
        <f>IFERROR(VLOOKUP(DeliveryAddress,Table,3,0),1)</f>
        <v>4</v>
      </c>
      <c r="E7" s="398"/>
      <c r="F7" s="398"/>
      <c r="G7" s="398"/>
      <c r="H7" s="398"/>
      <c r="I7" s="398"/>
      <c r="J7" s="398"/>
      <c r="K7" s="398"/>
      <c r="L7" s="398"/>
      <c r="M7" s="350"/>
      <c r="N7" s="63"/>
      <c r="P7" s="24"/>
      <c r="Q7" s="42"/>
      <c r="R7" s="42"/>
      <c r="T7" s="334"/>
      <c r="U7" s="433"/>
      <c r="V7" s="463"/>
      <c r="W7" s="464"/>
      <c r="AB7" s="51"/>
      <c r="AC7" s="51"/>
      <c r="AD7" s="51"/>
      <c r="AE7" s="51"/>
    </row>
    <row r="8" spans="1:32" s="318" customFormat="1" ht="25.5" customHeight="1" x14ac:dyDescent="0.2">
      <c r="A8" s="531" t="s">
        <v>18</v>
      </c>
      <c r="B8" s="339"/>
      <c r="C8" s="340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349">
        <v>0.45833333333333331</v>
      </c>
      <c r="R8" s="350"/>
      <c r="T8" s="334"/>
      <c r="U8" s="433"/>
      <c r="V8" s="463"/>
      <c r="W8" s="464"/>
      <c r="AB8" s="51"/>
      <c r="AC8" s="51"/>
      <c r="AD8" s="51"/>
      <c r="AE8" s="51"/>
    </row>
    <row r="9" spans="1:32" s="318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2"/>
      <c r="E9" s="342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376"/>
      <c r="R9" s="377"/>
      <c r="T9" s="334"/>
      <c r="U9" s="433"/>
      <c r="V9" s="465"/>
      <c r="W9" s="466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2"/>
      <c r="E10" s="342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6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39"/>
      <c r="R10" s="440"/>
      <c r="U10" s="24" t="s">
        <v>22</v>
      </c>
      <c r="V10" s="344" t="s">
        <v>23</v>
      </c>
      <c r="W10" s="345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8"/>
      <c r="R11" s="379"/>
      <c r="U11" s="24" t="s">
        <v>26</v>
      </c>
      <c r="V11" s="490" t="s">
        <v>27</v>
      </c>
      <c r="W11" s="377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26" t="s">
        <v>28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29</v>
      </c>
      <c r="Q12" s="349"/>
      <c r="R12" s="350"/>
      <c r="S12" s="23"/>
      <c r="U12" s="24"/>
      <c r="V12" s="359"/>
      <c r="W12" s="334"/>
      <c r="AB12" s="51"/>
      <c r="AC12" s="51"/>
      <c r="AD12" s="51"/>
      <c r="AE12" s="51"/>
    </row>
    <row r="13" spans="1:32" s="318" customFormat="1" ht="23.25" customHeight="1" x14ac:dyDescent="0.2">
      <c r="A13" s="426" t="s">
        <v>30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31</v>
      </c>
      <c r="Q13" s="490"/>
      <c r="R13" s="3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26" t="s">
        <v>32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28" t="s">
        <v>33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16" t="s">
        <v>34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35</v>
      </c>
      <c r="B17" s="346" t="s">
        <v>36</v>
      </c>
      <c r="C17" s="410" t="s">
        <v>37</v>
      </c>
      <c r="D17" s="346" t="s">
        <v>38</v>
      </c>
      <c r="E17" s="39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346" t="s">
        <v>48</v>
      </c>
      <c r="P17" s="346" t="s">
        <v>49</v>
      </c>
      <c r="Q17" s="391"/>
      <c r="R17" s="391"/>
      <c r="S17" s="391"/>
      <c r="T17" s="392"/>
      <c r="U17" s="539" t="s">
        <v>50</v>
      </c>
      <c r="V17" s="368"/>
      <c r="W17" s="346" t="s">
        <v>51</v>
      </c>
      <c r="X17" s="346" t="s">
        <v>52</v>
      </c>
      <c r="Y17" s="540" t="s">
        <v>53</v>
      </c>
      <c r="Z17" s="474" t="s">
        <v>54</v>
      </c>
      <c r="AA17" s="454" t="s">
        <v>55</v>
      </c>
      <c r="AB17" s="454" t="s">
        <v>56</v>
      </c>
      <c r="AC17" s="454" t="s">
        <v>57</v>
      </c>
      <c r="AD17" s="454" t="s">
        <v>58</v>
      </c>
      <c r="AE17" s="515"/>
      <c r="AF17" s="516"/>
      <c r="AG17" s="69"/>
      <c r="BD17" s="68" t="s">
        <v>59</v>
      </c>
    </row>
    <row r="18" spans="1:68" ht="14.25" customHeight="1" x14ac:dyDescent="0.2">
      <c r="A18" s="347"/>
      <c r="B18" s="347"/>
      <c r="C18" s="347"/>
      <c r="D18" s="393"/>
      <c r="E18" s="395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47"/>
      <c r="X18" s="347"/>
      <c r="Y18" s="541"/>
      <c r="Z18" s="475"/>
      <c r="AA18" s="455"/>
      <c r="AB18" s="455"/>
      <c r="AC18" s="455"/>
      <c r="AD18" s="517"/>
      <c r="AE18" s="518"/>
      <c r="AF18" s="519"/>
      <c r="AG18" s="69"/>
      <c r="BD18" s="68"/>
    </row>
    <row r="19" spans="1:68" ht="27.75" hidden="1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hidden="1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hidden="1" customHeight="1" x14ac:dyDescent="0.25">
      <c r="A21" s="34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hidden="1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hidden="1" customHeight="1" x14ac:dyDescent="0.25">
      <c r="A27" s="34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70</v>
      </c>
      <c r="Y28" s="325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70</v>
      </c>
      <c r="Y30" s="326">
        <f>IFERROR(SUM(Y28:Y29),"0")</f>
        <v>70</v>
      </c>
      <c r="Z30" s="326">
        <f>IFERROR(IF(Z28="",0,Z28),"0")+IFERROR(IF(Z29="",0,Z29),"0")</f>
        <v>0.65869999999999995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105</v>
      </c>
      <c r="Y31" s="326">
        <f>IFERROR(SUMPRODUCT(Y28:Y29*H28:H29),"0")</f>
        <v>105</v>
      </c>
      <c r="Z31" s="37"/>
      <c r="AA31" s="327"/>
      <c r="AB31" s="327"/>
      <c r="AC31" s="327"/>
    </row>
    <row r="32" spans="1:68" ht="16.5" hidden="1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hidden="1" customHeight="1" x14ac:dyDescent="0.25">
      <c r="A33" s="343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12</v>
      </c>
      <c r="Y34" s="32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0</v>
      </c>
      <c r="Y35" s="32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7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12</v>
      </c>
      <c r="Y37" s="326">
        <f>IFERROR(SUM(Y34:Y36),"0")</f>
        <v>12</v>
      </c>
      <c r="Z37" s="326">
        <f>IFERROR(IF(Z34="",0,Z34),"0")+IFERROR(IF(Z35="",0,Z35),"0")+IFERROR(IF(Z36="",0,Z36),"0")</f>
        <v>0.186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67.199999999999989</v>
      </c>
      <c r="Y38" s="326">
        <f>IFERROR(SUMPRODUCT(Y34:Y36*H34:H36),"0")</f>
        <v>67.199999999999989</v>
      </c>
      <c r="Z38" s="37"/>
      <c r="AA38" s="327"/>
      <c r="AB38" s="327"/>
      <c r="AC38" s="327"/>
    </row>
    <row r="39" spans="1:68" ht="16.5" hidden="1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hidden="1" customHeight="1" x14ac:dyDescent="0.25">
      <c r="A40" s="343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0</v>
      </c>
      <c r="Y41" s="325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12</v>
      </c>
      <c r="Y43" s="325">
        <f t="shared" si="0"/>
        <v>12</v>
      </c>
      <c r="Z43" s="36">
        <f t="shared" si="1"/>
        <v>0.186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87.6</v>
      </c>
      <c r="BN43" s="67">
        <f t="shared" si="3"/>
        <v>87.6</v>
      </c>
      <c r="BO43" s="67">
        <f t="shared" si="4"/>
        <v>0.14285714285714285</v>
      </c>
      <c r="BP43" s="67">
        <f t="shared" si="5"/>
        <v>0.14285714285714285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24</v>
      </c>
      <c r="Y44" s="325">
        <f t="shared" si="0"/>
        <v>24</v>
      </c>
      <c r="Z44" s="36">
        <f t="shared" si="1"/>
        <v>0.372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174.86399999999998</v>
      </c>
      <c r="BN44" s="67">
        <f t="shared" si="3"/>
        <v>174.86399999999998</v>
      </c>
      <c r="BO44" s="67">
        <f t="shared" si="4"/>
        <v>0.2857142857142857</v>
      </c>
      <c r="BP44" s="67">
        <f t="shared" si="5"/>
        <v>0.2857142857142857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36</v>
      </c>
      <c r="Y48" s="326">
        <f>IFERROR(SUM(Y41:Y47),"0")</f>
        <v>36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0.55800000000000005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252</v>
      </c>
      <c r="Y49" s="326">
        <f>IFERROR(SUMPRODUCT(Y41:Y47*H41:H47),"0")</f>
        <v>252</v>
      </c>
      <c r="Z49" s="37"/>
      <c r="AA49" s="327"/>
      <c r="AB49" s="327"/>
      <c r="AC49" s="327"/>
    </row>
    <row r="50" spans="1:68" ht="16.5" hidden="1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hidden="1" customHeight="1" x14ac:dyDescent="0.25">
      <c r="A51" s="343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hidden="1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hidden="1" customHeight="1" x14ac:dyDescent="0.25">
      <c r="A55" s="343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hidden="1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43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hidden="1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43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hidden="1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1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hidden="1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hidden="1" customHeight="1" x14ac:dyDescent="0.25">
      <c r="A68" s="343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hidden="1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hidden="1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hidden="1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hidden="1" customHeight="1" x14ac:dyDescent="0.25">
      <c r="A75" s="343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hidden="1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4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120</v>
      </c>
      <c r="Y77" s="325">
        <f>IFERROR(IF(X77="","",X77),"")</f>
        <v>120</v>
      </c>
      <c r="Z77" s="36">
        <f>IFERROR(IF(X77="","",X77*0.00866),"")</f>
        <v>1.0391999999999999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625.58399999999995</v>
      </c>
      <c r="BN77" s="67">
        <f>IFERROR(Y77*I77,"0")</f>
        <v>625.58399999999995</v>
      </c>
      <c r="BO77" s="67">
        <f>IFERROR(X77/J77,"0")</f>
        <v>0.83333333333333337</v>
      </c>
      <c r="BP77" s="67">
        <f>IFERROR(Y77/J77,"0")</f>
        <v>0.83333333333333337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120</v>
      </c>
      <c r="Y78" s="326">
        <f>IFERROR(SUM(Y76:Y77),"0")</f>
        <v>120</v>
      </c>
      <c r="Z78" s="326">
        <f>IFERROR(IF(Z76="",0,Z76),"0")+IFERROR(IF(Z77="",0,Z77),"0")</f>
        <v>1.0391999999999999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600</v>
      </c>
      <c r="Y79" s="326">
        <f>IFERROR(SUMPRODUCT(Y76:Y77*H76:H77),"0")</f>
        <v>600</v>
      </c>
      <c r="Z79" s="37"/>
      <c r="AA79" s="327"/>
      <c r="AB79" s="327"/>
      <c r="AC79" s="327"/>
    </row>
    <row r="80" spans="1:68" ht="16.5" hidden="1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hidden="1" customHeight="1" x14ac:dyDescent="0.25">
      <c r="A81" s="343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hidden="1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hidden="1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0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idden="1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hidden="1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hidden="1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hidden="1" customHeight="1" x14ac:dyDescent="0.25">
      <c r="A87" s="343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14</v>
      </c>
      <c r="Y88" s="325">
        <f>IFERROR(IF(X88="","",X88),"")</f>
        <v>14</v>
      </c>
      <c r="Z88" s="36">
        <f>IFERROR(IF(X88="","",X88*0.01788),"")</f>
        <v>0.25031999999999999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60.250400000000006</v>
      </c>
      <c r="BN88" s="67">
        <f>IFERROR(Y88*I88,"0")</f>
        <v>60.250400000000006</v>
      </c>
      <c r="BO88" s="67">
        <f>IFERROR(X88/J88,"0")</f>
        <v>0.2</v>
      </c>
      <c r="BP88" s="67">
        <f>IFERROR(Y88/J88,"0")</f>
        <v>0.2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28</v>
      </c>
      <c r="Y89" s="325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42</v>
      </c>
      <c r="Y90" s="326">
        <f>IFERROR(SUM(Y88:Y89),"0")</f>
        <v>42</v>
      </c>
      <c r="Z90" s="326">
        <f>IFERROR(IF(Z88="",0,Z88),"0")+IFERROR(IF(Z89="",0,Z89),"0")</f>
        <v>0.75095999999999996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151.19999999999999</v>
      </c>
      <c r="Y91" s="326">
        <f>IFERROR(SUMPRODUCT(Y88:Y89*H88:H89),"0")</f>
        <v>151.19999999999999</v>
      </c>
      <c r="Z91" s="37"/>
      <c r="AA91" s="327"/>
      <c r="AB91" s="327"/>
      <c r="AC91" s="327"/>
    </row>
    <row r="92" spans="1:68" ht="16.5" hidden="1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hidden="1" customHeight="1" x14ac:dyDescent="0.25">
      <c r="A93" s="343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hidden="1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69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0</v>
      </c>
      <c r="Y94" s="325">
        <f t="shared" ref="Y94:Y99" si="6">IFERROR(IF(X94="","",X94),"")</f>
        <v>0</v>
      </c>
      <c r="Z94" s="36">
        <f t="shared" ref="Z94:Z99" si="7">IFERROR(IF(X94="","",X94*0.01788),"")</f>
        <v>0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0</v>
      </c>
      <c r="BN94" s="67">
        <f t="shared" ref="BN94:BN99" si="9">IFERROR(Y94*I94,"0")</f>
        <v>0</v>
      </c>
      <c r="BO94" s="67">
        <f t="shared" ref="BO94:BO99" si="10">IFERROR(X94/J94,"0")</f>
        <v>0</v>
      </c>
      <c r="BP94" s="67">
        <f t="shared" ref="BP94:BP99" si="11">IFERROR(Y94/J94,"0")</f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2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28</v>
      </c>
      <c r="Y95" s="325">
        <f t="shared" si="6"/>
        <v>28</v>
      </c>
      <c r="Z95" s="36">
        <f t="shared" si="7"/>
        <v>0.50063999999999997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100.3408</v>
      </c>
      <c r="BN95" s="67">
        <f t="shared" si="9"/>
        <v>100.3408</v>
      </c>
      <c r="BO95" s="67">
        <f t="shared" si="10"/>
        <v>0.4</v>
      </c>
      <c r="BP95" s="67">
        <f t="shared" si="11"/>
        <v>0.4</v>
      </c>
    </row>
    <row r="96" spans="1:68" ht="27" hidden="1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1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0</v>
      </c>
      <c r="Y96" s="325">
        <f t="shared" si="6"/>
        <v>0</v>
      </c>
      <c r="Z96" s="36">
        <f t="shared" si="7"/>
        <v>0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hidden="1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54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0</v>
      </c>
      <c r="Y97" s="325">
        <f t="shared" si="6"/>
        <v>0</v>
      </c>
      <c r="Z97" s="36">
        <f t="shared" si="7"/>
        <v>0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7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14</v>
      </c>
      <c r="Y98" s="325">
        <f t="shared" si="6"/>
        <v>14</v>
      </c>
      <c r="Z98" s="36">
        <f t="shared" si="7"/>
        <v>0.25031999999999999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62.283200000000008</v>
      </c>
      <c r="BN98" s="67">
        <f t="shared" si="9"/>
        <v>62.283200000000008</v>
      </c>
      <c r="BO98" s="67">
        <f t="shared" si="10"/>
        <v>0.2</v>
      </c>
      <c r="BP98" s="67">
        <f t="shared" si="11"/>
        <v>0.2</v>
      </c>
    </row>
    <row r="99" spans="1:68" ht="27" hidden="1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0</v>
      </c>
      <c r="Y99" s="325">
        <f t="shared" si="6"/>
        <v>0</v>
      </c>
      <c r="Z99" s="36">
        <f t="shared" si="7"/>
        <v>0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42</v>
      </c>
      <c r="Y100" s="326">
        <f>IFERROR(SUM(Y94:Y99),"0")</f>
        <v>42</v>
      </c>
      <c r="Z100" s="326">
        <f>IFERROR(IF(Z94="",0,Z94),"0")+IFERROR(IF(Z95="",0,Z95),"0")+IFERROR(IF(Z96="",0,Z96),"0")+IFERROR(IF(Z97="",0,Z97),"0")+IFERROR(IF(Z98="",0,Z98),"0")+IFERROR(IF(Z99="",0,Z99),"0")</f>
        <v>0.75095999999999996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134.4</v>
      </c>
      <c r="Y101" s="326">
        <f>IFERROR(SUMPRODUCT(Y94:Y99*H94:H99),"0")</f>
        <v>134.4</v>
      </c>
      <c r="Z101" s="37"/>
      <c r="AA101" s="327"/>
      <c r="AB101" s="327"/>
      <c r="AC101" s="327"/>
    </row>
    <row r="102" spans="1:68" ht="16.5" hidden="1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hidden="1" customHeight="1" x14ac:dyDescent="0.25">
      <c r="A103" s="343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hidden="1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42</v>
      </c>
      <c r="Y105" s="325">
        <f>IFERROR(IF(X105="","",X105),"")</f>
        <v>42</v>
      </c>
      <c r="Z105" s="36">
        <f>IFERROR(IF(X105="","",X105*0.01788),"")</f>
        <v>0.75095999999999996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178.24799999999999</v>
      </c>
      <c r="BN105" s="67">
        <f>IFERROR(Y105*I105,"0")</f>
        <v>178.24799999999999</v>
      </c>
      <c r="BO105" s="67">
        <f>IFERROR(X105/J105,"0")</f>
        <v>0.6</v>
      </c>
      <c r="BP105" s="67">
        <f>IFERROR(Y105/J105,"0")</f>
        <v>0.6</v>
      </c>
    </row>
    <row r="106" spans="1:68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42</v>
      </c>
      <c r="Y106" s="326">
        <f>IFERROR(SUM(Y104:Y105),"0")</f>
        <v>42</v>
      </c>
      <c r="Z106" s="326">
        <f>IFERROR(IF(Z104="",0,Z104),"0")+IFERROR(IF(Z105="",0,Z105),"0")</f>
        <v>0.75095999999999996</v>
      </c>
      <c r="AA106" s="327"/>
      <c r="AB106" s="327"/>
      <c r="AC106" s="327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151.20000000000002</v>
      </c>
      <c r="Y107" s="326">
        <f>IFERROR(SUMPRODUCT(Y104:Y105*H104:H105),"0")</f>
        <v>151.20000000000002</v>
      </c>
      <c r="Z107" s="37"/>
      <c r="AA107" s="327"/>
      <c r="AB107" s="327"/>
      <c r="AC107" s="327"/>
    </row>
    <row r="108" spans="1:68" ht="16.5" hidden="1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hidden="1" customHeight="1" x14ac:dyDescent="0.25">
      <c r="A109" s="343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hidden="1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0</v>
      </c>
      <c r="Y110" s="325">
        <f t="shared" ref="Y110:Y115" si="12">IFERROR(IF(X110="","",X110),"")</f>
        <v>0</v>
      </c>
      <c r="Z110" s="36">
        <f t="shared" ref="Z110:Z115" si="13">IFERROR(IF(X110="","",X110*0.0155),"")</f>
        <v>0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0</v>
      </c>
      <c r="BN110" s="67">
        <f t="shared" ref="BN110:BN115" si="15">IFERROR(Y110*I110,"0")</f>
        <v>0</v>
      </c>
      <c r="BO110" s="67">
        <f t="shared" ref="BO110:BO115" si="16">IFERROR(X110/J110,"0")</f>
        <v>0</v>
      </c>
      <c r="BP110" s="67">
        <f t="shared" ref="BP110:BP115" si="17">IFERROR(Y110/J110,"0")</f>
        <v>0</v>
      </c>
    </row>
    <row r="111" spans="1:68" ht="27" hidden="1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0</v>
      </c>
      <c r="Y111" s="325">
        <f t="shared" si="12"/>
        <v>0</v>
      </c>
      <c r="Z111" s="36">
        <f t="shared" si="13"/>
        <v>0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48</v>
      </c>
      <c r="Y112" s="325">
        <f t="shared" si="12"/>
        <v>48</v>
      </c>
      <c r="Z112" s="36">
        <f t="shared" si="13"/>
        <v>0.74399999999999999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350.4</v>
      </c>
      <c r="BN112" s="67">
        <f t="shared" si="15"/>
        <v>350.4</v>
      </c>
      <c r="BO112" s="67">
        <f t="shared" si="16"/>
        <v>0.5714285714285714</v>
      </c>
      <c r="BP112" s="67">
        <f t="shared" si="17"/>
        <v>0.5714285714285714</v>
      </c>
    </row>
    <row r="113" spans="1:68" ht="27" hidden="1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hidden="1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0</v>
      </c>
      <c r="Y114" s="325">
        <f t="shared" si="12"/>
        <v>0</v>
      </c>
      <c r="Z114" s="36">
        <f t="shared" si="13"/>
        <v>0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48</v>
      </c>
      <c r="Y115" s="325">
        <f t="shared" si="12"/>
        <v>48</v>
      </c>
      <c r="Z115" s="36">
        <f t="shared" si="13"/>
        <v>0.74399999999999999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350.4</v>
      </c>
      <c r="BN115" s="67">
        <f t="shared" si="15"/>
        <v>350.4</v>
      </c>
      <c r="BO115" s="67">
        <f t="shared" si="16"/>
        <v>0.5714285714285714</v>
      </c>
      <c r="BP115" s="67">
        <f t="shared" si="17"/>
        <v>0.5714285714285714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96</v>
      </c>
      <c r="Y116" s="326">
        <f>IFERROR(SUM(Y110:Y115),"0")</f>
        <v>96</v>
      </c>
      <c r="Z116" s="326">
        <f>IFERROR(IF(Z110="",0,Z110),"0")+IFERROR(IF(Z111="",0,Z111),"0")+IFERROR(IF(Z112="",0,Z112),"0")+IFERROR(IF(Z113="",0,Z113),"0")+IFERROR(IF(Z114="",0,Z114),"0")+IFERROR(IF(Z115="",0,Z115),"0")</f>
        <v>1.488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672</v>
      </c>
      <c r="Y117" s="326">
        <f>IFERROR(SUMPRODUCT(Y110:Y115*H110:H115),"0")</f>
        <v>672</v>
      </c>
      <c r="Z117" s="37"/>
      <c r="AA117" s="327"/>
      <c r="AB117" s="327"/>
      <c r="AC117" s="327"/>
    </row>
    <row r="118" spans="1:68" ht="14.25" hidden="1" customHeight="1" x14ac:dyDescent="0.25">
      <c r="A118" s="343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35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28</v>
      </c>
      <c r="Y119" s="325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93.620800000000003</v>
      </c>
      <c r="BN119" s="67">
        <f>IFERROR(Y119*I119,"0")</f>
        <v>93.620800000000003</v>
      </c>
      <c r="BO119" s="67">
        <f>IFERROR(X119/J119,"0")</f>
        <v>0.4</v>
      </c>
      <c r="BP119" s="67">
        <f>IFERROR(Y119/J119,"0")</f>
        <v>0.4</v>
      </c>
    </row>
    <row r="120" spans="1:68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28</v>
      </c>
      <c r="Y120" s="326">
        <f>IFERROR(SUM(Y119:Y119),"0")</f>
        <v>28</v>
      </c>
      <c r="Z120" s="326">
        <f>IFERROR(IF(Z119="",0,Z119),"0")</f>
        <v>0.50063999999999997</v>
      </c>
      <c r="AA120" s="327"/>
      <c r="AB120" s="327"/>
      <c r="AC120" s="327"/>
    </row>
    <row r="121" spans="1:68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73.92</v>
      </c>
      <c r="Y121" s="326">
        <f>IFERROR(SUMPRODUCT(Y119:Y119*H119:H119),"0")</f>
        <v>73.92</v>
      </c>
      <c r="Z121" s="37"/>
      <c r="AA121" s="327"/>
      <c r="AB121" s="327"/>
      <c r="AC121" s="327"/>
    </row>
    <row r="122" spans="1:68" ht="16.5" hidden="1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hidden="1" customHeight="1" x14ac:dyDescent="0.25">
      <c r="A123" s="343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42</v>
      </c>
      <c r="Y124" s="325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56</v>
      </c>
      <c r="Y125" s="325">
        <f>IFERROR(IF(X125="","",X125),"")</f>
        <v>56</v>
      </c>
      <c r="Z125" s="36">
        <f>IFERROR(IF(X125="","",X125*0.01788),"")</f>
        <v>1.0012799999999999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207.40159999999997</v>
      </c>
      <c r="BN125" s="67">
        <f>IFERROR(Y125*I125,"0")</f>
        <v>207.40159999999997</v>
      </c>
      <c r="BO125" s="67">
        <f>IFERROR(X125/J125,"0")</f>
        <v>0.8</v>
      </c>
      <c r="BP125" s="67">
        <f>IFERROR(Y125/J125,"0")</f>
        <v>0.8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98</v>
      </c>
      <c r="Y126" s="326">
        <f>IFERROR(SUM(Y124:Y125),"0")</f>
        <v>98</v>
      </c>
      <c r="Z126" s="326">
        <f>IFERROR(IF(Z124="",0,Z124),"0")+IFERROR(IF(Z125="",0,Z125),"0")</f>
        <v>1.75224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294</v>
      </c>
      <c r="Y127" s="326">
        <f>IFERROR(SUMPRODUCT(Y124:Y125*H124:H125),"0")</f>
        <v>294</v>
      </c>
      <c r="Z127" s="37"/>
      <c r="AA127" s="327"/>
      <c r="AB127" s="327"/>
      <c r="AC127" s="327"/>
    </row>
    <row r="128" spans="1:68" ht="16.5" hidden="1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hidden="1" customHeight="1" x14ac:dyDescent="0.25">
      <c r="A129" s="343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28</v>
      </c>
      <c r="Y130" s="325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hidden="1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3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0</v>
      </c>
      <c r="Y131" s="325">
        <f>IFERROR(IF(X131="","",X131),"")</f>
        <v>0</v>
      </c>
      <c r="Z131" s="36">
        <f>IFERROR(IF(X131="","",X131*0.01788),"")</f>
        <v>0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28</v>
      </c>
      <c r="Y132" s="326">
        <f>IFERROR(SUM(Y130:Y131),"0")</f>
        <v>28</v>
      </c>
      <c r="Z132" s="326">
        <f>IFERROR(IF(Z130="",0,Z130),"0")+IFERROR(IF(Z131="",0,Z131),"0")</f>
        <v>0.50063999999999997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84</v>
      </c>
      <c r="Y133" s="326">
        <f>IFERROR(SUMPRODUCT(Y130:Y131*H130:H131),"0")</f>
        <v>84</v>
      </c>
      <c r="Z133" s="37"/>
      <c r="AA133" s="327"/>
      <c r="AB133" s="327"/>
      <c r="AC133" s="327"/>
    </row>
    <row r="134" spans="1:68" ht="16.5" hidden="1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hidden="1" customHeight="1" x14ac:dyDescent="0.25">
      <c r="A135" s="343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hidden="1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0</v>
      </c>
      <c r="Y136" s="325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1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1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0</v>
      </c>
      <c r="Y138" s="325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0</v>
      </c>
      <c r="Y139" s="326">
        <f>IFERROR(SUM(Y136:Y138),"0")</f>
        <v>0</v>
      </c>
      <c r="Z139" s="326">
        <f>IFERROR(IF(Z136="",0,Z136),"0")+IFERROR(IF(Z137="",0,Z137),"0")+IFERROR(IF(Z138="",0,Z138),"0")</f>
        <v>0</v>
      </c>
      <c r="AA139" s="327"/>
      <c r="AB139" s="327"/>
      <c r="AC139" s="327"/>
    </row>
    <row r="140" spans="1:68" hidden="1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0</v>
      </c>
      <c r="Y140" s="326">
        <f>IFERROR(SUMPRODUCT(Y136:Y138*H136:H138),"0")</f>
        <v>0</v>
      </c>
      <c r="Z140" s="37"/>
      <c r="AA140" s="327"/>
      <c r="AB140" s="327"/>
      <c r="AC140" s="327"/>
    </row>
    <row r="141" spans="1:68" ht="16.5" hidden="1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hidden="1" customHeight="1" x14ac:dyDescent="0.25">
      <c r="A142" s="343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hidden="1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4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hidden="1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hidden="1" customHeight="1" x14ac:dyDescent="0.25">
      <c r="A147" s="343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hidden="1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9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hidden="1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hidden="1" customHeight="1" x14ac:dyDescent="0.25">
      <c r="A152" s="343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hidden="1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hidden="1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hidden="1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hidden="1" customHeight="1" x14ac:dyDescent="0.25">
      <c r="A157" s="343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14</v>
      </c>
      <c r="Y158" s="325">
        <f>IFERROR(IF(X158="","",X158),"")</f>
        <v>14</v>
      </c>
      <c r="Z158" s="36">
        <f>IFERROR(IF(X158="","",X158*0.00941),"")</f>
        <v>0.13174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29.425199999999997</v>
      </c>
      <c r="BN158" s="67">
        <f>IFERROR(Y158*I158,"0")</f>
        <v>29.425199999999997</v>
      </c>
      <c r="BO158" s="67">
        <f>IFERROR(X158/J158,"0")</f>
        <v>0.1</v>
      </c>
      <c r="BP158" s="67">
        <f>IFERROR(Y158/J158,"0")</f>
        <v>0.1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14</v>
      </c>
      <c r="Y159" s="326">
        <f>IFERROR(SUM(Y158:Y158),"0")</f>
        <v>14</v>
      </c>
      <c r="Z159" s="326">
        <f>IFERROR(IF(Z158="",0,Z158),"0")</f>
        <v>0.13174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23.52</v>
      </c>
      <c r="Y160" s="326">
        <f>IFERROR(SUMPRODUCT(Y158:Y158*H158:H158),"0")</f>
        <v>23.52</v>
      </c>
      <c r="Z160" s="37"/>
      <c r="AA160" s="327"/>
      <c r="AB160" s="327"/>
      <c r="AC160" s="327"/>
    </row>
    <row r="161" spans="1:68" ht="27.75" hidden="1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hidden="1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hidden="1" customHeight="1" x14ac:dyDescent="0.25">
      <c r="A163" s="343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hidden="1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7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hidden="1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hidden="1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hidden="1" customHeight="1" x14ac:dyDescent="0.25">
      <c r="A168" s="343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hidden="1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348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hidden="1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73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84</v>
      </c>
      <c r="Y171" s="325">
        <f>IFERROR(IF(X171="","",X171),"")</f>
        <v>84</v>
      </c>
      <c r="Z171" s="36">
        <f>IFERROR(IF(X171="","",X171*0.00866),"")</f>
        <v>0.72743999999999998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437.90879999999999</v>
      </c>
      <c r="BN171" s="67">
        <f>IFERROR(Y171*I171,"0")</f>
        <v>437.90879999999999</v>
      </c>
      <c r="BO171" s="67">
        <f>IFERROR(X171/J171,"0")</f>
        <v>0.58333333333333337</v>
      </c>
      <c r="BP171" s="67">
        <f>IFERROR(Y171/J171,"0")</f>
        <v>0.58333333333333337</v>
      </c>
    </row>
    <row r="172" spans="1:68" ht="27" hidden="1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50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84</v>
      </c>
      <c r="Y173" s="326">
        <f>IFERROR(SUM(Y169:Y172),"0")</f>
        <v>84</v>
      </c>
      <c r="Z173" s="326">
        <f>IFERROR(IF(Z169="",0,Z169),"0")+IFERROR(IF(Z170="",0,Z170),"0")+IFERROR(IF(Z171="",0,Z171),"0")+IFERROR(IF(Z172="",0,Z172),"0")</f>
        <v>0.72743999999999998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420</v>
      </c>
      <c r="Y174" s="326">
        <f>IFERROR(SUMPRODUCT(Y169:Y172*H169:H172),"0")</f>
        <v>420</v>
      </c>
      <c r="Z174" s="37"/>
      <c r="AA174" s="327"/>
      <c r="AB174" s="327"/>
      <c r="AC174" s="327"/>
    </row>
    <row r="175" spans="1:68" ht="14.25" hidden="1" customHeight="1" x14ac:dyDescent="0.25">
      <c r="A175" s="343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hidden="1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0</v>
      </c>
      <c r="Y177" s="325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0</v>
      </c>
      <c r="Y178" s="326">
        <f>IFERROR(SUM(Y176:Y177),"0")</f>
        <v>0</v>
      </c>
      <c r="Z178" s="326">
        <f>IFERROR(IF(Z176="",0,Z176),"0")+IFERROR(IF(Z177="",0,Z177),"0")</f>
        <v>0</v>
      </c>
      <c r="AA178" s="327"/>
      <c r="AB178" s="327"/>
      <c r="AC178" s="327"/>
    </row>
    <row r="179" spans="1:68" hidden="1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0</v>
      </c>
      <c r="Y179" s="326">
        <f>IFERROR(SUMPRODUCT(Y176:Y177*H176:H177),"0")</f>
        <v>0</v>
      </c>
      <c r="Z179" s="37"/>
      <c r="AA179" s="327"/>
      <c r="AB179" s="327"/>
      <c r="AC179" s="327"/>
    </row>
    <row r="180" spans="1:68" ht="27.75" hidden="1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hidden="1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hidden="1" customHeight="1" x14ac:dyDescent="0.25">
      <c r="A182" s="343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28</v>
      </c>
      <c r="Y183" s="325">
        <f>IFERROR(IF(X183="","",X183),"")</f>
        <v>28</v>
      </c>
      <c r="Z183" s="36">
        <f>IFERROR(IF(X183="","",X183*0.01788),"")</f>
        <v>0.50063999999999997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94.864000000000004</v>
      </c>
      <c r="BN183" s="67">
        <f>IFERROR(Y183*I183,"0")</f>
        <v>94.864000000000004</v>
      </c>
      <c r="BO183" s="67">
        <f>IFERROR(X183/J183,"0")</f>
        <v>0.4</v>
      </c>
      <c r="BP183" s="67">
        <f>IFERROR(Y183/J183,"0")</f>
        <v>0.4</v>
      </c>
    </row>
    <row r="184" spans="1:68" ht="27" hidden="1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0</v>
      </c>
      <c r="Y184" s="325">
        <f>IFERROR(IF(X184="","",X184),"")</f>
        <v>0</v>
      </c>
      <c r="Z184" s="36">
        <f>IFERROR(IF(X184="","",X184*0.01788),"")</f>
        <v>0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28</v>
      </c>
      <c r="Y186" s="326">
        <f>IFERROR(SUM(Y183:Y185),"0")</f>
        <v>28</v>
      </c>
      <c r="Z186" s="326">
        <f>IFERROR(IF(Z183="",0,Z183),"0")+IFERROR(IF(Z184="",0,Z184),"0")+IFERROR(IF(Z185="",0,Z185),"0")</f>
        <v>0.50063999999999997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84</v>
      </c>
      <c r="Y187" s="326">
        <f>IFERROR(SUMPRODUCT(Y183:Y185*H183:H185),"0")</f>
        <v>84</v>
      </c>
      <c r="Z187" s="37"/>
      <c r="AA187" s="327"/>
      <c r="AB187" s="327"/>
      <c r="AC187" s="327"/>
    </row>
    <row r="188" spans="1:68" ht="14.25" hidden="1" customHeight="1" x14ac:dyDescent="0.25">
      <c r="A188" s="343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hidden="1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5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hidden="1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hidden="1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hidden="1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hidden="1" customHeight="1" x14ac:dyDescent="0.25">
      <c r="A194" s="343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08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14</v>
      </c>
      <c r="Y195" s="325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41.72</v>
      </c>
      <c r="BN195" s="67">
        <f>IFERROR(Y195*I195,"0")</f>
        <v>41.72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14</v>
      </c>
      <c r="Y196" s="326">
        <f>IFERROR(SUM(Y195:Y195),"0")</f>
        <v>14</v>
      </c>
      <c r="Z196" s="326">
        <f>IFERROR(IF(Z195="",0,Z195),"0")</f>
        <v>0.25031999999999999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38.64</v>
      </c>
      <c r="Y197" s="326">
        <f>IFERROR(SUMPRODUCT(Y195:Y195*H195:H195),"0")</f>
        <v>38.64</v>
      </c>
      <c r="Z197" s="37"/>
      <c r="AA197" s="327"/>
      <c r="AB197" s="327"/>
      <c r="AC197" s="327"/>
    </row>
    <row r="198" spans="1:68" ht="14.25" hidden="1" customHeight="1" x14ac:dyDescent="0.25">
      <c r="A198" s="343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hidden="1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3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hidden="1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hidden="1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hidden="1" customHeight="1" x14ac:dyDescent="0.25">
      <c r="A206" s="34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hidden="1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0</v>
      </c>
      <c r="Y207" s="325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0</v>
      </c>
      <c r="Y210" s="326">
        <f>IFERROR(SUM(Y207:Y209),"0")</f>
        <v>0</v>
      </c>
      <c r="Z210" s="326">
        <f>IFERROR(IF(Z207="",0,Z207),"0")+IFERROR(IF(Z208="",0,Z208),"0")+IFERROR(IF(Z209="",0,Z209),"0")</f>
        <v>0</v>
      </c>
      <c r="AA210" s="327"/>
      <c r="AB210" s="327"/>
      <c r="AC210" s="327"/>
    </row>
    <row r="211" spans="1:68" hidden="1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0</v>
      </c>
      <c r="Y211" s="326">
        <f>IFERROR(SUMPRODUCT(Y207:Y209*H207:H209),"0")</f>
        <v>0</v>
      </c>
      <c r="Z211" s="37"/>
      <c r="AA211" s="327"/>
      <c r="AB211" s="327"/>
      <c r="AC211" s="327"/>
    </row>
    <row r="212" spans="1:68" ht="16.5" hidden="1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hidden="1" customHeight="1" x14ac:dyDescent="0.25">
      <c r="A213" s="343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hidden="1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hidden="1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50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idden="1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0</v>
      </c>
      <c r="Y220" s="326">
        <f>IFERROR(SUM(Y214:Y219),"0")</f>
        <v>0</v>
      </c>
      <c r="Z220" s="326">
        <f>IFERROR(IF(Z214="",0,Z214),"0")+IFERROR(IF(Z215="",0,Z215),"0")+IFERROR(IF(Z216="",0,Z216),"0")+IFERROR(IF(Z217="",0,Z217),"0")+IFERROR(IF(Z218="",0,Z218),"0")+IFERROR(IF(Z219="",0,Z219),"0")</f>
        <v>0</v>
      </c>
      <c r="AA220" s="327"/>
      <c r="AB220" s="327"/>
      <c r="AC220" s="327"/>
    </row>
    <row r="221" spans="1:68" hidden="1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0</v>
      </c>
      <c r="Y221" s="326">
        <f>IFERROR(SUMPRODUCT(Y214:Y219*H214:H219),"0")</f>
        <v>0</v>
      </c>
      <c r="Z221" s="37"/>
      <c r="AA221" s="327"/>
      <c r="AB221" s="327"/>
      <c r="AC221" s="327"/>
    </row>
    <row r="222" spans="1:68" ht="16.5" hidden="1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hidden="1" customHeight="1" x14ac:dyDescent="0.25">
      <c r="A223" s="343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hidden="1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0</v>
      </c>
      <c r="Y225" s="325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0</v>
      </c>
      <c r="Y227" s="325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0</v>
      </c>
      <c r="Y228" s="326">
        <f>IFERROR(SUM(Y224:Y227),"0")</f>
        <v>0</v>
      </c>
      <c r="Z228" s="326">
        <f>IFERROR(IF(Z224="",0,Z224),"0")+IFERROR(IF(Z225="",0,Z225),"0")+IFERROR(IF(Z226="",0,Z226),"0")+IFERROR(IF(Z227="",0,Z227),"0")</f>
        <v>0</v>
      </c>
      <c r="AA228" s="327"/>
      <c r="AB228" s="327"/>
      <c r="AC228" s="327"/>
    </row>
    <row r="229" spans="1:68" hidden="1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0</v>
      </c>
      <c r="Y229" s="326">
        <f>IFERROR(SUMPRODUCT(Y224:Y227*H224:H227),"0")</f>
        <v>0</v>
      </c>
      <c r="Z229" s="37"/>
      <c r="AA229" s="327"/>
      <c r="AB229" s="327"/>
      <c r="AC229" s="327"/>
    </row>
    <row r="230" spans="1:68" ht="16.5" hidden="1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hidden="1" customHeight="1" x14ac:dyDescent="0.25">
      <c r="A231" s="34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46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12</v>
      </c>
      <c r="Y232" s="325">
        <f>IFERROR(IF(X232="","",X232),"")</f>
        <v>12</v>
      </c>
      <c r="Z232" s="36">
        <f>IFERROR(IF(X232="","",X232*0.0155),"")</f>
        <v>0.186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62.760000000000005</v>
      </c>
      <c r="BN232" s="67">
        <f>IFERROR(Y232*I232,"0")</f>
        <v>62.760000000000005</v>
      </c>
      <c r="BO232" s="67">
        <f>IFERROR(X232/J232,"0")</f>
        <v>0.14285714285714285</v>
      </c>
      <c r="BP232" s="67">
        <f>IFERROR(Y232/J232,"0")</f>
        <v>0.14285714285714285</v>
      </c>
    </row>
    <row r="233" spans="1:68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12</v>
      </c>
      <c r="Y233" s="326">
        <f>IFERROR(SUM(Y232:Y232),"0")</f>
        <v>12</v>
      </c>
      <c r="Z233" s="326">
        <f>IFERROR(IF(Z232="",0,Z232),"0")</f>
        <v>0.186</v>
      </c>
      <c r="AA233" s="327"/>
      <c r="AB233" s="327"/>
      <c r="AC233" s="327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60</v>
      </c>
      <c r="Y234" s="326">
        <f>IFERROR(SUMPRODUCT(Y232:Y232*H232:H232),"0")</f>
        <v>60</v>
      </c>
      <c r="Z234" s="37"/>
      <c r="AA234" s="327"/>
      <c r="AB234" s="327"/>
      <c r="AC234" s="327"/>
    </row>
    <row r="235" spans="1:68" ht="16.5" hidden="1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hidden="1" customHeight="1" x14ac:dyDescent="0.25">
      <c r="A236" s="343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hidden="1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hidden="1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hidden="1" customHeight="1" x14ac:dyDescent="0.25">
      <c r="A240" s="343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hidden="1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hidden="1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hidden="1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hidden="1" customHeight="1" x14ac:dyDescent="0.25">
      <c r="A247" s="343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hidden="1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hidden="1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5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hidden="1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hidden="1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hidden="1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hidden="1" customHeight="1" x14ac:dyDescent="0.25">
      <c r="A254" s="343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hidden="1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hidden="1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hidden="1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hidden="1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hidden="1" customHeight="1" x14ac:dyDescent="0.25">
      <c r="A260" s="343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192</v>
      </c>
      <c r="Y261" s="325">
        <f>IFERROR(IF(X261="","",X261),"")</f>
        <v>192</v>
      </c>
      <c r="Z261" s="36">
        <f>IFERROR(IF(X261="","",X261*0.0155),"")</f>
        <v>2.976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1010.3039999999999</v>
      </c>
      <c r="BN261" s="67">
        <f>IFERROR(Y261*I261,"0")</f>
        <v>1010.3039999999999</v>
      </c>
      <c r="BO261" s="67">
        <f>IFERROR(X261/J261,"0")</f>
        <v>2.2857142857142856</v>
      </c>
      <c r="BP261" s="67">
        <f>IFERROR(Y261/J261,"0")</f>
        <v>2.2857142857142856</v>
      </c>
    </row>
    <row r="262" spans="1:68" ht="27" hidden="1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192</v>
      </c>
      <c r="Y263" s="326">
        <f>IFERROR(SUM(Y261:Y262),"0")</f>
        <v>192</v>
      </c>
      <c r="Z263" s="326">
        <f>IFERROR(IF(Z261="",0,Z261),"0")+IFERROR(IF(Z262="",0,Z262),"0")</f>
        <v>2.976</v>
      </c>
      <c r="AA263" s="327"/>
      <c r="AB263" s="327"/>
      <c r="AC263" s="327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960</v>
      </c>
      <c r="Y264" s="326">
        <f>IFERROR(SUMPRODUCT(Y261:Y262*H261:H262),"0")</f>
        <v>960</v>
      </c>
      <c r="Z264" s="37"/>
      <c r="AA264" s="327"/>
      <c r="AB264" s="327"/>
      <c r="AC264" s="327"/>
    </row>
    <row r="265" spans="1:68" ht="27.75" hidden="1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hidden="1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hidden="1" customHeight="1" x14ac:dyDescent="0.25">
      <c r="A267" s="343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hidden="1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5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hidden="1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hidden="1" customHeight="1" x14ac:dyDescent="0.25">
      <c r="A271" s="343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hidden="1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hidden="1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hidden="1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hidden="1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hidden="1" customHeight="1" x14ac:dyDescent="0.25">
      <c r="A277" s="343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hidden="1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21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hidden="1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57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0</v>
      </c>
      <c r="Y279" s="325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hidden="1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57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0</v>
      </c>
      <c r="Y281" s="326">
        <f>IFERROR(SUM(Y278:Y280),"0")</f>
        <v>0</v>
      </c>
      <c r="Z281" s="326">
        <f>IFERROR(IF(Z278="",0,Z278),"0")+IFERROR(IF(Z279="",0,Z279),"0")+IFERROR(IF(Z280="",0,Z280),"0")</f>
        <v>0</v>
      </c>
      <c r="AA281" s="327"/>
      <c r="AB281" s="327"/>
      <c r="AC281" s="327"/>
    </row>
    <row r="282" spans="1:68" hidden="1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0</v>
      </c>
      <c r="Y282" s="326">
        <f>IFERROR(SUMPRODUCT(Y278:Y280*H278:H280),"0")</f>
        <v>0</v>
      </c>
      <c r="Z282" s="37"/>
      <c r="AA282" s="327"/>
      <c r="AB282" s="327"/>
      <c r="AC282" s="327"/>
    </row>
    <row r="283" spans="1:68" ht="14.25" hidden="1" customHeight="1" x14ac:dyDescent="0.25">
      <c r="A283" s="343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hidden="1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42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0</v>
      </c>
      <c r="Y284" s="325">
        <f>IFERROR(IF(X284="","",X284),"")</f>
        <v>0</v>
      </c>
      <c r="Z284" s="36">
        <f>IFERROR(IF(X284="","",X284*0.00502),"")</f>
        <v>0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idden="1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0</v>
      </c>
      <c r="Y285" s="326">
        <f>IFERROR(SUM(Y284:Y284),"0")</f>
        <v>0</v>
      </c>
      <c r="Z285" s="326">
        <f>IFERROR(IF(Z284="",0,Z284),"0")</f>
        <v>0</v>
      </c>
      <c r="AA285" s="327"/>
      <c r="AB285" s="327"/>
      <c r="AC285" s="327"/>
    </row>
    <row r="286" spans="1:68" hidden="1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0</v>
      </c>
      <c r="Y286" s="326">
        <f>IFERROR(SUMPRODUCT(Y284:Y284*H284:H284),"0")</f>
        <v>0</v>
      </c>
      <c r="Z286" s="37"/>
      <c r="AA286" s="327"/>
      <c r="AB286" s="327"/>
      <c r="AC286" s="327"/>
    </row>
    <row r="287" spans="1:68" ht="14.25" hidden="1" customHeight="1" x14ac:dyDescent="0.25">
      <c r="A287" s="343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48</v>
      </c>
      <c r="Y288" s="325">
        <f>IFERROR(IF(X288="","",X288),"")</f>
        <v>48</v>
      </c>
      <c r="Z288" s="36">
        <f>IFERROR(IF(X288="","",X288*0.0155),"")</f>
        <v>0.74399999999999999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300.48</v>
      </c>
      <c r="BN288" s="67">
        <f>IFERROR(Y288*I288,"0")</f>
        <v>300.48</v>
      </c>
      <c r="BO288" s="67">
        <f>IFERROR(X288/J288,"0")</f>
        <v>0.5714285714285714</v>
      </c>
      <c r="BP288" s="67">
        <f>IFERROR(Y288/J288,"0")</f>
        <v>0.5714285714285714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14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48</v>
      </c>
      <c r="Y290" s="326">
        <f>IFERROR(SUM(Y288:Y289),"0")</f>
        <v>48</v>
      </c>
      <c r="Z290" s="326">
        <f>IFERROR(IF(Z288="",0,Z288),"0")+IFERROR(IF(Z289="",0,Z289),"0")</f>
        <v>0.74399999999999999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288</v>
      </c>
      <c r="Y291" s="326">
        <f>IFERROR(SUMPRODUCT(Y288:Y289*H288:H289),"0")</f>
        <v>288</v>
      </c>
      <c r="Z291" s="37"/>
      <c r="AA291" s="327"/>
      <c r="AB291" s="327"/>
      <c r="AC291" s="327"/>
    </row>
    <row r="292" spans="1:68" ht="14.25" hidden="1" customHeight="1" x14ac:dyDescent="0.25">
      <c r="A292" s="343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hidden="1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03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0</v>
      </c>
      <c r="Y293" s="325">
        <f>IFERROR(IF(X293="","",X293),"")</f>
        <v>0</v>
      </c>
      <c r="Z293" s="36">
        <f>IFERROR(IF(X293="","",X293*0.00936),"")</f>
        <v>0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0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132</v>
      </c>
      <c r="Y294" s="325">
        <f>IFERROR(IF(X294="","",X294),"")</f>
        <v>132</v>
      </c>
      <c r="Z294" s="36">
        <f>IFERROR(IF(X294="","",X294*0.0155),"")</f>
        <v>2.0459999999999998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691.0200000000001</v>
      </c>
      <c r="BN294" s="67">
        <f>IFERROR(Y294*I294,"0")</f>
        <v>691.0200000000001</v>
      </c>
      <c r="BO294" s="67">
        <f>IFERROR(X294/J294,"0")</f>
        <v>1.5714285714285714</v>
      </c>
      <c r="BP294" s="67">
        <f>IFERROR(Y294/J294,"0")</f>
        <v>1.5714285714285714</v>
      </c>
    </row>
    <row r="295" spans="1:68" ht="27" hidden="1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49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132</v>
      </c>
      <c r="Y296" s="326">
        <f>IFERROR(SUM(Y293:Y295),"0")</f>
        <v>132</v>
      </c>
      <c r="Z296" s="326">
        <f>IFERROR(IF(Z293="",0,Z293),"0")+IFERROR(IF(Z294="",0,Z294),"0")+IFERROR(IF(Z295="",0,Z295),"0")</f>
        <v>2.0459999999999998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660</v>
      </c>
      <c r="Y297" s="326">
        <f>IFERROR(SUMPRODUCT(Y293:Y295*H293:H295),"0")</f>
        <v>660</v>
      </c>
      <c r="Z297" s="37"/>
      <c r="AA297" s="327"/>
      <c r="AB297" s="327"/>
      <c r="AC297" s="327"/>
    </row>
    <row r="298" spans="1:68" ht="14.25" hidden="1" customHeight="1" x14ac:dyDescent="0.25">
      <c r="A298" s="343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hidden="1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2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09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42</v>
      </c>
      <c r="Y300" s="325">
        <f t="shared" si="24"/>
        <v>42</v>
      </c>
      <c r="Z300" s="36">
        <f>IFERROR(IF(X300="","",X300*0.00936),"")</f>
        <v>0.39312000000000002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163.464</v>
      </c>
      <c r="BN300" s="67">
        <f t="shared" si="26"/>
        <v>163.464</v>
      </c>
      <c r="BO300" s="67">
        <f t="shared" si="27"/>
        <v>0.33333333333333331</v>
      </c>
      <c r="BP300" s="67">
        <f t="shared" si="28"/>
        <v>0.33333333333333331</v>
      </c>
    </row>
    <row r="301" spans="1:68" ht="27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12</v>
      </c>
      <c r="Y301" s="325">
        <f t="shared" si="24"/>
        <v>12</v>
      </c>
      <c r="Z301" s="36">
        <f>IFERROR(IF(X301="","",X301*0.0155),"")</f>
        <v>0.186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68.820000000000007</v>
      </c>
      <c r="BN301" s="67">
        <f t="shared" si="26"/>
        <v>68.820000000000007</v>
      </c>
      <c r="BO301" s="67">
        <f t="shared" si="27"/>
        <v>0.14285714285714285</v>
      </c>
      <c r="BP301" s="67">
        <f t="shared" si="28"/>
        <v>0.14285714285714285</v>
      </c>
    </row>
    <row r="302" spans="1:68" ht="27" hidden="1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hidden="1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352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4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14</v>
      </c>
      <c r="Y304" s="325">
        <f t="shared" si="24"/>
        <v>14</v>
      </c>
      <c r="Z304" s="36">
        <f t="shared" si="29"/>
        <v>0.13103999999999999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44.688000000000002</v>
      </c>
      <c r="BN304" s="67">
        <f t="shared" si="26"/>
        <v>44.688000000000002</v>
      </c>
      <c r="BO304" s="67">
        <f t="shared" si="27"/>
        <v>0.1111111111111111</v>
      </c>
      <c r="BP304" s="67">
        <f t="shared" si="28"/>
        <v>0.1111111111111111</v>
      </c>
    </row>
    <row r="305" spans="1:68" ht="37.5" hidden="1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9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37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1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27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7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6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5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68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74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68</v>
      </c>
      <c r="Y317" s="326">
        <f>IFERROR(SUM(Y299:Y316),"0")</f>
        <v>68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0.71016000000000012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263.39999999999998</v>
      </c>
      <c r="Y318" s="326">
        <f>IFERROR(SUMPRODUCT(Y299:Y316*H299:H316),"0")</f>
        <v>263.39999999999998</v>
      </c>
      <c r="Z318" s="37"/>
      <c r="AA318" s="327"/>
      <c r="AB318" s="327"/>
      <c r="AC318" s="327"/>
    </row>
    <row r="319" spans="1:68" ht="16.5" hidden="1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hidden="1" customHeight="1" x14ac:dyDescent="0.25">
      <c r="A320" s="343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hidden="1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81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hidden="1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hidden="1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497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3"/>
      <c r="P324" s="366" t="s">
        <v>469</v>
      </c>
      <c r="Q324" s="367"/>
      <c r="R324" s="367"/>
      <c r="S324" s="367"/>
      <c r="T324" s="367"/>
      <c r="U324" s="367"/>
      <c r="V324" s="368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5382.48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5382.48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3"/>
      <c r="P325" s="366" t="s">
        <v>470</v>
      </c>
      <c r="Q325" s="367"/>
      <c r="R325" s="367"/>
      <c r="S325" s="367"/>
      <c r="T325" s="367"/>
      <c r="U325" s="367"/>
      <c r="V325" s="368"/>
      <c r="W325" s="37" t="s">
        <v>73</v>
      </c>
      <c r="X325" s="326">
        <f>IFERROR(SUM(BM22:BM321),"0")</f>
        <v>5822.4088000000011</v>
      </c>
      <c r="Y325" s="326">
        <f>IFERROR(SUM(BN22:BN321),"0")</f>
        <v>5822.4088000000011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3"/>
      <c r="P326" s="366" t="s">
        <v>471</v>
      </c>
      <c r="Q326" s="367"/>
      <c r="R326" s="367"/>
      <c r="S326" s="367"/>
      <c r="T326" s="367"/>
      <c r="U326" s="367"/>
      <c r="V326" s="368"/>
      <c r="W326" s="37" t="s">
        <v>472</v>
      </c>
      <c r="X326" s="38">
        <f>ROUNDUP(SUM(BO22:BO321),0)</f>
        <v>14</v>
      </c>
      <c r="Y326" s="38">
        <f>ROUNDUP(SUM(BP22:BP321),0)</f>
        <v>14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3"/>
      <c r="P327" s="366" t="s">
        <v>473</v>
      </c>
      <c r="Q327" s="367"/>
      <c r="R327" s="367"/>
      <c r="S327" s="367"/>
      <c r="T327" s="367"/>
      <c r="U327" s="367"/>
      <c r="V327" s="368"/>
      <c r="W327" s="37" t="s">
        <v>73</v>
      </c>
      <c r="X327" s="326">
        <f>GrossWeightTotal+PalletQtyTotal*25</f>
        <v>6172.4088000000011</v>
      </c>
      <c r="Y327" s="326">
        <f>GrossWeightTotalR+PalletQtyTotalR*25</f>
        <v>6172.4088000000011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3"/>
      <c r="P328" s="366" t="s">
        <v>474</v>
      </c>
      <c r="Q328" s="367"/>
      <c r="R328" s="367"/>
      <c r="S328" s="367"/>
      <c r="T328" s="367"/>
      <c r="U328" s="367"/>
      <c r="V328" s="368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1206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1206</v>
      </c>
      <c r="Z328" s="37"/>
      <c r="AA328" s="327"/>
      <c r="AB328" s="327"/>
      <c r="AC328" s="327"/>
    </row>
    <row r="329" spans="1:68" ht="14.25" hidden="1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3"/>
      <c r="P329" s="366" t="s">
        <v>475</v>
      </c>
      <c r="Q329" s="367"/>
      <c r="R329" s="367"/>
      <c r="S329" s="367"/>
      <c r="T329" s="367"/>
      <c r="U329" s="367"/>
      <c r="V329" s="368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17.208599999999997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61" t="s">
        <v>74</v>
      </c>
      <c r="D331" s="473"/>
      <c r="E331" s="473"/>
      <c r="F331" s="473"/>
      <c r="G331" s="473"/>
      <c r="H331" s="473"/>
      <c r="I331" s="473"/>
      <c r="J331" s="473"/>
      <c r="K331" s="473"/>
      <c r="L331" s="473"/>
      <c r="M331" s="473"/>
      <c r="N331" s="473"/>
      <c r="O331" s="473"/>
      <c r="P331" s="473"/>
      <c r="Q331" s="473"/>
      <c r="R331" s="473"/>
      <c r="S331" s="473"/>
      <c r="T331" s="407"/>
      <c r="U331" s="361" t="s">
        <v>240</v>
      </c>
      <c r="V331" s="407"/>
      <c r="W331" s="321" t="s">
        <v>266</v>
      </c>
      <c r="X331" s="361" t="s">
        <v>285</v>
      </c>
      <c r="Y331" s="473"/>
      <c r="Z331" s="473"/>
      <c r="AA331" s="473"/>
      <c r="AB331" s="473"/>
      <c r="AC331" s="473"/>
      <c r="AD331" s="407"/>
      <c r="AE331" s="321" t="s">
        <v>360</v>
      </c>
      <c r="AF331" s="321" t="s">
        <v>365</v>
      </c>
      <c r="AG331" s="321" t="s">
        <v>372</v>
      </c>
      <c r="AH331" s="361" t="s">
        <v>241</v>
      </c>
      <c r="AI331" s="407"/>
    </row>
    <row r="332" spans="1:68" ht="14.25" customHeight="1" thickTop="1" x14ac:dyDescent="0.2">
      <c r="A332" s="423" t="s">
        <v>478</v>
      </c>
      <c r="B332" s="361" t="s">
        <v>62</v>
      </c>
      <c r="C332" s="361" t="s">
        <v>75</v>
      </c>
      <c r="D332" s="361" t="s">
        <v>84</v>
      </c>
      <c r="E332" s="361" t="s">
        <v>94</v>
      </c>
      <c r="F332" s="361" t="s">
        <v>111</v>
      </c>
      <c r="G332" s="361" t="s">
        <v>136</v>
      </c>
      <c r="H332" s="361" t="s">
        <v>143</v>
      </c>
      <c r="I332" s="361" t="s">
        <v>149</v>
      </c>
      <c r="J332" s="361" t="s">
        <v>157</v>
      </c>
      <c r="K332" s="361" t="s">
        <v>177</v>
      </c>
      <c r="L332" s="361" t="s">
        <v>183</v>
      </c>
      <c r="M332" s="361" t="s">
        <v>200</v>
      </c>
      <c r="N332" s="322"/>
      <c r="O332" s="361" t="s">
        <v>206</v>
      </c>
      <c r="P332" s="361" t="s">
        <v>213</v>
      </c>
      <c r="Q332" s="361" t="s">
        <v>223</v>
      </c>
      <c r="R332" s="361" t="s">
        <v>227</v>
      </c>
      <c r="S332" s="361" t="s">
        <v>230</v>
      </c>
      <c r="T332" s="361" t="s">
        <v>236</v>
      </c>
      <c r="U332" s="361" t="s">
        <v>241</v>
      </c>
      <c r="V332" s="361" t="s">
        <v>245</v>
      </c>
      <c r="W332" s="361" t="s">
        <v>267</v>
      </c>
      <c r="X332" s="361" t="s">
        <v>286</v>
      </c>
      <c r="Y332" s="361" t="s">
        <v>302</v>
      </c>
      <c r="Z332" s="361" t="s">
        <v>312</v>
      </c>
      <c r="AA332" s="361" t="s">
        <v>327</v>
      </c>
      <c r="AB332" s="361" t="s">
        <v>338</v>
      </c>
      <c r="AC332" s="361" t="s">
        <v>343</v>
      </c>
      <c r="AD332" s="361" t="s">
        <v>354</v>
      </c>
      <c r="AE332" s="361" t="s">
        <v>361</v>
      </c>
      <c r="AF332" s="361" t="s">
        <v>366</v>
      </c>
      <c r="AG332" s="361" t="s">
        <v>373</v>
      </c>
      <c r="AH332" s="361" t="s">
        <v>241</v>
      </c>
      <c r="AI332" s="361" t="s">
        <v>464</v>
      </c>
    </row>
    <row r="333" spans="1:68" ht="13.5" customHeight="1" thickBot="1" x14ac:dyDescent="0.25">
      <c r="A333" s="424"/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2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62"/>
      <c r="Z333" s="362"/>
      <c r="AA333" s="362"/>
      <c r="AB333" s="362"/>
      <c r="AC333" s="362"/>
      <c r="AD333" s="362"/>
      <c r="AE333" s="362"/>
      <c r="AF333" s="362"/>
      <c r="AG333" s="362"/>
      <c r="AH333" s="362"/>
      <c r="AI333" s="362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105</v>
      </c>
      <c r="D334" s="46">
        <f>IFERROR(X34*H34,"0")+IFERROR(X35*H35,"0")+IFERROR(X36*H36,"0")</f>
        <v>67.199999999999989</v>
      </c>
      <c r="E334" s="46">
        <f>IFERROR(X41*H41,"0")+IFERROR(X42*H42,"0")+IFERROR(X43*H43,"0")+IFERROR(X44*H44,"0")+IFERROR(X45*H45,"0")+IFERROR(X46*H46,"0")+IFERROR(X47*H47,"0")</f>
        <v>252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600</v>
      </c>
      <c r="H334" s="46">
        <f>IFERROR(X82*H82,"0")+IFERROR(X83*H83,"0")</f>
        <v>0</v>
      </c>
      <c r="I334" s="46">
        <f>IFERROR(X88*H88,"0")+IFERROR(X89*H89,"0")</f>
        <v>151.19999999999999</v>
      </c>
      <c r="J334" s="46">
        <f>IFERROR(X94*H94,"0")+IFERROR(X95*H95,"0")+IFERROR(X96*H96,"0")+IFERROR(X97*H97,"0")+IFERROR(X98*H98,"0")+IFERROR(X99*H99,"0")</f>
        <v>134.4</v>
      </c>
      <c r="K334" s="46">
        <f>IFERROR(X104*H104,"0")+IFERROR(X105*H105,"0")</f>
        <v>151.20000000000002</v>
      </c>
      <c r="L334" s="46">
        <f>IFERROR(X110*H110,"0")+IFERROR(X111*H111,"0")+IFERROR(X112*H112,"0")+IFERROR(X113*H113,"0")+IFERROR(X114*H114,"0")+IFERROR(X115*H115,"0")+IFERROR(X119*H119,"0")</f>
        <v>745.92</v>
      </c>
      <c r="M334" s="46">
        <f>IFERROR(X124*H124,"0")+IFERROR(X125*H125,"0")</f>
        <v>294</v>
      </c>
      <c r="N334" s="322"/>
      <c r="O334" s="46">
        <f>IFERROR(X130*H130,"0")+IFERROR(X131*H131,"0")</f>
        <v>84</v>
      </c>
      <c r="P334" s="46">
        <f>IFERROR(X136*H136,"0")+IFERROR(X137*H137,"0")+IFERROR(X138*H138,"0")</f>
        <v>0</v>
      </c>
      <c r="Q334" s="46">
        <f>IFERROR(X143*H143,"0")</f>
        <v>0</v>
      </c>
      <c r="R334" s="46">
        <f>IFERROR(X148*H148,"0")</f>
        <v>0</v>
      </c>
      <c r="S334" s="46">
        <f>IFERROR(X153*H153,"0")</f>
        <v>0</v>
      </c>
      <c r="T334" s="46">
        <f>IFERROR(X158*H158,"0")</f>
        <v>23.52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420</v>
      </c>
      <c r="W334" s="46">
        <f>IFERROR(X183*H183,"0")+IFERROR(X184*H184,"0")+IFERROR(X185*H185,"0")+IFERROR(X189*H189,"0")</f>
        <v>84</v>
      </c>
      <c r="X334" s="46">
        <f>IFERROR(X195*H195,"0")+IFERROR(X199*H199,"0")+IFERROR(X200*H200,"0")+IFERROR(X201*H201,"0")+IFERROR(X202*H202,"0")</f>
        <v>38.64</v>
      </c>
      <c r="Y334" s="46">
        <f>IFERROR(X207*H207,"0")+IFERROR(X208*H208,"0")+IFERROR(X209*H209,"0")</f>
        <v>0</v>
      </c>
      <c r="Z334" s="46">
        <f>IFERROR(X214*H214,"0")+IFERROR(X215*H215,"0")+IFERROR(X216*H216,"0")+IFERROR(X217*H217,"0")+IFERROR(X218*H218,"0")+IFERROR(X219*H219,"0")</f>
        <v>0</v>
      </c>
      <c r="AA334" s="46">
        <f>IFERROR(X224*H224,"0")+IFERROR(X225*H225,"0")+IFERROR(X226*H226,"0")+IFERROR(X227*H227,"0")</f>
        <v>0</v>
      </c>
      <c r="AB334" s="46">
        <f>IFERROR(X232*H232,"0")</f>
        <v>60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960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1211.4000000000001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3031.2</v>
      </c>
      <c r="B337" s="60">
        <f>SUMPRODUCT(--(BB:BB="ПГП"),--(W:W="кор"),H:H,Y:Y)+SUMPRODUCT(--(BB:BB="ПГП"),--(W:W="кг"),Y:Y)</f>
        <v>2351.2800000000002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6,00"/>
        <filter val="105,00"/>
        <filter val="12,00"/>
        <filter val="120,00"/>
        <filter val="132,00"/>
        <filter val="134,40"/>
        <filter val="14"/>
        <filter val="14,00"/>
        <filter val="151,20"/>
        <filter val="192,00"/>
        <filter val="23,52"/>
        <filter val="24,00"/>
        <filter val="252,00"/>
        <filter val="263,40"/>
        <filter val="28,00"/>
        <filter val="288,00"/>
        <filter val="294,00"/>
        <filter val="36,00"/>
        <filter val="38,64"/>
        <filter val="42,00"/>
        <filter val="420,00"/>
        <filter val="48,00"/>
        <filter val="5 382,48"/>
        <filter val="5 822,41"/>
        <filter val="56,00"/>
        <filter val="6 172,41"/>
        <filter val="60,00"/>
        <filter val="600,00"/>
        <filter val="660,00"/>
        <filter val="67,20"/>
        <filter val="672,00"/>
        <filter val="68,00"/>
        <filter val="70,00"/>
        <filter val="73,92"/>
        <filter val="84,00"/>
        <filter val="96,00"/>
        <filter val="960,00"/>
        <filter val="98,00"/>
      </filters>
    </filterColumn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H332:AH333"/>
    <mergeCell ref="D305:E305"/>
    <mergeCell ref="D310:E310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D34:E34"/>
    <mergeCell ref="D243:E243"/>
    <mergeCell ref="D99:E99"/>
    <mergeCell ref="P78:V78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D321:E321"/>
    <mergeCell ref="P278:T278"/>
    <mergeCell ref="D215:E215"/>
    <mergeCell ref="P250:V250"/>
    <mergeCell ref="A246:Z246"/>
    <mergeCell ref="A75:Z75"/>
    <mergeCell ref="P286:V286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A320:Z320"/>
    <mergeCell ref="N17:N18"/>
    <mergeCell ref="P293:T293"/>
    <mergeCell ref="P294:T294"/>
    <mergeCell ref="P83:T83"/>
    <mergeCell ref="P217:T217"/>
    <mergeCell ref="A252:Z252"/>
    <mergeCell ref="A84:O85"/>
    <mergeCell ref="A78:O79"/>
    <mergeCell ref="A141:Z141"/>
    <mergeCell ref="A144:O145"/>
    <mergeCell ref="P228:V228"/>
    <mergeCell ref="A109:Z109"/>
    <mergeCell ref="P317:V317"/>
    <mergeCell ref="P249:T249"/>
    <mergeCell ref="P172:T172"/>
    <mergeCell ref="D189:E189"/>
    <mergeCell ref="A173:O174"/>
    <mergeCell ref="P99:T99"/>
    <mergeCell ref="D224:E224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J9:M9"/>
    <mergeCell ref="A296:O297"/>
    <mergeCell ref="P261:T261"/>
    <mergeCell ref="A146:Z146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D112:E112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05:T305"/>
    <mergeCell ref="D96:E96"/>
    <mergeCell ref="A287:Z287"/>
    <mergeCell ref="P38:V38"/>
    <mergeCell ref="D47:E47"/>
    <mergeCell ref="P209:T209"/>
    <mergeCell ref="A80:Z80"/>
    <mergeCell ref="A281:O282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332:A333"/>
    <mergeCell ref="P190:V190"/>
    <mergeCell ref="P284:T284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113:T113"/>
    <mergeCell ref="P17:T18"/>
    <mergeCell ref="D94:E94"/>
    <mergeCell ref="P148:T148"/>
    <mergeCell ref="D69:E69"/>
    <mergeCell ref="P106:V106"/>
    <mergeCell ref="P264:V264"/>
    <mergeCell ref="P269:V269"/>
    <mergeCell ref="A87:Z87"/>
    <mergeCell ref="D7:M7"/>
    <mergeCell ref="P29:T29"/>
    <mergeCell ref="D8:M8"/>
    <mergeCell ref="P44:T44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A290:O291"/>
    <mergeCell ref="P94:T94"/>
    <mergeCell ref="D208:E208"/>
    <mergeCell ref="D300:E300"/>
    <mergeCell ref="P237:T237"/>
    <mergeCell ref="P158:T158"/>
    <mergeCell ref="P251:V251"/>
    <mergeCell ref="P95:T95"/>
    <mergeCell ref="D313:E313"/>
    <mergeCell ref="D303:E303"/>
    <mergeCell ref="C332:C333"/>
    <mergeCell ref="P170:T170"/>
    <mergeCell ref="P316:T316"/>
    <mergeCell ref="D289:E289"/>
    <mergeCell ref="P159:V15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P322:V322"/>
    <mergeCell ref="P211:V211"/>
    <mergeCell ref="A256:O257"/>
    <mergeCell ref="P324:V324"/>
    <mergeCell ref="A205:Z205"/>
    <mergeCell ref="D70:E70"/>
    <mergeCell ref="D312:E312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P281:V281"/>
    <mergeCell ref="D226:E226"/>
    <mergeCell ref="P183:T183"/>
    <mergeCell ref="D164:E16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2025-07-04T11:23:06Z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