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0D96AA-0D99-491C-A2A3-07257658C4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98" i="1" l="1"/>
  <c r="BN98" i="1"/>
  <c r="Z98" i="1"/>
  <c r="BP132" i="1"/>
  <c r="BN132" i="1"/>
  <c r="Z13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X513" i="1"/>
  <c r="Y32" i="1"/>
  <c r="Z42" i="1"/>
  <c r="BN42" i="1"/>
  <c r="D523" i="1"/>
  <c r="Z61" i="1"/>
  <c r="BN61" i="1"/>
  <c r="BP84" i="1"/>
  <c r="BN84" i="1"/>
  <c r="Z84" i="1"/>
  <c r="BP89" i="1"/>
  <c r="BN89" i="1"/>
  <c r="Z89" i="1"/>
  <c r="BP113" i="1"/>
  <c r="BN113" i="1"/>
  <c r="Z113" i="1"/>
  <c r="Y160" i="1"/>
  <c r="BP159" i="1"/>
  <c r="BN159" i="1"/>
  <c r="Z159" i="1"/>
  <c r="Z160" i="1" s="1"/>
  <c r="BP163" i="1"/>
  <c r="BN163" i="1"/>
  <c r="Z163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Z267" i="1" s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Z22" i="1"/>
  <c r="Z23" i="1" s="1"/>
  <c r="BN22" i="1"/>
  <c r="BP22" i="1"/>
  <c r="Z26" i="1"/>
  <c r="BN26" i="1"/>
  <c r="BP26" i="1"/>
  <c r="Z30" i="1"/>
  <c r="BN30" i="1"/>
  <c r="C523" i="1"/>
  <c r="Z53" i="1"/>
  <c r="BN53" i="1"/>
  <c r="Z57" i="1"/>
  <c r="BN57" i="1"/>
  <c r="Y65" i="1"/>
  <c r="Z63" i="1"/>
  <c r="BN63" i="1"/>
  <c r="Y71" i="1"/>
  <c r="Z75" i="1"/>
  <c r="BN75" i="1"/>
  <c r="Z78" i="1"/>
  <c r="BN78" i="1"/>
  <c r="Z91" i="1"/>
  <c r="BN91" i="1"/>
  <c r="Z96" i="1"/>
  <c r="BN96" i="1"/>
  <c r="Z100" i="1"/>
  <c r="BN100" i="1"/>
  <c r="Z107" i="1"/>
  <c r="BN107" i="1"/>
  <c r="Y116" i="1"/>
  <c r="Z119" i="1"/>
  <c r="BN119" i="1"/>
  <c r="Y138" i="1"/>
  <c r="BP136" i="1"/>
  <c r="BN136" i="1"/>
  <c r="Z136" i="1"/>
  <c r="BP165" i="1"/>
  <c r="BN165" i="1"/>
  <c r="Z165" i="1"/>
  <c r="Y179" i="1"/>
  <c r="BP175" i="1"/>
  <c r="BN175" i="1"/>
  <c r="Z175" i="1"/>
  <c r="Y20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55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BP106" i="1"/>
  <c r="BN106" i="1"/>
  <c r="Z106" i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s="1"/>
  <c r="Z475" i="1" l="1"/>
  <c r="Z459" i="1"/>
  <c r="Z423" i="1"/>
  <c r="Z355" i="1"/>
  <c r="Z322" i="1"/>
  <c r="Z237" i="1"/>
  <c r="Z204" i="1"/>
  <c r="Z138" i="1"/>
  <c r="Z115" i="1"/>
  <c r="Z101" i="1"/>
  <c r="Z71" i="1"/>
  <c r="Z58" i="1"/>
  <c r="Z365" i="1"/>
  <c r="Z109" i="1"/>
  <c r="Z92" i="1"/>
  <c r="Z506" i="1"/>
  <c r="Z336" i="1"/>
  <c r="Z259" i="1"/>
  <c r="Z65" i="1"/>
  <c r="Y517" i="1"/>
  <c r="Y515" i="1"/>
  <c r="Z32" i="1"/>
  <c r="Z377" i="1"/>
  <c r="Z316" i="1"/>
  <c r="Z250" i="1"/>
  <c r="Z232" i="1"/>
  <c r="Z343" i="1"/>
  <c r="Z172" i="1"/>
  <c r="Y514" i="1"/>
  <c r="Z330" i="1"/>
  <c r="Z298" i="1"/>
  <c r="Z484" i="1"/>
  <c r="Y516" i="1"/>
  <c r="Z453" i="1"/>
  <c r="Z405" i="1"/>
  <c r="Z80" i="1"/>
  <c r="Z44" i="1"/>
  <c r="Y513" i="1"/>
  <c r="Z216" i="1"/>
  <c r="Z122" i="1"/>
  <c r="Z491" i="1"/>
  <c r="Z469" i="1"/>
  <c r="X516" i="1"/>
  <c r="Z308" i="1"/>
  <c r="Z518" i="1" l="1"/>
</calcChain>
</file>

<file path=xl/sharedStrings.xml><?xml version="1.0" encoding="utf-8"?>
<sst xmlns="http://schemas.openxmlformats.org/spreadsheetml/2006/main" count="2305" uniqueCount="825">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</sst>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45845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Понедельник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100</v>
      </c>
      <c r="Y41" s="57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360</v>
      </c>
      <c r="Y42" s="574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99.259259259259267</v>
      </c>
      <c r="Y44" s="575">
        <f>IFERROR(Y41/H41,"0")+IFERROR(Y42/H42,"0")+IFERROR(Y43/H43,"0")</f>
        <v>100</v>
      </c>
      <c r="Z44" s="575">
        <f>IFERROR(IF(Z41="",0,Z41),"0")+IFERROR(IF(Z42="",0,Z42),"0")+IFERROR(IF(Z43="",0,Z43),"0")</f>
        <v>1.0016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460</v>
      </c>
      <c r="Y45" s="575">
        <f>IFERROR(SUM(Y41:Y43),"0")</f>
        <v>468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450</v>
      </c>
      <c r="Y57" s="57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100</v>
      </c>
      <c r="Y58" s="575">
        <f>IFERROR(Y52/H52,"0")+IFERROR(Y53/H53,"0")+IFERROR(Y54/H54,"0")+IFERROR(Y55/H55,"0")+IFERROR(Y56/H56,"0")+IFERROR(Y57/H57,"0")</f>
        <v>100</v>
      </c>
      <c r="Z58" s="575">
        <f>IFERROR(IF(Z52="",0,Z52),"0")+IFERROR(IF(Z53="",0,Z53),"0")+IFERROR(IF(Z54="",0,Z54),"0")+IFERROR(IF(Z55="",0,Z55),"0")+IFERROR(IF(Z56="",0,Z56),"0")+IFERROR(IF(Z57="",0,Z57),"0")</f>
        <v>0.90200000000000002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450</v>
      </c>
      <c r="Y59" s="575">
        <f>IFERROR(SUM(Y52:Y57),"0")</f>
        <v>450</v>
      </c>
      <c r="Z59" s="37"/>
      <c r="AA59" s="576"/>
      <c r="AB59" s="576"/>
      <c r="AC59" s="576"/>
    </row>
    <row r="60" spans="1:68" ht="14.25" hidden="1" customHeight="1" x14ac:dyDescent="0.25">
      <c r="A60" s="590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180</v>
      </c>
      <c r="Y64" s="574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191.99999999999997</v>
      </c>
      <c r="BN64" s="64">
        <f>IFERROR(Y64*I64/H64,"0")</f>
        <v>192.95999999999998</v>
      </c>
      <c r="BO64" s="64">
        <f>IFERROR(1/J64*(X64/H64),"0")</f>
        <v>0.36630036630036628</v>
      </c>
      <c r="BP64" s="64">
        <f>IFERROR(1/J64*(Y64/H64),"0")</f>
        <v>0.36813186813186816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66.666666666666657</v>
      </c>
      <c r="Y65" s="575">
        <f>IFERROR(Y61/H61,"0")+IFERROR(Y62/H62,"0")+IFERROR(Y63/H63,"0")+IFERROR(Y64/H64,"0")</f>
        <v>67</v>
      </c>
      <c r="Z65" s="575">
        <f>IFERROR(IF(Z61="",0,Z61),"0")+IFERROR(IF(Z62="",0,Z62),"0")+IFERROR(IF(Z63="",0,Z63),"0")+IFERROR(IF(Z64="",0,Z64),"0")</f>
        <v>0.43617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180</v>
      </c>
      <c r="Y66" s="575">
        <f>IFERROR(SUM(Y61:Y64),"0")</f>
        <v>180.9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40</v>
      </c>
      <c r="Y83" s="574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5.1282051282051286</v>
      </c>
      <c r="Y85" s="575">
        <f>IFERROR(Y83/H83,"0")+IFERROR(Y84/H84,"0")</f>
        <v>6</v>
      </c>
      <c r="Z85" s="575">
        <f>IFERROR(IF(Z83="",0,Z83),"0")+IFERROR(IF(Z84="",0,Z84),"0")</f>
        <v>0.11388000000000001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40</v>
      </c>
      <c r="Y86" s="575">
        <f>IFERROR(SUM(Y83:Y84),"0")</f>
        <v>46.8</v>
      </c>
      <c r="Z86" s="37"/>
      <c r="AA86" s="576"/>
      <c r="AB86" s="576"/>
      <c r="AC86" s="576"/>
    </row>
    <row r="87" spans="1:68" ht="16.5" hidden="1" customHeight="1" x14ac:dyDescent="0.25">
      <c r="A87" s="588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450</v>
      </c>
      <c r="Y91" s="57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100</v>
      </c>
      <c r="Y92" s="575">
        <f>IFERROR(Y89/H89,"0")+IFERROR(Y90/H90,"0")+IFERROR(Y91/H91,"0")</f>
        <v>100</v>
      </c>
      <c r="Z92" s="575">
        <f>IFERROR(IF(Z89="",0,Z89),"0")+IFERROR(IF(Z90="",0,Z90),"0")+IFERROR(IF(Z91="",0,Z91),"0")</f>
        <v>0.90200000000000002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450</v>
      </c>
      <c r="Y93" s="575">
        <f>IFERROR(SUM(Y89:Y91),"0")</f>
        <v>450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187</v>
      </c>
      <c r="B95" s="54" t="s">
        <v>188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450</v>
      </c>
      <c r="Y98" s="574">
        <f t="shared" si="16"/>
        <v>450.90000000000003</v>
      </c>
      <c r="Z98" s="36">
        <f>IFERROR(IF(Y98=0,"",ROUNDUP(Y98/H98,0)*0.00651),"")</f>
        <v>1.08717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492</v>
      </c>
      <c r="BN98" s="64">
        <f t="shared" si="18"/>
        <v>492.98399999999998</v>
      </c>
      <c r="BO98" s="64">
        <f t="shared" si="19"/>
        <v>0.91575091575091572</v>
      </c>
      <c r="BP98" s="64">
        <f t="shared" si="20"/>
        <v>0.91758241758241765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166.66666666666666</v>
      </c>
      <c r="Y101" s="575">
        <f>IFERROR(Y95/H95,"0")+IFERROR(Y96/H96,"0")+IFERROR(Y97/H97,"0")+IFERROR(Y98/H98,"0")+IFERROR(Y99/H99,"0")+IFERROR(Y100/H100,"0")</f>
        <v>167</v>
      </c>
      <c r="Z101" s="575">
        <f>IFERROR(IF(Z95="",0,Z95),"0")+IFERROR(IF(Z96="",0,Z96),"0")+IFERROR(IF(Z97="",0,Z97),"0")+IFERROR(IF(Z98="",0,Z98),"0")+IFERROR(IF(Z99="",0,Z99),"0")+IFERROR(IF(Z100="",0,Z100),"0")</f>
        <v>1.08717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450</v>
      </c>
      <c r="Y102" s="575">
        <f>IFERROR(SUM(Y95:Y100),"0")</f>
        <v>450.90000000000003</v>
      </c>
      <c r="Z102" s="37"/>
      <c r="AA102" s="576"/>
      <c r="AB102" s="576"/>
      <c r="AC102" s="576"/>
    </row>
    <row r="103" spans="1:68" ht="16.5" hidden="1" customHeight="1" x14ac:dyDescent="0.25">
      <c r="A103" s="588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150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450</v>
      </c>
      <c r="Y107" s="57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113.88888888888889</v>
      </c>
      <c r="Y109" s="575">
        <f>IFERROR(Y105/H105,"0")+IFERROR(Y106/H106,"0")+IFERROR(Y107/H107,"0")+IFERROR(Y108/H108,"0")</f>
        <v>114</v>
      </c>
      <c r="Z109" s="575">
        <f>IFERROR(IF(Z105="",0,Z105),"0")+IFERROR(IF(Z106="",0,Z106),"0")+IFERROR(IF(Z107="",0,Z107),"0")+IFERROR(IF(Z108="",0,Z108),"0")</f>
        <v>1.1677200000000001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600</v>
      </c>
      <c r="Y110" s="575">
        <f>IFERROR(SUM(Y105:Y108),"0")</f>
        <v>601.20000000000005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600</v>
      </c>
      <c r="Y118" s="57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540</v>
      </c>
      <c r="Y120" s="574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15</v>
      </c>
      <c r="Y121" s="574">
        <f>IFERROR(IF(X121="",0,CEILING((X121/$H121),1)*$H121),"")</f>
        <v>16.2</v>
      </c>
      <c r="Z121" s="36">
        <f>IFERROR(IF(Y121=0,"",ROUNDUP(Y121/H121,0)*0.00651),"")</f>
        <v>5.8590000000000003E-2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16.5</v>
      </c>
      <c r="BN121" s="64">
        <f>IFERROR(Y121*I121/H121,"0")</f>
        <v>17.82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282.40740740740739</v>
      </c>
      <c r="Y122" s="575">
        <f>IFERROR(Y118/H118,"0")+IFERROR(Y119/H119,"0")+IFERROR(Y120/H120,"0")+IFERROR(Y121/H121,"0")</f>
        <v>284</v>
      </c>
      <c r="Z122" s="575">
        <f>IFERROR(IF(Z118="",0,Z118),"0")+IFERROR(IF(Z119="",0,Z119),"0")+IFERROR(IF(Z120="",0,Z120),"0")+IFERROR(IF(Z121="",0,Z121),"0")</f>
        <v>2.7840900000000004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1155</v>
      </c>
      <c r="Y123" s="575">
        <f>IFERROR(SUM(Y118:Y121),"0")</f>
        <v>1163.7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59.400000000000013</v>
      </c>
      <c r="Y126" s="574">
        <f>IFERROR(IF(X126="",0,CEILING((X126/$H126),1)*$H126),"")</f>
        <v>59.4</v>
      </c>
      <c r="Z126" s="36">
        <f>IFERROR(IF(Y126=0,"",ROUNDUP(Y126/H126,0)*0.00651),"")</f>
        <v>0.1953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67.140000000000015</v>
      </c>
      <c r="BN126" s="64">
        <f>IFERROR(Y126*I126/H126,"0")</f>
        <v>67.14</v>
      </c>
      <c r="BO126" s="64">
        <f>IFERROR(1/J126*(X126/H126),"0")</f>
        <v>0.16483516483516489</v>
      </c>
      <c r="BP126" s="64">
        <f>IFERROR(1/J126*(Y126/H126),"0")</f>
        <v>0.16483516483516486</v>
      </c>
    </row>
    <row r="127" spans="1:68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30.000000000000007</v>
      </c>
      <c r="Y127" s="575">
        <f>IFERROR(Y125/H125,"0")+IFERROR(Y126/H126,"0")</f>
        <v>30</v>
      </c>
      <c r="Z127" s="575">
        <f>IFERROR(IF(Z125="",0,Z125),"0")+IFERROR(IF(Z126="",0,Z126),"0")</f>
        <v>0.1953</v>
      </c>
      <c r="AA127" s="576"/>
      <c r="AB127" s="576"/>
      <c r="AC127" s="576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59.400000000000013</v>
      </c>
      <c r="Y128" s="575">
        <f>IFERROR(SUM(Y125:Y126),"0")</f>
        <v>59.4</v>
      </c>
      <c r="Z128" s="37"/>
      <c r="AA128" s="576"/>
      <c r="AB128" s="576"/>
      <c r="AC128" s="576"/>
    </row>
    <row r="129" spans="1:68" ht="16.5" hidden="1" customHeight="1" x14ac:dyDescent="0.25">
      <c r="A129" s="588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72</v>
      </c>
      <c r="Y132" s="574">
        <f>IFERROR(IF(X132="",0,CEILING((X132/$H132),1)*$H132),"")</f>
        <v>73.600000000000009</v>
      </c>
      <c r="Z132" s="36">
        <f>IFERROR(IF(Y132=0,"",ROUNDUP(Y132/H132,0)*0.00651),"")</f>
        <v>0.14973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76.05</v>
      </c>
      <c r="BN132" s="64">
        <f>IFERROR(Y132*I132/H132,"0")</f>
        <v>77.740000000000009</v>
      </c>
      <c r="BO132" s="64">
        <f>IFERROR(1/J132*(X132/H132),"0")</f>
        <v>0.12362637362637363</v>
      </c>
      <c r="BP132" s="64">
        <f>IFERROR(1/J132*(Y132/H132),"0")</f>
        <v>0.1263736263736264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22.5</v>
      </c>
      <c r="Y133" s="575">
        <f>IFERROR(Y131/H131,"0")+IFERROR(Y132/H132,"0")</f>
        <v>23</v>
      </c>
      <c r="Z133" s="575">
        <f>IFERROR(IF(Z131="",0,Z131),"0")+IFERROR(IF(Z132="",0,Z132),"0")</f>
        <v>0.14973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72</v>
      </c>
      <c r="Y134" s="575">
        <f>IFERROR(SUM(Y131:Y132),"0")</f>
        <v>73.600000000000009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42</v>
      </c>
      <c r="Y136" s="574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ht="27" hidden="1" customHeight="1" x14ac:dyDescent="0.25">
      <c r="A137" s="54" t="s">
        <v>241</v>
      </c>
      <c r="B137" s="54" t="s">
        <v>244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15.000000000000002</v>
      </c>
      <c r="Y138" s="575">
        <f>IFERROR(Y136/H136,"0")+IFERROR(Y137/H137,"0")</f>
        <v>15.000000000000002</v>
      </c>
      <c r="Z138" s="575">
        <f>IFERROR(IF(Z136="",0,Z136),"0")+IFERROR(IF(Z137="",0,Z137),"0")</f>
        <v>9.7650000000000001E-2</v>
      </c>
      <c r="AA138" s="576"/>
      <c r="AB138" s="576"/>
      <c r="AC138" s="576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42</v>
      </c>
      <c r="Y139" s="575">
        <f>IFERROR(SUM(Y136:Y137),"0")</f>
        <v>42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245</v>
      </c>
      <c r="B141" s="54" t="s">
        <v>246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66</v>
      </c>
      <c r="Y142" s="574">
        <f>IFERROR(IF(X142="",0,CEILING((X142/$H142),1)*$H142),"")</f>
        <v>66</v>
      </c>
      <c r="Z142" s="36">
        <f>IFERROR(IF(Y142=0,"",ROUNDUP(Y142/H142,0)*0.00651),"")</f>
        <v>0.16275000000000001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72.699999999999989</v>
      </c>
      <c r="BN142" s="64">
        <f>IFERROR(Y142*I142/H142,"0")</f>
        <v>72.699999999999989</v>
      </c>
      <c r="BO142" s="64">
        <f>IFERROR(1/J142*(X142/H142),"0")</f>
        <v>0.13736263736263737</v>
      </c>
      <c r="BP142" s="64">
        <f>IFERROR(1/J142*(Y142/H142),"0")</f>
        <v>0.13736263736263737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25</v>
      </c>
      <c r="Y143" s="575">
        <f>IFERROR(Y141/H141,"0")+IFERROR(Y142/H142,"0")</f>
        <v>25</v>
      </c>
      <c r="Z143" s="575">
        <f>IFERROR(IF(Z141="",0,Z141),"0")+IFERROR(IF(Z142="",0,Z142),"0")</f>
        <v>0.16275000000000001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66</v>
      </c>
      <c r="Y144" s="575">
        <f>IFERROR(SUM(Y141:Y142),"0")</f>
        <v>66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248</v>
      </c>
      <c r="B147" s="54" t="s">
        <v>249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251</v>
      </c>
      <c r="B151" s="54" t="s">
        <v>252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260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262</v>
      </c>
      <c r="B159" s="54" t="s">
        <v>263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60</v>
      </c>
      <c r="Y163" s="574">
        <f t="shared" ref="Y163:Y171" si="21">IFERROR(IF(X163="",0,CEILING((X163/$H163),1)*$H163),"")</f>
        <v>63</v>
      </c>
      <c r="Z163" s="36">
        <f>IFERROR(IF(Y163=0,"",ROUNDUP(Y163/H163,0)*0.00902),"")</f>
        <v>0.1353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63.857142857142854</v>
      </c>
      <c r="BN163" s="64">
        <f t="shared" ref="BN163:BN171" si="23">IFERROR(Y163*I163/H163,"0")</f>
        <v>67.049999999999983</v>
      </c>
      <c r="BO163" s="64">
        <f t="shared" ref="BO163:BO171" si="24">IFERROR(1/J163*(X163/H163),"0")</f>
        <v>0.10822510822510822</v>
      </c>
      <c r="BP163" s="64">
        <f t="shared" ref="BP163:BP171" si="25">IFERROR(1/J163*(Y163/H163),"0")</f>
        <v>0.11363636363636365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50</v>
      </c>
      <c r="Y164" s="574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100</v>
      </c>
      <c r="Y165" s="574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105</v>
      </c>
      <c r="Y166" s="574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84</v>
      </c>
      <c r="Y167" s="574">
        <f t="shared" si="21"/>
        <v>84</v>
      </c>
      <c r="Z167" s="36">
        <f>IFERROR(IF(Y167=0,"",ROUNDUP(Y167/H167,0)*0.00502),"")</f>
        <v>0.20080000000000001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89.199999999999989</v>
      </c>
      <c r="BN167" s="64">
        <f t="shared" si="23"/>
        <v>89.199999999999989</v>
      </c>
      <c r="BO167" s="64">
        <f t="shared" si="24"/>
        <v>0.17094017094017094</v>
      </c>
      <c r="BP167" s="64">
        <f t="shared" si="25"/>
        <v>0.17094017094017094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210</v>
      </c>
      <c r="Y169" s="574">
        <f t="shared" si="21"/>
        <v>210</v>
      </c>
      <c r="Z169" s="36">
        <f>IFERROR(IF(Y169=0,"",ROUNDUP(Y169/H169,0)*0.00502),"")</f>
        <v>0.502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220.00000000000003</v>
      </c>
      <c r="BN169" s="64">
        <f t="shared" si="23"/>
        <v>220.00000000000003</v>
      </c>
      <c r="BO169" s="64">
        <f t="shared" si="24"/>
        <v>0.42735042735042739</v>
      </c>
      <c r="BP169" s="64">
        <f t="shared" si="25"/>
        <v>0.42735042735042739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240</v>
      </c>
      <c r="Y172" s="575">
        <f>IFERROR(Y163/H163,"0")+IFERROR(Y164/H164,"0")+IFERROR(Y165/H165,"0")+IFERROR(Y166/H166,"0")+IFERROR(Y167/H167,"0")+IFERROR(Y168/H168,"0")+IFERROR(Y169/H169,"0")+IFERROR(Y170/H170,"0")+IFERROR(Y171/H171,"0")</f>
        <v>241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1.4138199999999999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609</v>
      </c>
      <c r="Y173" s="575">
        <f>IFERROR(SUM(Y163:Y171),"0")</f>
        <v>613.20000000000005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288</v>
      </c>
      <c r="B175" s="54" t="s">
        <v>289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3.5</v>
      </c>
      <c r="Y176" s="57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3.5</v>
      </c>
      <c r="Y177" s="574">
        <f>IFERROR(IF(X177="",0,CEILING((X177/$H177),1)*$H177),"")</f>
        <v>3.7800000000000002</v>
      </c>
      <c r="Z177" s="36">
        <f>IFERROR(IF(Y177=0,"",ROUNDUP(Y177/H177,0)*0.0059),"")</f>
        <v>1.77E-2</v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4.0277777777777777</v>
      </c>
      <c r="BN177" s="64">
        <f>IFERROR(Y177*I177/H177,"0")</f>
        <v>4.3499999999999996</v>
      </c>
      <c r="BO177" s="64">
        <f>IFERROR(1/J177*(X177/H177),"0")</f>
        <v>1.2860082304526748E-2</v>
      </c>
      <c r="BP177" s="64">
        <f>IFERROR(1/J177*(Y177/H177),"0")</f>
        <v>1.3888888888888888E-2</v>
      </c>
    </row>
    <row r="178" spans="1:68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5.5555555555555554</v>
      </c>
      <c r="Y178" s="575">
        <f>IFERROR(Y175/H175,"0")+IFERROR(Y176/H176,"0")+IFERROR(Y177/H177,"0")</f>
        <v>6</v>
      </c>
      <c r="Z178" s="575">
        <f>IFERROR(IF(Z175="",0,Z175),"0")+IFERROR(IF(Z176="",0,Z176),"0")+IFERROR(IF(Z177="",0,Z177),"0")</f>
        <v>3.5400000000000001E-2</v>
      </c>
      <c r="AA178" s="576"/>
      <c r="AB178" s="576"/>
      <c r="AC178" s="576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7</v>
      </c>
      <c r="Y179" s="575">
        <f>IFERROR(SUM(Y175:Y177),"0")</f>
        <v>7.5600000000000005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298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3.5</v>
      </c>
      <c r="Y181" s="574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2.7777777777777777</v>
      </c>
      <c r="Y182" s="575">
        <f>IFERROR(Y181/H181,"0")</f>
        <v>3</v>
      </c>
      <c r="Z182" s="575">
        <f>IFERROR(IF(Z181="",0,Z181),"0")</f>
        <v>1.77E-2</v>
      </c>
      <c r="AA182" s="576"/>
      <c r="AB182" s="576"/>
      <c r="AC182" s="576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3.5</v>
      </c>
      <c r="Y183" s="575">
        <f>IFERROR(SUM(Y181:Y181),"0")</f>
        <v>3.7800000000000002</v>
      </c>
      <c r="Z183" s="37"/>
      <c r="AA183" s="576"/>
      <c r="AB183" s="576"/>
      <c r="AC183" s="576"/>
    </row>
    <row r="184" spans="1:68" ht="16.5" hidden="1" customHeight="1" x14ac:dyDescent="0.25">
      <c r="A184" s="588" t="s">
        <v>301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302</v>
      </c>
      <c r="B186" s="54" t="s">
        <v>303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305</v>
      </c>
      <c r="B187" s="54" t="s">
        <v>306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307</v>
      </c>
      <c r="B191" s="54" t="s">
        <v>308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310</v>
      </c>
      <c r="B192" s="54" t="s">
        <v>311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300</v>
      </c>
      <c r="Y196" s="574">
        <f t="shared" ref="Y196:Y203" si="26">IFERROR(IF(X196="",0,CEILING((X196/$H196),1)*$H196),"")</f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311.66666666666663</v>
      </c>
      <c r="BN196" s="64">
        <f t="shared" ref="BN196:BN203" si="28">IFERROR(Y196*I196/H196,"0")</f>
        <v>314.16000000000003</v>
      </c>
      <c r="BO196" s="64">
        <f t="shared" ref="BO196:BO203" si="29">IFERROR(1/J196*(X196/H196),"0")</f>
        <v>0.42087542087542085</v>
      </c>
      <c r="BP196" s="64">
        <f t="shared" ref="BP196:BP203" si="30">IFERROR(1/J196*(Y196/H196),"0")</f>
        <v>0.42424242424242425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60</v>
      </c>
      <c r="Y197" s="574">
        <f t="shared" si="26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62.333333333333336</v>
      </c>
      <c r="BN197" s="64">
        <f t="shared" si="28"/>
        <v>67.320000000000007</v>
      </c>
      <c r="BO197" s="64">
        <f t="shared" si="29"/>
        <v>8.4175084175084181E-2</v>
      </c>
      <c r="BP197" s="64">
        <f t="shared" si="30"/>
        <v>9.0909090909090925E-2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50</v>
      </c>
      <c r="Y199" s="57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120</v>
      </c>
      <c r="Y200" s="574">
        <f t="shared" si="26"/>
        <v>120.60000000000001</v>
      </c>
      <c r="Z200" s="36">
        <f>IFERROR(IF(Y200=0,"",ROUNDUP(Y200/H200,0)*0.00502),"")</f>
        <v>0.33634000000000003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128.66666666666666</v>
      </c>
      <c r="BN200" s="64">
        <f t="shared" si="28"/>
        <v>129.31</v>
      </c>
      <c r="BO200" s="64">
        <f t="shared" si="29"/>
        <v>0.28490028490028496</v>
      </c>
      <c r="BP200" s="64">
        <f t="shared" si="30"/>
        <v>0.28632478632478636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36</v>
      </c>
      <c r="Y201" s="574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66</v>
      </c>
      <c r="Y202" s="574">
        <f t="shared" si="26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69.666666666666657</v>
      </c>
      <c r="BN202" s="64">
        <f t="shared" si="28"/>
        <v>70.3</v>
      </c>
      <c r="BO202" s="64">
        <f t="shared" si="29"/>
        <v>0.15669515669515671</v>
      </c>
      <c r="BP202" s="64">
        <f t="shared" si="30"/>
        <v>0.15811965811965817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36</v>
      </c>
      <c r="Y203" s="574">
        <f t="shared" si="26"/>
        <v>36</v>
      </c>
      <c r="Z203" s="36">
        <f>IFERROR(IF(Y203=0,"",ROUNDUP(Y203/H203,0)*0.00502),"")</f>
        <v>0.1004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37.999999999999993</v>
      </c>
      <c r="BN203" s="64">
        <f t="shared" si="28"/>
        <v>37.999999999999993</v>
      </c>
      <c r="BO203" s="64">
        <f t="shared" si="29"/>
        <v>8.5470085470085472E-2</v>
      </c>
      <c r="BP203" s="64">
        <f t="shared" si="30"/>
        <v>8.5470085470085472E-2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219.25925925925927</v>
      </c>
      <c r="Y204" s="575">
        <f>IFERROR(Y196/H196,"0")+IFERROR(Y197/H197,"0")+IFERROR(Y198/H198,"0")+IFERROR(Y199/H199,"0")+IFERROR(Y200/H200,"0")+IFERROR(Y201/H201,"0")+IFERROR(Y202/H202,"0")+IFERROR(Y203/H203,"0")</f>
        <v>222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1.4264400000000002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668</v>
      </c>
      <c r="Y205" s="575">
        <f>IFERROR(SUM(Y196:Y203),"0")</f>
        <v>680.40000000000009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332</v>
      </c>
      <c r="B207" s="54" t="s">
        <v>333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300</v>
      </c>
      <c r="Y209" s="574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280</v>
      </c>
      <c r="Y210" s="574">
        <f t="shared" si="31"/>
        <v>280.8</v>
      </c>
      <c r="Z210" s="36">
        <f t="shared" ref="Z210:Z215" si="36">IFERROR(IF(Y210=0,"",ROUNDUP(Y210/H210,0)*0.00651),"")</f>
        <v>0.76167000000000007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311.5</v>
      </c>
      <c r="BN210" s="64">
        <f t="shared" si="33"/>
        <v>312.39</v>
      </c>
      <c r="BO210" s="64">
        <f t="shared" si="34"/>
        <v>0.64102564102564108</v>
      </c>
      <c r="BP210" s="64">
        <f t="shared" si="35"/>
        <v>0.64285714285714302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400</v>
      </c>
      <c r="Y212" s="574">
        <f t="shared" si="31"/>
        <v>400.8</v>
      </c>
      <c r="Z212" s="36">
        <f t="shared" si="36"/>
        <v>1.08717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442</v>
      </c>
      <c r="BN212" s="64">
        <f t="shared" si="33"/>
        <v>442.88400000000007</v>
      </c>
      <c r="BO212" s="64">
        <f t="shared" si="34"/>
        <v>0.91575091575091594</v>
      </c>
      <c r="BP212" s="64">
        <f t="shared" si="35"/>
        <v>0.91758241758241765</v>
      </c>
    </row>
    <row r="213" spans="1:68" ht="27" hidden="1" customHeight="1" x14ac:dyDescent="0.25">
      <c r="A213" s="54" t="s">
        <v>348</v>
      </c>
      <c r="B213" s="54" t="s">
        <v>349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100</v>
      </c>
      <c r="Y214" s="574">
        <f t="shared" si="31"/>
        <v>100.8</v>
      </c>
      <c r="Z214" s="36">
        <f t="shared" si="36"/>
        <v>0.27342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110.5</v>
      </c>
      <c r="BN214" s="64">
        <f t="shared" si="33"/>
        <v>111.384</v>
      </c>
      <c r="BO214" s="64">
        <f t="shared" si="34"/>
        <v>0.22893772893772898</v>
      </c>
      <c r="BP214" s="64">
        <f t="shared" si="35"/>
        <v>0.23076923076923078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320</v>
      </c>
      <c r="Y215" s="574">
        <f t="shared" si="31"/>
        <v>321.59999999999997</v>
      </c>
      <c r="Z215" s="36">
        <f t="shared" si="36"/>
        <v>0.87234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354.4</v>
      </c>
      <c r="BN215" s="64">
        <f t="shared" si="33"/>
        <v>356.17199999999997</v>
      </c>
      <c r="BO215" s="64">
        <f t="shared" si="34"/>
        <v>0.73260073260073266</v>
      </c>
      <c r="BP215" s="64">
        <f t="shared" si="35"/>
        <v>0.73626373626373631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492.81609195402302</v>
      </c>
      <c r="Y216" s="575">
        <f>IFERROR(Y207/H207,"0")+IFERROR(Y208/H208,"0")+IFERROR(Y209/H209,"0")+IFERROR(Y210/H210,"0")+IFERROR(Y211/H211,"0")+IFERROR(Y212/H212,"0")+IFERROR(Y213/H213,"0")+IFERROR(Y214/H214,"0")+IFERROR(Y215/H215,"0")</f>
        <v>495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3.6588999999999996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1400</v>
      </c>
      <c r="Y217" s="575">
        <f>IFERROR(SUM(Y207:Y215),"0")</f>
        <v>1408.4999999999998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24</v>
      </c>
      <c r="Y219" s="574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26.520000000000003</v>
      </c>
      <c r="BN219" s="64">
        <f>IFERROR(Y219*I219/H219,"0")</f>
        <v>26.520000000000003</v>
      </c>
      <c r="BO219" s="64">
        <f>IFERROR(1/J219*(X219/H219),"0")</f>
        <v>5.4945054945054951E-2</v>
      </c>
      <c r="BP219" s="64">
        <f>IFERROR(1/J219*(Y219/H219),"0")</f>
        <v>5.4945054945054951E-2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36</v>
      </c>
      <c r="Y220" s="574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25</v>
      </c>
      <c r="Y221" s="575">
        <f>IFERROR(Y219/H219,"0")+IFERROR(Y220/H220,"0")</f>
        <v>25</v>
      </c>
      <c r="Z221" s="575">
        <f>IFERROR(IF(Z219="",0,Z219),"0")+IFERROR(IF(Z220="",0,Z220),"0")</f>
        <v>0.16275000000000001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60</v>
      </c>
      <c r="Y222" s="575">
        <f>IFERROR(SUM(Y219:Y220),"0")</f>
        <v>60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362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10</v>
      </c>
      <c r="Y225" s="574">
        <f t="shared" ref="Y225:Y231" si="37">IFERROR(IF(X225="",0,CEILING((X225/$H225),1)*$H225),"")</f>
        <v>11.6</v>
      </c>
      <c r="Z225" s="36">
        <f>IFERROR(IF(Y225=0,"",ROUNDUP(Y225/H225,0)*0.01898),"")</f>
        <v>1.898E-2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10.375</v>
      </c>
      <c r="BN225" s="64">
        <f t="shared" ref="BN225:BN231" si="39">IFERROR(Y225*I225/H225,"0")</f>
        <v>12.035</v>
      </c>
      <c r="BO225" s="64">
        <f t="shared" ref="BO225:BO231" si="40">IFERROR(1/J225*(X225/H225),"0")</f>
        <v>1.3469827586206897E-2</v>
      </c>
      <c r="BP225" s="64">
        <f t="shared" ref="BP225:BP231" si="41">IFERROR(1/J225*(Y225/H225),"0")</f>
        <v>1.5625E-2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180</v>
      </c>
      <c r="Y227" s="574">
        <f t="shared" si="37"/>
        <v>185.6</v>
      </c>
      <c r="Z227" s="36">
        <f>IFERROR(IF(Y227=0,"",ROUNDUP(Y227/H227,0)*0.01898),"")</f>
        <v>0.30368000000000001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186.75000000000003</v>
      </c>
      <c r="BN227" s="64">
        <f t="shared" si="39"/>
        <v>192.56</v>
      </c>
      <c r="BO227" s="64">
        <f t="shared" si="40"/>
        <v>0.24245689655172414</v>
      </c>
      <c r="BP227" s="64">
        <f t="shared" si="41"/>
        <v>0.25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48</v>
      </c>
      <c r="Y228" s="574">
        <f t="shared" si="37"/>
        <v>48</v>
      </c>
      <c r="Z228" s="36">
        <f>IFERROR(IF(Y228=0,"",ROUNDUP(Y228/H228,0)*0.00902),"")</f>
        <v>0.10824</v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50.519999999999996</v>
      </c>
      <c r="BN228" s="64">
        <f t="shared" si="39"/>
        <v>50.519999999999996</v>
      </c>
      <c r="BO228" s="64">
        <f t="shared" si="40"/>
        <v>9.0909090909090912E-2</v>
      </c>
      <c r="BP228" s="64">
        <f t="shared" si="41"/>
        <v>9.0909090909090912E-2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60</v>
      </c>
      <c r="Y231" s="574">
        <f t="shared" si="37"/>
        <v>60</v>
      </c>
      <c r="Z231" s="36">
        <f>IFERROR(IF(Y231=0,"",ROUNDUP(Y231/H231,0)*0.00902),"")</f>
        <v>0.1353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63.15</v>
      </c>
      <c r="BN231" s="64">
        <f t="shared" si="39"/>
        <v>63.15</v>
      </c>
      <c r="BO231" s="64">
        <f t="shared" si="40"/>
        <v>0.11363636363636365</v>
      </c>
      <c r="BP231" s="64">
        <f t="shared" si="41"/>
        <v>0.11363636363636365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43.379310344827587</v>
      </c>
      <c r="Y232" s="575">
        <f>IFERROR(Y225/H225,"0")+IFERROR(Y226/H226,"0")+IFERROR(Y227/H227,"0")+IFERROR(Y228/H228,"0")+IFERROR(Y229/H229,"0")+IFERROR(Y230/H230,"0")+IFERROR(Y231/H231,"0")</f>
        <v>44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0.56620000000000004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298</v>
      </c>
      <c r="Y233" s="575">
        <f>IFERROR(SUM(Y225:Y231),"0")</f>
        <v>305.2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381</v>
      </c>
      <c r="B235" s="54" t="s">
        <v>382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381</v>
      </c>
      <c r="B236" s="54" t="s">
        <v>384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385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7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3.6</v>
      </c>
      <c r="Y240" s="574">
        <f>IFERROR(IF(X240="",0,CEILING((X240/$H240),1)*$H240),"")</f>
        <v>3.6</v>
      </c>
      <c r="Z240" s="36">
        <f>IFERROR(IF(Y240=0,"",ROUNDUP(Y240/H240,0)*0.0059),"")</f>
        <v>1.18E-2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3.95</v>
      </c>
      <c r="BN240" s="64">
        <f>IFERROR(Y240*I240/H240,"0")</f>
        <v>3.95</v>
      </c>
      <c r="BO240" s="64">
        <f>IFERROR(1/J240*(X240/H240),"0")</f>
        <v>9.2592592592592587E-3</v>
      </c>
      <c r="BP240" s="64">
        <f>IFERROR(1/J240*(Y240/H240),"0")</f>
        <v>9.2592592592592587E-3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2</v>
      </c>
      <c r="Y241" s="575">
        <f>IFERROR(Y240/H240,"0")</f>
        <v>2</v>
      </c>
      <c r="Z241" s="575">
        <f>IFERROR(IF(Z240="",0,Z240),"0")</f>
        <v>1.18E-2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3.6</v>
      </c>
      <c r="Y242" s="575">
        <f>IFERROR(SUM(Y240:Y240),"0")</f>
        <v>3.6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390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391</v>
      </c>
      <c r="B244" s="54" t="s">
        <v>392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8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394</v>
      </c>
      <c r="B246" s="54" t="s">
        <v>397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5.833333333333333</v>
      </c>
      <c r="Y250" s="575">
        <f>IFERROR(Y244/H244,"0")+IFERROR(Y245/H245,"0")+IFERROR(Y246/H246,"0")+IFERROR(Y247/H247,"0")+IFERROR(Y248/H248,"0")+IFERROR(Y249/H249,"0")</f>
        <v>7</v>
      </c>
      <c r="Z250" s="575">
        <f>IFERROR(IF(Z244="",0,Z244),"0")+IFERROR(IF(Z245="",0,Z245),"0")+IFERROR(IF(Z246="",0,Z246),"0")+IFERROR(IF(Z247="",0,Z247),"0")+IFERROR(IF(Z248="",0,Z248),"0")+IFERROR(IF(Z249="",0,Z249),"0")</f>
        <v>4.1300000000000003E-2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5.5</v>
      </c>
      <c r="Y251" s="575">
        <f>IFERROR(SUM(Y244:Y249),"0")</f>
        <v>6.57</v>
      </c>
      <c r="Z251" s="37"/>
      <c r="AA251" s="576"/>
      <c r="AB251" s="576"/>
      <c r="AC251" s="576"/>
    </row>
    <row r="252" spans="1:68" ht="16.5" hidden="1" customHeight="1" x14ac:dyDescent="0.25">
      <c r="A252" s="588" t="s">
        <v>404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405</v>
      </c>
      <c r="B254" s="54" t="s">
        <v>406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408</v>
      </c>
      <c r="B255" s="54" t="s">
        <v>409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411</v>
      </c>
      <c r="B256" s="54" t="s">
        <v>412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414</v>
      </c>
      <c r="B257" s="54" t="s">
        <v>415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420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421</v>
      </c>
      <c r="B263" s="54" t="s">
        <v>422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423</v>
      </c>
      <c r="B264" s="54" t="s">
        <v>424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426</v>
      </c>
      <c r="B265" s="54" t="s">
        <v>427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429</v>
      </c>
      <c r="B266" s="54" t="s">
        <v>430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434</v>
      </c>
      <c r="B271" s="54" t="s">
        <v>435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120</v>
      </c>
      <c r="Y272" s="574">
        <f>IFERROR(IF(X272="",0,CEILING((X272/$H272),1)*$H272),"")</f>
        <v>120</v>
      </c>
      <c r="Z272" s="36">
        <f>IFERROR(IF(Y272=0,"",ROUNDUP(Y272/H272,0)*0.00651),"")</f>
        <v>0.32550000000000001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132.60000000000002</v>
      </c>
      <c r="BN272" s="64">
        <f>IFERROR(Y272*I272/H272,"0")</f>
        <v>132.60000000000002</v>
      </c>
      <c r="BO272" s="64">
        <f>IFERROR(1/J272*(X272/H272),"0")</f>
        <v>0.27472527472527475</v>
      </c>
      <c r="BP272" s="64">
        <f>IFERROR(1/J272*(Y272/H272),"0")</f>
        <v>0.27472527472527475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280</v>
      </c>
      <c r="Y273" s="574">
        <f>IFERROR(IF(X273="",0,CEILING((X273/$H273),1)*$H273),"")</f>
        <v>280.8</v>
      </c>
      <c r="Z273" s="36">
        <f>IFERROR(IF(Y273=0,"",ROUNDUP(Y273/H273,0)*0.00651),"")</f>
        <v>0.76167000000000007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301</v>
      </c>
      <c r="BN273" s="64">
        <f>IFERROR(Y273*I273/H273,"0")</f>
        <v>301.86</v>
      </c>
      <c r="BO273" s="64">
        <f>IFERROR(1/J273*(X273/H273),"0")</f>
        <v>0.64102564102564108</v>
      </c>
      <c r="BP273" s="64">
        <f>IFERROR(1/J273*(Y273/H273),"0")</f>
        <v>0.64285714285714302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166.66666666666669</v>
      </c>
      <c r="Y274" s="575">
        <f>IFERROR(Y271/H271,"0")+IFERROR(Y272/H272,"0")+IFERROR(Y273/H273,"0")</f>
        <v>167</v>
      </c>
      <c r="Z274" s="575">
        <f>IFERROR(IF(Z271="",0,Z271),"0")+IFERROR(IF(Z272="",0,Z272),"0")+IFERROR(IF(Z273="",0,Z273),"0")</f>
        <v>1.08717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400</v>
      </c>
      <c r="Y275" s="575">
        <f>IFERROR(SUM(Y271:Y273),"0")</f>
        <v>400.8</v>
      </c>
      <c r="Z275" s="37"/>
      <c r="AA275" s="576"/>
      <c r="AB275" s="576"/>
      <c r="AC275" s="576"/>
    </row>
    <row r="276" spans="1:68" ht="16.5" hidden="1" customHeight="1" x14ac:dyDescent="0.25">
      <c r="A276" s="588" t="s">
        <v>443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444</v>
      </c>
      <c r="B278" s="54" t="s">
        <v>445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447</v>
      </c>
      <c r="B282" s="54" t="s">
        <v>448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450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451</v>
      </c>
      <c r="B287" s="54" t="s">
        <v>452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455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456</v>
      </c>
      <c r="B292" s="54" t="s">
        <v>457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459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30</v>
      </c>
      <c r="Y307" s="574">
        <f t="shared" si="53"/>
        <v>30.6</v>
      </c>
      <c r="Z307" s="36">
        <f>IFERROR(IF(Y307=0,"",ROUNDUP(Y307/H307,0)*0.00651),"")</f>
        <v>0.11067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33.800000000000004</v>
      </c>
      <c r="BN307" s="64">
        <f t="shared" si="55"/>
        <v>34.475999999999999</v>
      </c>
      <c r="BO307" s="64">
        <f t="shared" si="56"/>
        <v>9.1575091575091583E-2</v>
      </c>
      <c r="BP307" s="64">
        <f t="shared" si="57"/>
        <v>9.3406593406593408E-2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16.666666666666668</v>
      </c>
      <c r="Y308" s="575">
        <f>IFERROR(Y301/H301,"0")+IFERROR(Y302/H302,"0")+IFERROR(Y303/H303,"0")+IFERROR(Y304/H304,"0")+IFERROR(Y305/H305,"0")+IFERROR(Y306/H306,"0")+IFERROR(Y307/H307,"0")</f>
        <v>17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0.11067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30</v>
      </c>
      <c r="Y309" s="575">
        <f>IFERROR(SUM(Y301:Y307),"0")</f>
        <v>30.6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172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50</v>
      </c>
      <c r="Y319" s="574">
        <f>IFERROR(IF(X319="",0,CEILING((X319/$H319),1)*$H319),"")</f>
        <v>50.400000000000006</v>
      </c>
      <c r="Z319" s="36">
        <f>IFERROR(IF(Y319=0,"",ROUNDUP(Y319/H319,0)*0.01898),"")</f>
        <v>0.11388000000000001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53.089285714285715</v>
      </c>
      <c r="BN319" s="64">
        <f>IFERROR(Y319*I319/H319,"0")</f>
        <v>53.514000000000003</v>
      </c>
      <c r="BO319" s="64">
        <f>IFERROR(1/J319*(X319/H319),"0")</f>
        <v>9.3005952380952384E-2</v>
      </c>
      <c r="BP319" s="64">
        <f>IFERROR(1/J319*(Y319/H319),"0")</f>
        <v>9.375E-2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40</v>
      </c>
      <c r="Y321" s="57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42.471428571428568</v>
      </c>
      <c r="BN321" s="64">
        <f>IFERROR(Y321*I321/H321,"0")</f>
        <v>44.594999999999999</v>
      </c>
      <c r="BO321" s="64">
        <f>IFERROR(1/J321*(X321/H321),"0")</f>
        <v>7.4404761904761904E-2</v>
      </c>
      <c r="BP321" s="64">
        <f>IFERROR(1/J321*(Y321/H321),"0")</f>
        <v>7.8125E-2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10.714285714285715</v>
      </c>
      <c r="Y322" s="575">
        <f>IFERROR(Y319/H319,"0")+IFERROR(Y320/H320,"0")+IFERROR(Y321/H321,"0")</f>
        <v>11</v>
      </c>
      <c r="Z322" s="575">
        <f>IFERROR(IF(Z319="",0,Z319),"0")+IFERROR(IF(Z320="",0,Z320),"0")+IFERROR(IF(Z321="",0,Z321),"0")</f>
        <v>0.20878000000000002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90</v>
      </c>
      <c r="Y323" s="575">
        <f>IFERROR(SUM(Y319:Y321),"0")</f>
        <v>92.4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33.333333333333336</v>
      </c>
      <c r="Y330" s="575">
        <f>IFERROR(Y325/H325,"0")+IFERROR(Y326/H326,"0")+IFERROR(Y327/H327,"0")+IFERROR(Y328/H328,"0")+IFERROR(Y329/H329,"0")</f>
        <v>34</v>
      </c>
      <c r="Z330" s="575">
        <f>IFERROR(IF(Z325="",0,Z325),"0")+IFERROR(IF(Z326="",0,Z326),"0")+IFERROR(IF(Z327="",0,Z327),"0")+IFERROR(IF(Z328="",0,Z328),"0")+IFERROR(IF(Z329="",0,Z329),"0")</f>
        <v>0.22134000000000001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85</v>
      </c>
      <c r="Y331" s="575">
        <f>IFERROR(SUM(Y325:Y329),"0")</f>
        <v>86.699999999999989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50</v>
      </c>
      <c r="Y335" s="574">
        <f>IFERROR(IF(X335="",0,CEILING((X335/$H335),1)*$H335),"")</f>
        <v>50</v>
      </c>
      <c r="Z335" s="36">
        <f>IFERROR(IF(Y335=0,"",ROUNDUP(Y335/H335,0)*0.00474),"")</f>
        <v>0.11850000000000001</v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56.000000000000007</v>
      </c>
      <c r="BN335" s="64">
        <f>IFERROR(Y335*I335/H335,"0")</f>
        <v>56.000000000000007</v>
      </c>
      <c r="BO335" s="64">
        <f>IFERROR(1/J335*(X335/H335),"0")</f>
        <v>0.10504201680672269</v>
      </c>
      <c r="BP335" s="64">
        <f>IFERROR(1/J335*(Y335/H335),"0")</f>
        <v>0.10504201680672269</v>
      </c>
    </row>
    <row r="336" spans="1:68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25</v>
      </c>
      <c r="Y336" s="575">
        <f>IFERROR(Y333/H333,"0")+IFERROR(Y334/H334,"0")+IFERROR(Y335/H335,"0")</f>
        <v>25</v>
      </c>
      <c r="Z336" s="575">
        <f>IFERROR(IF(Z333="",0,Z333),"0")+IFERROR(IF(Z334="",0,Z334),"0")+IFERROR(IF(Z335="",0,Z335),"0")</f>
        <v>0.11850000000000001</v>
      </c>
      <c r="AA336" s="576"/>
      <c r="AB336" s="576"/>
      <c r="AC336" s="576"/>
    </row>
    <row r="337" spans="1:68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50</v>
      </c>
      <c r="Y337" s="575">
        <f>IFERROR(SUM(Y333:Y335),"0")</f>
        <v>50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875</v>
      </c>
      <c r="Y341" s="574">
        <f>IFERROR(IF(X341="",0,CEILING((X341/$H341),1)*$H341),"")</f>
        <v>875.7</v>
      </c>
      <c r="Z341" s="36">
        <f>IFERROR(IF(Y341=0,"",ROUNDUP(Y341/H341,0)*0.00651),"")</f>
        <v>2.7146699999999999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980</v>
      </c>
      <c r="BN341" s="64">
        <f>IFERROR(Y341*I341/H341,"0")</f>
        <v>980.78399999999999</v>
      </c>
      <c r="BO341" s="64">
        <f>IFERROR(1/J341*(X341/H341),"0")</f>
        <v>2.2893772893772892</v>
      </c>
      <c r="BP341" s="64">
        <f>IFERROR(1/J341*(Y341/H341),"0")</f>
        <v>2.2912087912087915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280</v>
      </c>
      <c r="Y342" s="574">
        <f>IFERROR(IF(X342="",0,CEILING((X342/$H342),1)*$H342),"")</f>
        <v>281.40000000000003</v>
      </c>
      <c r="Z342" s="36">
        <f>IFERROR(IF(Y342=0,"",ROUNDUP(Y342/H342,0)*0.00651),"")</f>
        <v>0.87234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311.99999999999994</v>
      </c>
      <c r="BN342" s="64">
        <f>IFERROR(Y342*I342/H342,"0")</f>
        <v>313.56</v>
      </c>
      <c r="BO342" s="64">
        <f>IFERROR(1/J342*(X342/H342),"0")</f>
        <v>0.73260073260073255</v>
      </c>
      <c r="BP342" s="64">
        <f>IFERROR(1/J342*(Y342/H342),"0")</f>
        <v>0.73626373626373631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550</v>
      </c>
      <c r="Y343" s="575">
        <f>IFERROR(Y340/H340,"0")+IFERROR(Y341/H341,"0")+IFERROR(Y342/H342,"0")</f>
        <v>551</v>
      </c>
      <c r="Z343" s="575">
        <f>IFERROR(IF(Z340="",0,Z340),"0")+IFERROR(IF(Z341="",0,Z341),"0")+IFERROR(IF(Z342="",0,Z342),"0")</f>
        <v>3.5870099999999998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1155</v>
      </c>
      <c r="Y344" s="575">
        <f>IFERROR(SUM(Y340:Y342),"0")</f>
        <v>1157.1000000000001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1500</v>
      </c>
      <c r="Y348" s="574">
        <f t="shared" ref="Y348:Y354" si="58">IFERROR(IF(X348="",0,CEILING((X348/$H348),1)*$H348),"")</f>
        <v>1500</v>
      </c>
      <c r="Z348" s="36">
        <f>IFERROR(IF(Y348=0,"",ROUNDUP(Y348/H348,0)*0.02175),"")</f>
        <v>2.1749999999999998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1548</v>
      </c>
      <c r="BN348" s="64">
        <f t="shared" ref="BN348:BN354" si="60">IFERROR(Y348*I348/H348,"0")</f>
        <v>1548</v>
      </c>
      <c r="BO348" s="64">
        <f t="shared" ref="BO348:BO354" si="61">IFERROR(1/J348*(X348/H348),"0")</f>
        <v>2.083333333333333</v>
      </c>
      <c r="BP348" s="64">
        <f t="shared" ref="BP348:BP354" si="62">IFERROR(1/J348*(Y348/H348),"0")</f>
        <v>2.083333333333333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1400</v>
      </c>
      <c r="Y349" s="574">
        <f t="shared" si="58"/>
        <v>1410</v>
      </c>
      <c r="Z349" s="36">
        <f>IFERROR(IF(Y349=0,"",ROUNDUP(Y349/H349,0)*0.02175),"")</f>
        <v>2.0444999999999998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1444.8</v>
      </c>
      <c r="BN349" s="64">
        <f t="shared" si="60"/>
        <v>1455.12</v>
      </c>
      <c r="BO349" s="64">
        <f t="shared" si="61"/>
        <v>1.9444444444444442</v>
      </c>
      <c r="BP349" s="64">
        <f t="shared" si="62"/>
        <v>1.9583333333333333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1400</v>
      </c>
      <c r="Y350" s="574">
        <f t="shared" si="58"/>
        <v>1410</v>
      </c>
      <c r="Z350" s="36">
        <f>IFERROR(IF(Y350=0,"",ROUNDUP(Y350/H350,0)*0.02175),"")</f>
        <v>2.0444999999999998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1444.8</v>
      </c>
      <c r="BN350" s="64">
        <f t="shared" si="60"/>
        <v>1455.12</v>
      </c>
      <c r="BO350" s="64">
        <f t="shared" si="61"/>
        <v>1.9444444444444442</v>
      </c>
      <c r="BP350" s="64">
        <f t="shared" si="62"/>
        <v>1.9583333333333333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400</v>
      </c>
      <c r="Y351" s="57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412.8</v>
      </c>
      <c r="BN351" s="64">
        <f t="shared" si="60"/>
        <v>417.96000000000004</v>
      </c>
      <c r="BO351" s="64">
        <f t="shared" si="61"/>
        <v>0.55555555555555558</v>
      </c>
      <c r="BP351" s="64">
        <f t="shared" si="62"/>
        <v>0.5625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15</v>
      </c>
      <c r="Y354" s="574">
        <f t="shared" si="58"/>
        <v>15</v>
      </c>
      <c r="Z354" s="36">
        <f>IFERROR(IF(Y354=0,"",ROUNDUP(Y354/H354,0)*0.00902),"")</f>
        <v>2.7060000000000001E-2</v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15.63</v>
      </c>
      <c r="BN354" s="64">
        <f t="shared" si="60"/>
        <v>15.63</v>
      </c>
      <c r="BO354" s="64">
        <f t="shared" si="61"/>
        <v>2.2727272727272728E-2</v>
      </c>
      <c r="BP354" s="64">
        <f t="shared" si="62"/>
        <v>2.2727272727272728E-2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316.33333333333331</v>
      </c>
      <c r="Y355" s="575">
        <f>IFERROR(Y348/H348,"0")+IFERROR(Y349/H349,"0")+IFERROR(Y350/H350,"0")+IFERROR(Y351/H351,"0")+IFERROR(Y352/H352,"0")+IFERROR(Y353/H353,"0")+IFERROR(Y354/H354,"0")</f>
        <v>318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6.878309999999999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4715</v>
      </c>
      <c r="Y356" s="575">
        <f>IFERROR(SUM(Y348:Y354),"0")</f>
        <v>4740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137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1600</v>
      </c>
      <c r="Y358" s="574">
        <f>IFERROR(IF(X358="",0,CEILING((X358/$H358),1)*$H358),"")</f>
        <v>1605</v>
      </c>
      <c r="Z358" s="36">
        <f>IFERROR(IF(Y358=0,"",ROUNDUP(Y358/H358,0)*0.02175),"")</f>
        <v>2.3272499999999998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1651.2</v>
      </c>
      <c r="BN358" s="64">
        <f>IFERROR(Y358*I358/H358,"0")</f>
        <v>1656.3600000000001</v>
      </c>
      <c r="BO358" s="64">
        <f>IFERROR(1/J358*(X358/H358),"0")</f>
        <v>2.2222222222222223</v>
      </c>
      <c r="BP358" s="64">
        <f>IFERROR(1/J358*(Y358/H358),"0")</f>
        <v>2.2291666666666665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106.66666666666667</v>
      </c>
      <c r="Y360" s="575">
        <f>IFERROR(Y358/H358,"0")+IFERROR(Y359/H359,"0")</f>
        <v>107</v>
      </c>
      <c r="Z360" s="575">
        <f>IFERROR(IF(Z358="",0,Z358),"0")+IFERROR(IF(Z359="",0,Z359),"0")</f>
        <v>2.3272499999999998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1600</v>
      </c>
      <c r="Y361" s="575">
        <f>IFERROR(SUM(Y358:Y359),"0")</f>
        <v>1605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172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60</v>
      </c>
      <c r="Y368" s="574">
        <f>IFERROR(IF(X368="",0,CEILING((X368/$H368),1)*$H368),"")</f>
        <v>63</v>
      </c>
      <c r="Z368" s="36">
        <f>IFERROR(IF(Y368=0,"",ROUNDUP(Y368/H368,0)*0.01898),"")</f>
        <v>0.13286000000000001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63.46</v>
      </c>
      <c r="BN368" s="64">
        <f>IFERROR(Y368*I368/H368,"0")</f>
        <v>66.632999999999996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6.666666666666667</v>
      </c>
      <c r="Y369" s="575">
        <f>IFERROR(Y368/H368,"0")</f>
        <v>7</v>
      </c>
      <c r="Z369" s="575">
        <f>IFERROR(IF(Z368="",0,Z368),"0")</f>
        <v>0.13286000000000001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60</v>
      </c>
      <c r="Y370" s="575">
        <f>IFERROR(SUM(Y368:Y368),"0")</f>
        <v>63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20</v>
      </c>
      <c r="Y384" s="574">
        <f>IFERROR(IF(X384="",0,CEILING((X384/$H384),1)*$H384),"")</f>
        <v>27</v>
      </c>
      <c r="Z384" s="36">
        <f>IFERROR(IF(Y384=0,"",ROUNDUP(Y384/H384,0)*0.01898),"")</f>
        <v>5.6940000000000004E-2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21.153333333333332</v>
      </c>
      <c r="BN384" s="64">
        <f>IFERROR(Y384*I384/H384,"0")</f>
        <v>28.556999999999999</v>
      </c>
      <c r="BO384" s="64">
        <f>IFERROR(1/J384*(X384/H384),"0")</f>
        <v>3.4722222222222224E-2</v>
      </c>
      <c r="BP384" s="64">
        <f>IFERROR(1/J384*(Y384/H384),"0")</f>
        <v>4.6875E-2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2.2222222222222223</v>
      </c>
      <c r="Y386" s="575">
        <f>IFERROR(Y384/H384,"0")+IFERROR(Y385/H385,"0")</f>
        <v>3</v>
      </c>
      <c r="Z386" s="575">
        <f>IFERROR(IF(Z384="",0,Z384),"0")+IFERROR(IF(Z385="",0,Z385),"0")</f>
        <v>5.6940000000000004E-2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20</v>
      </c>
      <c r="Y387" s="575">
        <f>IFERROR(SUM(Y384:Y385),"0")</f>
        <v>27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172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70</v>
      </c>
      <c r="Y400" s="574">
        <f t="shared" si="63"/>
        <v>71.400000000000006</v>
      </c>
      <c r="Z400" s="36">
        <f t="shared" si="68"/>
        <v>0.17068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74.333333333333329</v>
      </c>
      <c r="BN400" s="64">
        <f t="shared" si="65"/>
        <v>75.820000000000007</v>
      </c>
      <c r="BO400" s="64">
        <f t="shared" si="66"/>
        <v>0.14245014245014245</v>
      </c>
      <c r="BP400" s="64">
        <f t="shared" si="67"/>
        <v>0.14529914529914531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59.499999999999993</v>
      </c>
      <c r="Y403" s="574">
        <f t="shared" si="63"/>
        <v>60.900000000000006</v>
      </c>
      <c r="Z403" s="36">
        <f t="shared" si="68"/>
        <v>0.14558000000000001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63.183333333333316</v>
      </c>
      <c r="BN403" s="64">
        <f t="shared" si="65"/>
        <v>64.67</v>
      </c>
      <c r="BO403" s="64">
        <f t="shared" si="66"/>
        <v>0.12108262108262108</v>
      </c>
      <c r="BP403" s="64">
        <f t="shared" si="67"/>
        <v>0.12393162393162395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61.666666666666657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63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0.31625999999999999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129.5</v>
      </c>
      <c r="Y406" s="575">
        <f>IFERROR(SUM(Y395:Y404),"0")</f>
        <v>132.30000000000001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137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10.5</v>
      </c>
      <c r="Y422" s="574">
        <f>IFERROR(IF(X422="",0,CEILING((X422/$H422),1)*$H422),"")</f>
        <v>10.5</v>
      </c>
      <c r="Z422" s="36">
        <f>IFERROR(IF(Y422=0,"",ROUNDUP(Y422/H422,0)*0.00502),"")</f>
        <v>2.5100000000000001E-2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11.149999999999999</v>
      </c>
      <c r="BN422" s="64">
        <f>IFERROR(Y422*I422/H422,"0")</f>
        <v>11.149999999999999</v>
      </c>
      <c r="BO422" s="64">
        <f>IFERROR(1/J422*(X422/H422),"0")</f>
        <v>2.1367521367521368E-2</v>
      </c>
      <c r="BP422" s="64">
        <f>IFERROR(1/J422*(Y422/H422),"0")</f>
        <v>2.1367521367521368E-2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5</v>
      </c>
      <c r="Y423" s="575">
        <f>IFERROR(Y419/H419,"0")+IFERROR(Y420/H420,"0")+IFERROR(Y421/H421,"0")+IFERROR(Y422/H422,"0")</f>
        <v>5</v>
      </c>
      <c r="Z423" s="575">
        <f>IFERROR(IF(Z419="",0,Z419),"0")+IFERROR(IF(Z420="",0,Z420),"0")+IFERROR(IF(Z421="",0,Z421),"0")+IFERROR(IF(Z422="",0,Z422),"0")</f>
        <v>2.5100000000000001E-2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10.5</v>
      </c>
      <c r="Y424" s="575">
        <f>IFERROR(SUM(Y419:Y422),"0")</f>
        <v>10.5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20</v>
      </c>
      <c r="Y427" s="574">
        <f>IFERROR(IF(X427="",0,CEILING((X427/$H427),1)*$H427),"")</f>
        <v>20.399999999999999</v>
      </c>
      <c r="Z427" s="36">
        <f>IFERROR(IF(Y427=0,"",ROUNDUP(Y427/H427,0)*0.00651),"")</f>
        <v>0.11067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35</v>
      </c>
      <c r="BN427" s="64">
        <f>IFERROR(Y427*I427/H427,"0")</f>
        <v>35.699999999999996</v>
      </c>
      <c r="BO427" s="64">
        <f>IFERROR(1/J427*(X427/H427),"0")</f>
        <v>9.1575091575091583E-2</v>
      </c>
      <c r="BP427" s="64">
        <f>IFERROR(1/J427*(Y427/H427),"0")</f>
        <v>9.3406593406593408E-2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16.666666666666668</v>
      </c>
      <c r="Y428" s="575">
        <f>IFERROR(Y427/H427,"0")</f>
        <v>17</v>
      </c>
      <c r="Z428" s="575">
        <f>IFERROR(IF(Z427="",0,Z427),"0")</f>
        <v>0.11067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20</v>
      </c>
      <c r="Y429" s="575">
        <f>IFERROR(SUM(Y427:Y427),"0")</f>
        <v>20.399999999999999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120</v>
      </c>
      <c r="Y438" s="574">
        <f t="shared" ref="Y438:Y452" si="69">IFERROR(IF(X438="",0,CEILING((X438/$H438),1)*$H438),"")</f>
        <v>121.44000000000001</v>
      </c>
      <c r="Z438" s="36">
        <f t="shared" ref="Z438:Z444" si="70">IFERROR(IF(Y438=0,"",ROUNDUP(Y438/H438,0)*0.01196),"")</f>
        <v>0.27507999999999999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128.18181818181816</v>
      </c>
      <c r="BN438" s="64">
        <f t="shared" ref="BN438:BN452" si="72">IFERROR(Y438*I438/H438,"0")</f>
        <v>129.72</v>
      </c>
      <c r="BO438" s="64">
        <f t="shared" ref="BO438:BO452" si="73">IFERROR(1/J438*(X438/H438),"0")</f>
        <v>0.21853146853146854</v>
      </c>
      <c r="BP438" s="64">
        <f t="shared" ref="BP438:BP452" si="74">IFERROR(1/J438*(Y438/H438),"0")</f>
        <v>0.22115384615384617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160</v>
      </c>
      <c r="Y443" s="574">
        <f t="shared" si="69"/>
        <v>163.68</v>
      </c>
      <c r="Z443" s="36">
        <f t="shared" si="70"/>
        <v>0.37075999999999998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170.90909090909091</v>
      </c>
      <c r="BN443" s="64">
        <f t="shared" si="72"/>
        <v>174.84</v>
      </c>
      <c r="BO443" s="64">
        <f t="shared" si="73"/>
        <v>0.29137529137529139</v>
      </c>
      <c r="BP443" s="64">
        <f t="shared" si="74"/>
        <v>0.29807692307692307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120</v>
      </c>
      <c r="Y447" s="574">
        <f t="shared" si="69"/>
        <v>122.4</v>
      </c>
      <c r="Z447" s="36">
        <f>IFERROR(IF(Y447=0,"",ROUNDUP(Y447/H447,0)*0.00902),"")</f>
        <v>0.30668000000000001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127</v>
      </c>
      <c r="BN447" s="64">
        <f t="shared" si="72"/>
        <v>129.54000000000002</v>
      </c>
      <c r="BO447" s="64">
        <f t="shared" si="73"/>
        <v>0.25252525252525254</v>
      </c>
      <c r="BP447" s="64">
        <f t="shared" si="74"/>
        <v>0.25757575757575757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150</v>
      </c>
      <c r="Y451" s="574">
        <f t="shared" si="69"/>
        <v>151.20000000000002</v>
      </c>
      <c r="Z451" s="36">
        <f>IFERROR(IF(Y451=0,"",ROUNDUP(Y451/H451,0)*0.00902),"")</f>
        <v>0.37884000000000001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158.75</v>
      </c>
      <c r="BN451" s="64">
        <f t="shared" si="72"/>
        <v>160.02000000000004</v>
      </c>
      <c r="BO451" s="64">
        <f t="shared" si="73"/>
        <v>0.31565656565656564</v>
      </c>
      <c r="BP451" s="64">
        <f t="shared" si="74"/>
        <v>0.31818181818181823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128.03030303030303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1.3313600000000001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550</v>
      </c>
      <c r="Y454" s="575">
        <f>IFERROR(SUM(Y438:Y452),"0")</f>
        <v>558.72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137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150</v>
      </c>
      <c r="Y456" s="574">
        <f>IFERROR(IF(X456="",0,CEILING((X456/$H456),1)*$H456),"")</f>
        <v>153.12</v>
      </c>
      <c r="Z456" s="36">
        <f>IFERROR(IF(Y456=0,"",ROUNDUP(Y456/H456,0)*0.01196),"")</f>
        <v>0.34683999999999998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160.22727272727272</v>
      </c>
      <c r="BN456" s="64">
        <f>IFERROR(Y456*I456/H456,"0")</f>
        <v>163.56</v>
      </c>
      <c r="BO456" s="64">
        <f>IFERROR(1/J456*(X456/H456),"0")</f>
        <v>0.27316433566433568</v>
      </c>
      <c r="BP456" s="64">
        <f>IFERROR(1/J456*(Y456/H456),"0")</f>
        <v>0.27884615384615385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28.409090909090907</v>
      </c>
      <c r="Y459" s="575">
        <f>IFERROR(Y456/H456,"0")+IFERROR(Y457/H457,"0")+IFERROR(Y458/H458,"0")</f>
        <v>29</v>
      </c>
      <c r="Z459" s="575">
        <f>IFERROR(IF(Z456="",0,Z456),"0")+IFERROR(IF(Z457="",0,Z457),"0")+IFERROR(IF(Z458="",0,Z458),"0")</f>
        <v>0.34683999999999998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150</v>
      </c>
      <c r="Y460" s="575">
        <f>IFERROR(SUM(Y456:Y458),"0")</f>
        <v>153.12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50</v>
      </c>
      <c r="Y462" s="574">
        <f t="shared" ref="Y462:Y468" si="75">IFERROR(IF(X462="",0,CEILING((X462/$H462),1)*$H462),"")</f>
        <v>52.800000000000004</v>
      </c>
      <c r="Z462" s="36">
        <f>IFERROR(IF(Y462=0,"",ROUNDUP(Y462/H462,0)*0.01196),"")</f>
        <v>0.1196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53.409090909090907</v>
      </c>
      <c r="BN462" s="64">
        <f t="shared" ref="BN462:BN468" si="77">IFERROR(Y462*I462/H462,"0")</f>
        <v>56.400000000000006</v>
      </c>
      <c r="BO462" s="64">
        <f t="shared" ref="BO462:BO468" si="78">IFERROR(1/J462*(X462/H462),"0")</f>
        <v>9.1054778554778545E-2</v>
      </c>
      <c r="BP462" s="64">
        <f t="shared" ref="BP462:BP468" si="79">IFERROR(1/J462*(Y462/H462),"0")</f>
        <v>9.6153846153846159E-2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50</v>
      </c>
      <c r="Y463" s="574">
        <f t="shared" si="75"/>
        <v>52.800000000000004</v>
      </c>
      <c r="Z463" s="36">
        <f>IFERROR(IF(Y463=0,"",ROUNDUP(Y463/H463,0)*0.01196),"")</f>
        <v>0.1196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53.409090909090907</v>
      </c>
      <c r="BN463" s="64">
        <f t="shared" si="77"/>
        <v>56.400000000000006</v>
      </c>
      <c r="BO463" s="64">
        <f t="shared" si="78"/>
        <v>9.1054778554778545E-2</v>
      </c>
      <c r="BP463" s="64">
        <f t="shared" si="79"/>
        <v>9.6153846153846159E-2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100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12</v>
      </c>
      <c r="Y467" s="574">
        <f t="shared" si="75"/>
        <v>14.399999999999999</v>
      </c>
      <c r="Z467" s="36">
        <f>IFERROR(IF(Y467=0,"",ROUNDUP(Y467/H467,0)*0.00902),"")</f>
        <v>2.7060000000000001E-2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16.725000000000001</v>
      </c>
      <c r="BN467" s="64">
        <f t="shared" si="77"/>
        <v>20.07</v>
      </c>
      <c r="BO467" s="64">
        <f t="shared" si="78"/>
        <v>1.893939393939394E-2</v>
      </c>
      <c r="BP467" s="64">
        <f t="shared" si="79"/>
        <v>2.2727272727272728E-2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96</v>
      </c>
      <c r="Y468" s="574">
        <f t="shared" si="75"/>
        <v>96</v>
      </c>
      <c r="Z468" s="36">
        <f>IFERROR(IF(Y468=0,"",ROUNDUP(Y468/H468,0)*0.00902),"")</f>
        <v>0.1804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133.80000000000001</v>
      </c>
      <c r="BN468" s="64">
        <f t="shared" si="77"/>
        <v>133.80000000000001</v>
      </c>
      <c r="BO468" s="64">
        <f t="shared" si="78"/>
        <v>0.15151515151515152</v>
      </c>
      <c r="BP468" s="64">
        <f t="shared" si="79"/>
        <v>0.15151515151515152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60.378787878787875</v>
      </c>
      <c r="Y469" s="575">
        <f>IFERROR(Y462/H462,"0")+IFERROR(Y463/H463,"0")+IFERROR(Y464/H464,"0")+IFERROR(Y465/H465,"0")+IFERROR(Y466/H466,"0")+IFERROR(Y467/H467,"0")+IFERROR(Y468/H468,"0")</f>
        <v>62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0.67389999999999994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308</v>
      </c>
      <c r="Y470" s="575">
        <f>IFERROR(SUM(Y462:Y468),"0")</f>
        <v>316.32000000000005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137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1100</v>
      </c>
      <c r="Y499" s="574">
        <f>IFERROR(IF(X499="",0,CEILING((X499/$H499),1)*$H499),"")</f>
        <v>1107</v>
      </c>
      <c r="Z499" s="36">
        <f>IFERROR(IF(Y499=0,"",ROUNDUP(Y499/H499,0)*0.01898),"")</f>
        <v>2.3345400000000001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1163.4333333333334</v>
      </c>
      <c r="BN499" s="64">
        <f>IFERROR(Y499*I499/H499,"0")</f>
        <v>1170.837</v>
      </c>
      <c r="BO499" s="64">
        <f>IFERROR(1/J499*(X499/H499),"0")</f>
        <v>1.9097222222222223</v>
      </c>
      <c r="BP499" s="64">
        <f>IFERROR(1/J499*(Y499/H499),"0")</f>
        <v>1.921875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122.22222222222223</v>
      </c>
      <c r="Y501" s="575">
        <f>IFERROR(Y499/H499,"0")+IFERROR(Y500/H500,"0")</f>
        <v>123</v>
      </c>
      <c r="Z501" s="575">
        <f>IFERROR(IF(Z499="",0,Z499),"0")+IFERROR(IF(Z500="",0,Z500),"0")</f>
        <v>2.3345400000000001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1100</v>
      </c>
      <c r="Y502" s="575">
        <f>IFERROR(SUM(Y499:Y500),"0")</f>
        <v>1107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172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137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17552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17692.27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18629.226231488814</v>
      </c>
      <c r="Y514" s="575">
        <f>IFERROR(SUM(BN22:BN510),"0")</f>
        <v>18778.445000000003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32</v>
      </c>
      <c r="Y515" s="38">
        <f>ROUNDUP(SUM(BP22:BP510),0)</f>
        <v>32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19429.226231488814</v>
      </c>
      <c r="Y516" s="575">
        <f>GrossWeightTotalR+PalletQtyTotalR*25</f>
        <v>19578.445000000003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3719.7820008854492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3745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36.20187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260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179</v>
      </c>
      <c r="F521" s="603" t="s">
        <v>202</v>
      </c>
      <c r="G521" s="603" t="s">
        <v>235</v>
      </c>
      <c r="H521" s="603" t="s">
        <v>101</v>
      </c>
      <c r="I521" s="603" t="s">
        <v>261</v>
      </c>
      <c r="J521" s="603" t="s">
        <v>301</v>
      </c>
      <c r="K521" s="603" t="s">
        <v>362</v>
      </c>
      <c r="L521" s="603" t="s">
        <v>404</v>
      </c>
      <c r="M521" s="603" t="s">
        <v>420</v>
      </c>
      <c r="N521" s="571"/>
      <c r="O521" s="603" t="s">
        <v>433</v>
      </c>
      <c r="P521" s="603" t="s">
        <v>443</v>
      </c>
      <c r="Q521" s="603" t="s">
        <v>450</v>
      </c>
      <c r="R521" s="603" t="s">
        <v>455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468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677.69999999999993</v>
      </c>
      <c r="E523" s="46">
        <f>IFERROR(Y89*1,"0")+IFERROR(Y90*1,"0")+IFERROR(Y91*1,"0")+IFERROR(Y95*1,"0")+IFERROR(Y96*1,"0")+IFERROR(Y97*1,"0")+IFERROR(Y98*1,"0")+IFERROR(Y99*1,"0")+IFERROR(Y100*1,"0")</f>
        <v>900.90000000000009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1824.3000000000002</v>
      </c>
      <c r="G523" s="46">
        <f>IFERROR(Y131*1,"0")+IFERROR(Y132*1,"0")+IFERROR(Y136*1,"0")+IFERROR(Y137*1,"0")+IFERROR(Y141*1,"0")+IFERROR(Y142*1,"0")</f>
        <v>181.60000000000002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624.54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2148.9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315.37000000000006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400.8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259.7</v>
      </c>
      <c r="S523" s="46">
        <f>IFERROR(Y340*1,"0")+IFERROR(Y341*1,"0")+IFERROR(Y342*1,"0")</f>
        <v>1157.1000000000001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6408</v>
      </c>
      <c r="U523" s="46">
        <f>IFERROR(Y373*1,"0")+IFERROR(Y374*1,"0")+IFERROR(Y375*1,"0")+IFERROR(Y376*1,"0")+IFERROR(Y380*1,"0")+IFERROR(Y384*1,"0")+IFERROR(Y385*1,"0")+IFERROR(Y389*1,"0")</f>
        <v>27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132.30000000000001</v>
      </c>
      <c r="W523" s="46">
        <f>IFERROR(Y414*1,"0")+IFERROR(Y415*1,"0")+IFERROR(Y419*1,"0")+IFERROR(Y420*1,"0")+IFERROR(Y421*1,"0")+IFERROR(Y422*1,"0")</f>
        <v>10.5</v>
      </c>
      <c r="X523" s="46">
        <f>IFERROR(Y427*1,"0")</f>
        <v>20.399999999999999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1028.1599999999999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1107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55,00"/>
        <filter val="1 400,00"/>
        <filter val="1 500,00"/>
        <filter val="1 600,00"/>
        <filter val="10,00"/>
        <filter val="10,50"/>
        <filter val="10,71"/>
        <filter val="100,00"/>
        <filter val="105,00"/>
        <filter val="106,67"/>
        <filter val="113,89"/>
        <filter val="12,00"/>
        <filter val="120,00"/>
        <filter val="122,22"/>
        <filter val="128,03"/>
        <filter val="129,50"/>
        <filter val="15,00"/>
        <filter val="150,00"/>
        <filter val="16,67"/>
        <filter val="160,00"/>
        <filter val="166,67"/>
        <filter val="17 552,00"/>
        <filter val="18 629,23"/>
        <filter val="180,00"/>
        <filter val="19 429,23"/>
        <filter val="2,00"/>
        <filter val="2,22"/>
        <filter val="2,75"/>
        <filter val="2,78"/>
        <filter val="20,00"/>
        <filter val="210,00"/>
        <filter val="219,26"/>
        <filter val="22,50"/>
        <filter val="24,00"/>
        <filter val="240,00"/>
        <filter val="25,00"/>
        <filter val="28,41"/>
        <filter val="280,00"/>
        <filter val="282,41"/>
        <filter val="298,00"/>
        <filter val="3 719,78"/>
        <filter val="3,50"/>
        <filter val="3,60"/>
        <filter val="30,00"/>
        <filter val="300,00"/>
        <filter val="308,00"/>
        <filter val="316,33"/>
        <filter val="32"/>
        <filter val="320,00"/>
        <filter val="33,33"/>
        <filter val="36,00"/>
        <filter val="360,00"/>
        <filter val="4 715,00"/>
        <filter val="40,00"/>
        <filter val="400,00"/>
        <filter val="42,00"/>
        <filter val="43,38"/>
        <filter val="450,00"/>
        <filter val="460,00"/>
        <filter val="48,00"/>
        <filter val="492,82"/>
        <filter val="5,00"/>
        <filter val="5,13"/>
        <filter val="5,50"/>
        <filter val="5,56"/>
        <filter val="5,83"/>
        <filter val="50,00"/>
        <filter val="540,00"/>
        <filter val="550,00"/>
        <filter val="59,40"/>
        <filter val="59,50"/>
        <filter val="6,67"/>
        <filter val="60,00"/>
        <filter val="60,38"/>
        <filter val="600,00"/>
        <filter val="609,00"/>
        <filter val="61,67"/>
        <filter val="66,00"/>
        <filter val="66,67"/>
        <filter val="668,00"/>
        <filter val="7,00"/>
        <filter val="70,00"/>
        <filter val="72,00"/>
        <filter val="84,00"/>
        <filter val="85,00"/>
        <filter val="875,00"/>
        <filter val="90,00"/>
        <filter val="96,00"/>
        <filter val="99,26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