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D2B428-E303-40A3-BF78-F809672D4B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51" i="1" s="1"/>
  <c r="P244" i="1"/>
  <c r="X242" i="1"/>
  <c r="X241" i="1"/>
  <c r="BO240" i="1"/>
  <c r="BM240" i="1"/>
  <c r="Y240" i="1"/>
  <c r="Y242" i="1" s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3" i="1" s="1"/>
  <c r="X23" i="1"/>
  <c r="BO22" i="1"/>
  <c r="BM22" i="1"/>
  <c r="Y22" i="1"/>
  <c r="Y23" i="1" s="1"/>
  <c r="H10" i="1"/>
  <c r="A9" i="1"/>
  <c r="F10" i="1" s="1"/>
  <c r="D7" i="1"/>
  <c r="Q6" i="1"/>
  <c r="P2" i="1"/>
  <c r="BP28" i="1" l="1"/>
  <c r="BN28" i="1"/>
  <c r="Z28" i="1"/>
  <c r="BP69" i="1"/>
  <c r="BN69" i="1"/>
  <c r="Z69" i="1"/>
  <c r="BP97" i="1"/>
  <c r="BN97" i="1"/>
  <c r="Z97" i="1"/>
  <c r="BP126" i="1"/>
  <c r="BN126" i="1"/>
  <c r="Z126" i="1"/>
  <c r="BP170" i="1"/>
  <c r="BN170" i="1"/>
  <c r="Z170" i="1"/>
  <c r="BP207" i="1"/>
  <c r="BN207" i="1"/>
  <c r="Z207" i="1"/>
  <c r="BP230" i="1"/>
  <c r="BN230" i="1"/>
  <c r="Z230" i="1"/>
  <c r="BP294" i="1"/>
  <c r="BN294" i="1"/>
  <c r="Z294" i="1"/>
  <c r="BP335" i="1"/>
  <c r="BN335" i="1"/>
  <c r="Z335" i="1"/>
  <c r="BP358" i="1"/>
  <c r="BN358" i="1"/>
  <c r="Z358" i="1"/>
  <c r="BP401" i="1"/>
  <c r="BN401" i="1"/>
  <c r="Z401" i="1"/>
  <c r="BP445" i="1"/>
  <c r="BN445" i="1"/>
  <c r="Z445" i="1"/>
  <c r="BP465" i="1"/>
  <c r="BN465" i="1"/>
  <c r="Z465" i="1"/>
  <c r="BP505" i="1"/>
  <c r="BN505" i="1"/>
  <c r="Z505" i="1"/>
  <c r="D523" i="1"/>
  <c r="BP55" i="1"/>
  <c r="BN55" i="1"/>
  <c r="Z55" i="1"/>
  <c r="BP83" i="1"/>
  <c r="BN83" i="1"/>
  <c r="Z83" i="1"/>
  <c r="BP112" i="1"/>
  <c r="BN112" i="1"/>
  <c r="Z112" i="1"/>
  <c r="BP152" i="1"/>
  <c r="BN152" i="1"/>
  <c r="Z152" i="1"/>
  <c r="BP197" i="1"/>
  <c r="BN197" i="1"/>
  <c r="Z197" i="1"/>
  <c r="BP215" i="1"/>
  <c r="BN215" i="1"/>
  <c r="Z215" i="1"/>
  <c r="BP255" i="1"/>
  <c r="BN255" i="1"/>
  <c r="Z255" i="1"/>
  <c r="BP306" i="1"/>
  <c r="BN306" i="1"/>
  <c r="Z306" i="1"/>
  <c r="BP348" i="1"/>
  <c r="BN348" i="1"/>
  <c r="Z348" i="1"/>
  <c r="BP385" i="1"/>
  <c r="BN385" i="1"/>
  <c r="Z385" i="1"/>
  <c r="BP422" i="1"/>
  <c r="BN422" i="1"/>
  <c r="Z422" i="1"/>
  <c r="BP449" i="1"/>
  <c r="BN449" i="1"/>
  <c r="Z449" i="1"/>
  <c r="Y507" i="1"/>
  <c r="Y506" i="1"/>
  <c r="BP504" i="1"/>
  <c r="BN504" i="1"/>
  <c r="Z504" i="1"/>
  <c r="Z506" i="1" s="1"/>
  <c r="Y86" i="1"/>
  <c r="E523" i="1"/>
  <c r="Y115" i="1"/>
  <c r="BP108" i="1"/>
  <c r="BN108" i="1"/>
  <c r="Z108" i="1"/>
  <c r="BP120" i="1"/>
  <c r="BN120" i="1"/>
  <c r="Z120" i="1"/>
  <c r="Y143" i="1"/>
  <c r="BP141" i="1"/>
  <c r="BN141" i="1"/>
  <c r="Z141" i="1"/>
  <c r="BP168" i="1"/>
  <c r="BN168" i="1"/>
  <c r="Z168" i="1"/>
  <c r="Y193" i="1"/>
  <c r="BP191" i="1"/>
  <c r="BN191" i="1"/>
  <c r="Z191" i="1"/>
  <c r="BP203" i="1"/>
  <c r="BN203" i="1"/>
  <c r="Z203" i="1"/>
  <c r="BP213" i="1"/>
  <c r="BN213" i="1"/>
  <c r="Z213" i="1"/>
  <c r="BP228" i="1"/>
  <c r="Z228" i="1"/>
  <c r="BP248" i="1"/>
  <c r="BN248" i="1"/>
  <c r="Z248" i="1"/>
  <c r="Y289" i="1"/>
  <c r="Y288" i="1"/>
  <c r="BP287" i="1"/>
  <c r="BN287" i="1"/>
  <c r="Z287" i="1"/>
  <c r="Z288" i="1" s="1"/>
  <c r="BP292" i="1"/>
  <c r="BN292" i="1"/>
  <c r="Z292" i="1"/>
  <c r="BP304" i="1"/>
  <c r="BN304" i="1"/>
  <c r="Z304" i="1"/>
  <c r="BP320" i="1"/>
  <c r="BN320" i="1"/>
  <c r="Z320" i="1"/>
  <c r="BP326" i="1"/>
  <c r="BN326" i="1"/>
  <c r="Z326" i="1"/>
  <c r="Y337" i="1"/>
  <c r="BP333" i="1"/>
  <c r="BN333" i="1"/>
  <c r="Z333" i="1"/>
  <c r="Y336" i="1"/>
  <c r="Z22" i="1"/>
  <c r="Z23" i="1" s="1"/>
  <c r="BN22" i="1"/>
  <c r="BP22" i="1"/>
  <c r="Z26" i="1"/>
  <c r="BN26" i="1"/>
  <c r="BP26" i="1"/>
  <c r="Z30" i="1"/>
  <c r="BN30" i="1"/>
  <c r="C523" i="1"/>
  <c r="Z53" i="1"/>
  <c r="BN53" i="1"/>
  <c r="Z57" i="1"/>
  <c r="BN57" i="1"/>
  <c r="Y65" i="1"/>
  <c r="Z63" i="1"/>
  <c r="BN63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3" i="1"/>
  <c r="BP114" i="1"/>
  <c r="BN114" i="1"/>
  <c r="Z114" i="1"/>
  <c r="BP131" i="1"/>
  <c r="BN131" i="1"/>
  <c r="Z131" i="1"/>
  <c r="I523" i="1"/>
  <c r="Y173" i="1"/>
  <c r="BP164" i="1"/>
  <c r="BN164" i="1"/>
  <c r="Z164" i="1"/>
  <c r="BP176" i="1"/>
  <c r="BN176" i="1"/>
  <c r="Z176" i="1"/>
  <c r="BP199" i="1"/>
  <c r="BN199" i="1"/>
  <c r="Z199" i="1"/>
  <c r="BP209" i="1"/>
  <c r="BN209" i="1"/>
  <c r="Z209" i="1"/>
  <c r="Y222" i="1"/>
  <c r="BP219" i="1"/>
  <c r="BN219" i="1"/>
  <c r="Z219" i="1"/>
  <c r="BP236" i="1"/>
  <c r="BN236" i="1"/>
  <c r="Z236" i="1"/>
  <c r="BP257" i="1"/>
  <c r="BN257" i="1"/>
  <c r="Z257" i="1"/>
  <c r="BP296" i="1"/>
  <c r="BN296" i="1"/>
  <c r="Z296" i="1"/>
  <c r="BP312" i="1"/>
  <c r="BN312" i="1"/>
  <c r="Z312" i="1"/>
  <c r="BP350" i="1"/>
  <c r="BN350" i="1"/>
  <c r="Z350" i="1"/>
  <c r="BP364" i="1"/>
  <c r="BN364" i="1"/>
  <c r="Z364" i="1"/>
  <c r="Y391" i="1"/>
  <c r="Y390" i="1"/>
  <c r="BP389" i="1"/>
  <c r="BN389" i="1"/>
  <c r="Z389" i="1"/>
  <c r="Z390" i="1" s="1"/>
  <c r="BP395" i="1"/>
  <c r="BN395" i="1"/>
  <c r="Z395" i="1"/>
  <c r="BP403" i="1"/>
  <c r="BN403" i="1"/>
  <c r="Z403" i="1"/>
  <c r="X523" i="1"/>
  <c r="Y428" i="1"/>
  <c r="BP427" i="1"/>
  <c r="BN427" i="1"/>
  <c r="Z427" i="1"/>
  <c r="Z428" i="1" s="1"/>
  <c r="Y434" i="1"/>
  <c r="Y523" i="1"/>
  <c r="Y433" i="1"/>
  <c r="BP432" i="1"/>
  <c r="BN432" i="1"/>
  <c r="Z432" i="1"/>
  <c r="Z433" i="1" s="1"/>
  <c r="BP438" i="1"/>
  <c r="BN438" i="1"/>
  <c r="Z438" i="1"/>
  <c r="BP447" i="1"/>
  <c r="BN447" i="1"/>
  <c r="Z447" i="1"/>
  <c r="BP451" i="1"/>
  <c r="BN451" i="1"/>
  <c r="Z451" i="1"/>
  <c r="BP467" i="1"/>
  <c r="BN467" i="1"/>
  <c r="Z467" i="1"/>
  <c r="BP495" i="1"/>
  <c r="BN495" i="1"/>
  <c r="Z495" i="1"/>
  <c r="Y116" i="1"/>
  <c r="Y122" i="1"/>
  <c r="Y134" i="1"/>
  <c r="Y144" i="1"/>
  <c r="H523" i="1"/>
  <c r="Y155" i="1"/>
  <c r="J523" i="1"/>
  <c r="Y194" i="1"/>
  <c r="Y204" i="1"/>
  <c r="Y216" i="1"/>
  <c r="Y233" i="1"/>
  <c r="L523" i="1"/>
  <c r="M523" i="1"/>
  <c r="O523" i="1"/>
  <c r="Y309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399" i="1"/>
  <c r="BN399" i="1"/>
  <c r="Z399" i="1"/>
  <c r="BP420" i="1"/>
  <c r="BN420" i="1"/>
  <c r="Z420" i="1"/>
  <c r="BP443" i="1"/>
  <c r="BN443" i="1"/>
  <c r="Z443" i="1"/>
  <c r="BP463" i="1"/>
  <c r="BN463" i="1"/>
  <c r="Z463" i="1"/>
  <c r="Y497" i="1"/>
  <c r="Y496" i="1"/>
  <c r="BP494" i="1"/>
  <c r="BN494" i="1"/>
  <c r="Z494" i="1"/>
  <c r="Y330" i="1"/>
  <c r="Y377" i="1"/>
  <c r="H9" i="1"/>
  <c r="A10" i="1"/>
  <c r="Y33" i="1"/>
  <c r="Y37" i="1"/>
  <c r="Y45" i="1"/>
  <c r="Y49" i="1"/>
  <c r="Y58" i="1"/>
  <c r="Y66" i="1"/>
  <c r="Y71" i="1"/>
  <c r="BP68" i="1"/>
  <c r="BN68" i="1"/>
  <c r="BP70" i="1"/>
  <c r="BN70" i="1"/>
  <c r="Z70" i="1"/>
  <c r="Y72" i="1"/>
  <c r="Y80" i="1"/>
  <c r="Y81" i="1"/>
  <c r="BP74" i="1"/>
  <c r="BN74" i="1"/>
  <c r="Z74" i="1"/>
  <c r="BP78" i="1"/>
  <c r="BN78" i="1"/>
  <c r="Z78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P76" i="1"/>
  <c r="BN76" i="1"/>
  <c r="Z76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Z122" i="1" s="1"/>
  <c r="BN121" i="1"/>
  <c r="Z125" i="1"/>
  <c r="Z127" i="1" s="1"/>
  <c r="BN125" i="1"/>
  <c r="BP125" i="1"/>
  <c r="Y128" i="1"/>
  <c r="G523" i="1"/>
  <c r="Z132" i="1"/>
  <c r="BN132" i="1"/>
  <c r="BP132" i="1"/>
  <c r="Y133" i="1"/>
  <c r="Z136" i="1"/>
  <c r="Z138" i="1" s="1"/>
  <c r="BN136" i="1"/>
  <c r="BP136" i="1"/>
  <c r="Y139" i="1"/>
  <c r="Z142" i="1"/>
  <c r="BN142" i="1"/>
  <c r="BP142" i="1"/>
  <c r="Z147" i="1"/>
  <c r="Z148" i="1" s="1"/>
  <c r="BN147" i="1"/>
  <c r="BP147" i="1"/>
  <c r="Y148" i="1"/>
  <c r="Z151" i="1"/>
  <c r="Z154" i="1" s="1"/>
  <c r="BN151" i="1"/>
  <c r="BP151" i="1"/>
  <c r="Z153" i="1"/>
  <c r="BN153" i="1"/>
  <c r="Y154" i="1"/>
  <c r="Z159" i="1"/>
  <c r="Z160" i="1" s="1"/>
  <c r="BN159" i="1"/>
  <c r="BP159" i="1"/>
  <c r="Y160" i="1"/>
  <c r="Z163" i="1"/>
  <c r="Z172" i="1" s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Z208" i="1"/>
  <c r="BN208" i="1"/>
  <c r="Z210" i="1"/>
  <c r="BN210" i="1"/>
  <c r="Z212" i="1"/>
  <c r="BN212" i="1"/>
  <c r="Z214" i="1"/>
  <c r="BN214" i="1"/>
  <c r="Y217" i="1"/>
  <c r="Z220" i="1"/>
  <c r="Z221" i="1" s="1"/>
  <c r="BN220" i="1"/>
  <c r="Y221" i="1"/>
  <c r="Z225" i="1"/>
  <c r="BN225" i="1"/>
  <c r="BP225" i="1"/>
  <c r="Z227" i="1"/>
  <c r="BN227" i="1"/>
  <c r="BP231" i="1"/>
  <c r="BN231" i="1"/>
  <c r="Z231" i="1"/>
  <c r="Y237" i="1"/>
  <c r="Y238" i="1"/>
  <c r="BP235" i="1"/>
  <c r="BN235" i="1"/>
  <c r="Z235" i="1"/>
  <c r="Y93" i="1"/>
  <c r="Y109" i="1"/>
  <c r="Y149" i="1"/>
  <c r="Y161" i="1"/>
  <c r="Y188" i="1"/>
  <c r="K523" i="1"/>
  <c r="Y232" i="1"/>
  <c r="BN228" i="1"/>
  <c r="BP229" i="1"/>
  <c r="BN229" i="1"/>
  <c r="Z229" i="1"/>
  <c r="Z240" i="1"/>
  <c r="Z241" i="1" s="1"/>
  <c r="BN240" i="1"/>
  <c r="BP240" i="1"/>
  <c r="Y241" i="1"/>
  <c r="Z244" i="1"/>
  <c r="BN244" i="1"/>
  <c r="BP244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Y259" i="1"/>
  <c r="Z263" i="1"/>
  <c r="BN263" i="1"/>
  <c r="BP263" i="1"/>
  <c r="Z265" i="1"/>
  <c r="BN265" i="1"/>
  <c r="Z266" i="1"/>
  <c r="BN266" i="1"/>
  <c r="Y267" i="1"/>
  <c r="Z271" i="1"/>
  <c r="BN271" i="1"/>
  <c r="BP271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S523" i="1"/>
  <c r="BP349" i="1"/>
  <c r="BN349" i="1"/>
  <c r="Z349" i="1"/>
  <c r="BP353" i="1"/>
  <c r="BN353" i="1"/>
  <c r="Z353" i="1"/>
  <c r="Y360" i="1"/>
  <c r="BP374" i="1"/>
  <c r="BN374" i="1"/>
  <c r="Z374" i="1"/>
  <c r="U523" i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W523" i="1"/>
  <c r="BP421" i="1"/>
  <c r="BN421" i="1"/>
  <c r="Z421" i="1"/>
  <c r="Y260" i="1"/>
  <c r="Y268" i="1"/>
  <c r="Y275" i="1"/>
  <c r="Y280" i="1"/>
  <c r="BP293" i="1"/>
  <c r="BN293" i="1"/>
  <c r="Z293" i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BP341" i="1"/>
  <c r="BN341" i="1"/>
  <c r="Z341" i="1"/>
  <c r="Z343" i="1" s="1"/>
  <c r="BP351" i="1"/>
  <c r="BN351" i="1"/>
  <c r="Z351" i="1"/>
  <c r="Y355" i="1"/>
  <c r="BP359" i="1"/>
  <c r="BN359" i="1"/>
  <c r="Z359" i="1"/>
  <c r="Y361" i="1"/>
  <c r="Y366" i="1"/>
  <c r="BP363" i="1"/>
  <c r="BN363" i="1"/>
  <c r="Z363" i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BP402" i="1"/>
  <c r="BN402" i="1"/>
  <c r="Z402" i="1"/>
  <c r="BP415" i="1"/>
  <c r="BN415" i="1"/>
  <c r="Z415" i="1"/>
  <c r="Z416" i="1" s="1"/>
  <c r="Y417" i="1"/>
  <c r="Y424" i="1"/>
  <c r="BP419" i="1"/>
  <c r="BN419" i="1"/>
  <c r="Z419" i="1"/>
  <c r="Y423" i="1"/>
  <c r="BP452" i="1"/>
  <c r="BN452" i="1"/>
  <c r="Z452" i="1"/>
  <c r="Y454" i="1"/>
  <c r="Y459" i="1"/>
  <c r="BP456" i="1"/>
  <c r="BN456" i="1"/>
  <c r="Z456" i="1"/>
  <c r="BP464" i="1"/>
  <c r="BN464" i="1"/>
  <c r="Z464" i="1"/>
  <c r="BP468" i="1"/>
  <c r="BN468" i="1"/>
  <c r="Z468" i="1"/>
  <c r="Y470" i="1"/>
  <c r="Y475" i="1"/>
  <c r="BP472" i="1"/>
  <c r="BN472" i="1"/>
  <c r="Z472" i="1"/>
  <c r="BP488" i="1"/>
  <c r="BN488" i="1"/>
  <c r="Z488" i="1"/>
  <c r="BP490" i="1"/>
  <c r="BN490" i="1"/>
  <c r="Z490" i="1"/>
  <c r="Y492" i="1"/>
  <c r="Y501" i="1"/>
  <c r="BP499" i="1"/>
  <c r="BN499" i="1"/>
  <c r="Z499" i="1"/>
  <c r="Q523" i="1"/>
  <c r="R523" i="1"/>
  <c r="Y298" i="1"/>
  <c r="Y344" i="1"/>
  <c r="T523" i="1"/>
  <c r="Y356" i="1"/>
  <c r="V523" i="1"/>
  <c r="Y405" i="1"/>
  <c r="Y416" i="1"/>
  <c r="Y429" i="1"/>
  <c r="Z523" i="1"/>
  <c r="Y453" i="1"/>
  <c r="Z439" i="1"/>
  <c r="BN439" i="1"/>
  <c r="Z442" i="1"/>
  <c r="BN442" i="1"/>
  <c r="Z444" i="1"/>
  <c r="BN444" i="1"/>
  <c r="Z446" i="1"/>
  <c r="BN446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BP466" i="1"/>
  <c r="BN466" i="1"/>
  <c r="Z466" i="1"/>
  <c r="BP474" i="1"/>
  <c r="BN474" i="1"/>
  <c r="Z474" i="1"/>
  <c r="Y476" i="1"/>
  <c r="Y491" i="1"/>
  <c r="BP487" i="1"/>
  <c r="BN487" i="1"/>
  <c r="Z487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AA523" i="1"/>
  <c r="Z469" i="1" l="1"/>
  <c r="Z423" i="1"/>
  <c r="Z360" i="1"/>
  <c r="Z330" i="1"/>
  <c r="Z336" i="1"/>
  <c r="Z237" i="1"/>
  <c r="Z44" i="1"/>
  <c r="Z496" i="1"/>
  <c r="Z133" i="1"/>
  <c r="Z453" i="1"/>
  <c r="Y514" i="1"/>
  <c r="Y517" i="1"/>
  <c r="Z365" i="1"/>
  <c r="Z308" i="1"/>
  <c r="Z298" i="1"/>
  <c r="Z405" i="1"/>
  <c r="Z377" i="1"/>
  <c r="Z355" i="1"/>
  <c r="Z216" i="1"/>
  <c r="Z143" i="1"/>
  <c r="Z101" i="1"/>
  <c r="Z65" i="1"/>
  <c r="Y515" i="1"/>
  <c r="Z32" i="1"/>
  <c r="Z475" i="1"/>
  <c r="Y513" i="1"/>
  <c r="Z80" i="1"/>
  <c r="Z491" i="1"/>
  <c r="Z501" i="1"/>
  <c r="Z459" i="1"/>
  <c r="Z322" i="1"/>
  <c r="Z316" i="1"/>
  <c r="Z274" i="1"/>
  <c r="Z267" i="1"/>
  <c r="Z259" i="1"/>
  <c r="Z250" i="1"/>
  <c r="Z232" i="1"/>
  <c r="Z204" i="1"/>
  <c r="Z92" i="1"/>
  <c r="Z71" i="1"/>
  <c r="Z58" i="1"/>
  <c r="X516" i="1"/>
  <c r="Z518" i="1" l="1"/>
  <c r="Y516" i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<sst xmlns="http://schemas.openxmlformats.org/spreadsheetml/2006/main" count="2307" uniqueCount="841">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</sst>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45845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805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Понедельник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0.41666666666666669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82</v>
      </c>
      <c r="Y41" s="57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85.302777777777777</v>
      </c>
      <c r="BN41" s="64">
        <f>IFERROR(Y41*I41/H41,"0")</f>
        <v>89.88</v>
      </c>
      <c r="BO41" s="64">
        <f>IFERROR(1/J41*(X41/H41),"0")</f>
        <v>0.11863425925925924</v>
      </c>
      <c r="BP41" s="64">
        <f>IFERROR(1/J41*(Y41/H41),"0")</f>
        <v>0.125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24</v>
      </c>
      <c r="Y43" s="574">
        <f>IFERROR(IF(X43="",0,CEILING((X43/$H43),1)*$H43),"")</f>
        <v>25.900000000000002</v>
      </c>
      <c r="Z43" s="36">
        <f>IFERROR(IF(Y43=0,"",ROUNDUP(Y43/H43,0)*0.00902),"")</f>
        <v>6.3140000000000002E-2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25.362162162162161</v>
      </c>
      <c r="BN43" s="64">
        <f>IFERROR(Y43*I43/H43,"0")</f>
        <v>27.37</v>
      </c>
      <c r="BO43" s="64">
        <f>IFERROR(1/J43*(X43/H43),"0")</f>
        <v>4.9140049140049137E-2</v>
      </c>
      <c r="BP43" s="64">
        <f>IFERROR(1/J43*(Y43/H43),"0")</f>
        <v>5.3030303030303032E-2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14.079079079079078</v>
      </c>
      <c r="Y44" s="575">
        <f>IFERROR(Y41/H41,"0")+IFERROR(Y42/H42,"0")+IFERROR(Y43/H43,"0")</f>
        <v>15</v>
      </c>
      <c r="Z44" s="575">
        <f>IFERROR(IF(Z41="",0,Z41),"0")+IFERROR(IF(Z42="",0,Z42),"0")+IFERROR(IF(Z43="",0,Z43),"0")</f>
        <v>0.21498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106</v>
      </c>
      <c r="Y45" s="575">
        <f>IFERROR(SUM(Y41:Y43),"0")</f>
        <v>112.30000000000001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hidden="1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45</v>
      </c>
      <c r="Y107" s="574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10</v>
      </c>
      <c r="Y109" s="575">
        <f>IFERROR(Y105/H105,"0")+IFERROR(Y106/H106,"0")+IFERROR(Y107/H107,"0")+IFERROR(Y108/H108,"0")</f>
        <v>10</v>
      </c>
      <c r="Z109" s="575">
        <f>IFERROR(IF(Z105="",0,Z105),"0")+IFERROR(IF(Z106="",0,Z106),"0")+IFERROR(IF(Z107="",0,Z107),"0")+IFERROR(IF(Z108="",0,Z108),"0")</f>
        <v>9.0200000000000002E-2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45</v>
      </c>
      <c r="Y110" s="575">
        <f>IFERROR(SUM(Y105:Y108),"0")</f>
        <v>45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7</v>
      </c>
      <c r="Y112" s="574">
        <f>IFERROR(IF(X112="",0,CEILING((X112/$H112),1)*$H112),"")</f>
        <v>10.8</v>
      </c>
      <c r="Z112" s="36">
        <f>IFERROR(IF(Y112=0,"",ROUNDUP(Y112/H112,0)*0.01898),"")</f>
        <v>1.898E-2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7.2819444444444432</v>
      </c>
      <c r="BN112" s="64">
        <f>IFERROR(Y112*I112/H112,"0")</f>
        <v>11.234999999999999</v>
      </c>
      <c r="BO112" s="64">
        <f>IFERROR(1/J112*(X112/H112),"0")</f>
        <v>1.0127314814814815E-2</v>
      </c>
      <c r="BP112" s="64">
        <f>IFERROR(1/J112*(Y112/H112),"0")</f>
        <v>1.5625E-2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16</v>
      </c>
      <c r="Y114" s="574">
        <f>IFERROR(IF(X114="",0,CEILING((X114/$H114),1)*$H114),"")</f>
        <v>16.8</v>
      </c>
      <c r="Z114" s="36">
        <f>IFERROR(IF(Y114=0,"",ROUNDUP(Y114/H114,0)*0.00651),"")</f>
        <v>4.5569999999999999E-2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17.200000000000003</v>
      </c>
      <c r="BN114" s="64">
        <f>IFERROR(Y114*I114/H114,"0")</f>
        <v>18.060000000000002</v>
      </c>
      <c r="BO114" s="64">
        <f>IFERROR(1/J114*(X114/H114),"0")</f>
        <v>3.6630036630036632E-2</v>
      </c>
      <c r="BP114" s="64">
        <f>IFERROR(1/J114*(Y114/H114),"0")</f>
        <v>3.8461538461538471E-2</v>
      </c>
    </row>
    <row r="115" spans="1:68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7.3148148148148149</v>
      </c>
      <c r="Y115" s="575">
        <f>IFERROR(Y112/H112,"0")+IFERROR(Y113/H113,"0")+IFERROR(Y114/H114,"0")</f>
        <v>8</v>
      </c>
      <c r="Z115" s="575">
        <f>IFERROR(IF(Z112="",0,Z112),"0")+IFERROR(IF(Z113="",0,Z113),"0")+IFERROR(IF(Z114="",0,Z114),"0")</f>
        <v>6.4549999999999996E-2</v>
      </c>
      <c r="AA115" s="576"/>
      <c r="AB115" s="576"/>
      <c r="AC115" s="576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23</v>
      </c>
      <c r="Y116" s="575">
        <f>IFERROR(SUM(Y112:Y114),"0")</f>
        <v>27.6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hidden="1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23</v>
      </c>
      <c r="Y163" s="574">
        <f t="shared" ref="Y163:Y171" si="21">IFERROR(IF(X163="",0,CEILING((X163/$H163),1)*$H163),"")</f>
        <v>25.200000000000003</v>
      </c>
      <c r="Z163" s="36">
        <f>IFERROR(IF(Y163=0,"",ROUNDUP(Y163/H163,0)*0.00902),"")</f>
        <v>5.4120000000000001E-2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24.478571428571424</v>
      </c>
      <c r="BN163" s="64">
        <f t="shared" ref="BN163:BN171" si="23">IFERROR(Y163*I163/H163,"0")</f>
        <v>26.82</v>
      </c>
      <c r="BO163" s="64">
        <f t="shared" ref="BO163:BO171" si="24">IFERROR(1/J163*(X163/H163),"0")</f>
        <v>4.1486291486291488E-2</v>
      </c>
      <c r="BP163" s="64">
        <f t="shared" ref="BP163:BP171" si="25">IFERROR(1/J163*(Y163/H163),"0")</f>
        <v>4.5454545454545456E-2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2</v>
      </c>
      <c r="Y168" s="574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2.1444444444444444</v>
      </c>
      <c r="BN168" s="64">
        <f t="shared" si="23"/>
        <v>3.8599999999999994</v>
      </c>
      <c r="BO168" s="64">
        <f t="shared" si="24"/>
        <v>4.7483380816714157E-3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19</v>
      </c>
      <c r="Y169" s="574">
        <f t="shared" si="21"/>
        <v>21</v>
      </c>
      <c r="Z169" s="36">
        <f>IFERROR(IF(Y169=0,"",ROUNDUP(Y169/H169,0)*0.00502),"")</f>
        <v>5.0200000000000002E-2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19.904761904761905</v>
      </c>
      <c r="BN169" s="64">
        <f t="shared" si="23"/>
        <v>22</v>
      </c>
      <c r="BO169" s="64">
        <f t="shared" si="24"/>
        <v>3.8665038665038669E-2</v>
      </c>
      <c r="BP169" s="64">
        <f t="shared" si="25"/>
        <v>4.2735042735042736E-2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15.634920634920634</v>
      </c>
      <c r="Y172" s="575">
        <f>IFERROR(Y163/H163,"0")+IFERROR(Y164/H164,"0")+IFERROR(Y165/H165,"0")+IFERROR(Y166/H166,"0")+IFERROR(Y167/H167,"0")+IFERROR(Y168/H168,"0")+IFERROR(Y169/H169,"0")+IFERROR(Y170/H170,"0")+IFERROR(Y171/H171,"0")</f>
        <v>18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0.11435999999999999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44</v>
      </c>
      <c r="Y173" s="575">
        <f>IFERROR(SUM(Y163:Y171),"0")</f>
        <v>49.800000000000004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124</v>
      </c>
      <c r="Y210" s="574">
        <f t="shared" si="31"/>
        <v>124.8</v>
      </c>
      <c r="Z210" s="36">
        <f t="shared" ref="Z210:Z215" si="36">IFERROR(IF(Y210=0,"",ROUNDUP(Y210/H210,0)*0.00651),"")</f>
        <v>0.33851999999999999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137.94999999999999</v>
      </c>
      <c r="BN210" s="64">
        <f t="shared" si="33"/>
        <v>138.84</v>
      </c>
      <c r="BO210" s="64">
        <f t="shared" si="34"/>
        <v>0.28388278388278393</v>
      </c>
      <c r="BP210" s="64">
        <f t="shared" si="35"/>
        <v>0.28571428571428575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77</v>
      </c>
      <c r="Y214" s="574">
        <f t="shared" si="31"/>
        <v>79.2</v>
      </c>
      <c r="Z214" s="36">
        <f t="shared" si="36"/>
        <v>0.21482999999999999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85.085000000000008</v>
      </c>
      <c r="BN214" s="64">
        <f t="shared" si="33"/>
        <v>87.51600000000002</v>
      </c>
      <c r="BO214" s="64">
        <f t="shared" si="34"/>
        <v>0.17628205128205132</v>
      </c>
      <c r="BP214" s="64">
        <f t="shared" si="35"/>
        <v>0.18131868131868134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103</v>
      </c>
      <c r="Y215" s="574">
        <f t="shared" si="31"/>
        <v>103.2</v>
      </c>
      <c r="Z215" s="36">
        <f t="shared" si="36"/>
        <v>0.27993000000000001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114.07250000000001</v>
      </c>
      <c r="BN215" s="64">
        <f t="shared" si="33"/>
        <v>114.29400000000001</v>
      </c>
      <c r="BO215" s="64">
        <f t="shared" si="34"/>
        <v>0.23580586080586086</v>
      </c>
      <c r="BP215" s="64">
        <f t="shared" si="35"/>
        <v>0.23626373626373628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126.66666666666667</v>
      </c>
      <c r="Y216" s="575">
        <f>IFERROR(Y207/H207,"0")+IFERROR(Y208/H208,"0")+IFERROR(Y209/H209,"0")+IFERROR(Y210/H210,"0")+IFERROR(Y211/H211,"0")+IFERROR(Y212/H212,"0")+IFERROR(Y213/H213,"0")+IFERROR(Y214/H214,"0")+IFERROR(Y215/H215,"0")</f>
        <v>128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0.83328000000000002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304</v>
      </c>
      <c r="Y217" s="575">
        <f>IFERROR(SUM(Y207:Y215),"0")</f>
        <v>307.2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28</v>
      </c>
      <c r="Y219" s="574">
        <f>IFERROR(IF(X219="",0,CEILING((X219/$H219),1)*$H219),"")</f>
        <v>28.799999999999997</v>
      </c>
      <c r="Z219" s="36">
        <f>IFERROR(IF(Y219=0,"",ROUNDUP(Y219/H219,0)*0.00651),"")</f>
        <v>7.8119999999999995E-2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30.94</v>
      </c>
      <c r="BN219" s="64">
        <f>IFERROR(Y219*I219/H219,"0")</f>
        <v>31.824000000000002</v>
      </c>
      <c r="BO219" s="64">
        <f>IFERROR(1/J219*(X219/H219),"0")</f>
        <v>6.4102564102564111E-2</v>
      </c>
      <c r="BP219" s="64">
        <f>IFERROR(1/J219*(Y219/H219),"0")</f>
        <v>6.5934065934065936E-2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11.666666666666668</v>
      </c>
      <c r="Y221" s="575">
        <f>IFERROR(Y219/H219,"0")+IFERROR(Y220/H220,"0")</f>
        <v>12</v>
      </c>
      <c r="Z221" s="575">
        <f>IFERROR(IF(Z219="",0,Z219),"0")+IFERROR(IF(Z220="",0,Z220),"0")</f>
        <v>7.8119999999999995E-2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28</v>
      </c>
      <c r="Y222" s="575">
        <f>IFERROR(SUM(Y219:Y220),"0")</f>
        <v>28.799999999999997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26</v>
      </c>
      <c r="Y272" s="574">
        <f>IFERROR(IF(X272="",0,CEILING((X272/$H272),1)*$H272),"")</f>
        <v>26.4</v>
      </c>
      <c r="Z272" s="36">
        <f>IFERROR(IF(Y272=0,"",ROUNDUP(Y272/H272,0)*0.00651),"")</f>
        <v>7.1610000000000007E-2</v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28.73</v>
      </c>
      <c r="BN272" s="64">
        <f>IFERROR(Y272*I272/H272,"0")</f>
        <v>29.172000000000001</v>
      </c>
      <c r="BO272" s="64">
        <f>IFERROR(1/J272*(X272/H272),"0")</f>
        <v>5.9523809523809534E-2</v>
      </c>
      <c r="BP272" s="64">
        <f>IFERROR(1/J272*(Y272/H272),"0")</f>
        <v>6.0439560439560447E-2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19</v>
      </c>
      <c r="Y273" s="574">
        <f>IFERROR(IF(X273="",0,CEILING((X273/$H273),1)*$H273),"")</f>
        <v>19.2</v>
      </c>
      <c r="Z273" s="36">
        <f>IFERROR(IF(Y273=0,"",ROUNDUP(Y273/H273,0)*0.00651),"")</f>
        <v>5.2080000000000001E-2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20.425000000000001</v>
      </c>
      <c r="BN273" s="64">
        <f>IFERROR(Y273*I273/H273,"0")</f>
        <v>20.64</v>
      </c>
      <c r="BO273" s="64">
        <f>IFERROR(1/J273*(X273/H273),"0")</f>
        <v>4.3498168498168503E-2</v>
      </c>
      <c r="BP273" s="64">
        <f>IFERROR(1/J273*(Y273/H273),"0")</f>
        <v>4.3956043956043959E-2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18.75</v>
      </c>
      <c r="Y274" s="575">
        <f>IFERROR(Y271/H271,"0")+IFERROR(Y272/H272,"0")+IFERROR(Y273/H273,"0")</f>
        <v>19</v>
      </c>
      <c r="Z274" s="575">
        <f>IFERROR(IF(Z271="",0,Z271),"0")+IFERROR(IF(Z272="",0,Z272),"0")+IFERROR(IF(Z273="",0,Z273),"0")</f>
        <v>0.12369000000000001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45</v>
      </c>
      <c r="Y275" s="575">
        <f>IFERROR(SUM(Y271:Y273),"0")</f>
        <v>45.599999999999994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5</v>
      </c>
      <c r="Y294" s="574">
        <f t="shared" si="48"/>
        <v>10.8</v>
      </c>
      <c r="Z294" s="36">
        <f>IFERROR(IF(Y294=0,"",ROUNDUP(Y294/H294,0)*0.01898),"")</f>
        <v>1.898E-2</v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5.2013888888888884</v>
      </c>
      <c r="BN294" s="64">
        <f t="shared" si="50"/>
        <v>11.234999999999999</v>
      </c>
      <c r="BO294" s="64">
        <f t="shared" si="51"/>
        <v>7.2337962962962955E-3</v>
      </c>
      <c r="BP294" s="64">
        <f t="shared" si="52"/>
        <v>1.5625E-2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0.46296296296296291</v>
      </c>
      <c r="Y298" s="575">
        <f>IFERROR(Y292/H292,"0")+IFERROR(Y293/H293,"0")+IFERROR(Y294/H294,"0")+IFERROR(Y295/H295,"0")+IFERROR(Y296/H296,"0")+IFERROR(Y297/H297,"0")</f>
        <v>1</v>
      </c>
      <c r="Z298" s="575">
        <f>IFERROR(IF(Z292="",0,Z292),"0")+IFERROR(IF(Z293="",0,Z293),"0")+IFERROR(IF(Z294="",0,Z294),"0")+IFERROR(IF(Z295="",0,Z295),"0")+IFERROR(IF(Z296="",0,Z296),"0")+IFERROR(IF(Z297="",0,Z297),"0")</f>
        <v>1.898E-2</v>
      </c>
      <c r="AA298" s="576"/>
      <c r="AB298" s="576"/>
      <c r="AC298" s="576"/>
    </row>
    <row r="299" spans="1:68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5</v>
      </c>
      <c r="Y299" s="575">
        <f>IFERROR(SUM(Y292:Y297),"0")</f>
        <v>10.8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72</v>
      </c>
      <c r="Y320" s="574">
        <f>IFERROR(IF(X320="",0,CEILING((X320/$H320),1)*$H320),"")</f>
        <v>78</v>
      </c>
      <c r="Z320" s="36">
        <f>IFERROR(IF(Y320=0,"",ROUNDUP(Y320/H320,0)*0.01898),"")</f>
        <v>0.1898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76.790769230769243</v>
      </c>
      <c r="BN320" s="64">
        <f>IFERROR(Y320*I320/H320,"0")</f>
        <v>83.190000000000012</v>
      </c>
      <c r="BO320" s="64">
        <f>IFERROR(1/J320*(X320/H320),"0")</f>
        <v>0.14423076923076925</v>
      </c>
      <c r="BP320" s="64">
        <f>IFERROR(1/J320*(Y320/H320),"0")</f>
        <v>0.15625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9.2307692307692317</v>
      </c>
      <c r="Y322" s="575">
        <f>IFERROR(Y319/H319,"0")+IFERROR(Y320/H320,"0")+IFERROR(Y321/H321,"0")</f>
        <v>10</v>
      </c>
      <c r="Z322" s="575">
        <f>IFERROR(IF(Z319="",0,Z319),"0")+IFERROR(IF(Z320="",0,Z320),"0")+IFERROR(IF(Z321="",0,Z321),"0")</f>
        <v>0.1898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72</v>
      </c>
      <c r="Y323" s="575">
        <f>IFERROR(SUM(Y319:Y321),"0")</f>
        <v>78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8</v>
      </c>
      <c r="Y329" s="574">
        <f>IFERROR(IF(X329="",0,CEILING((X329/$H329),1)*$H329),"")</f>
        <v>10.199999999999999</v>
      </c>
      <c r="Z329" s="36">
        <f>IFERROR(IF(Y329=0,"",ROUNDUP(Y329/H329,0)*0.00651),"")</f>
        <v>2.6040000000000001E-2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9.0352941176470587</v>
      </c>
      <c r="BN329" s="64">
        <f>IFERROR(Y329*I329/H329,"0")</f>
        <v>11.52</v>
      </c>
      <c r="BO329" s="64">
        <f>IFERROR(1/J329*(X329/H329),"0")</f>
        <v>1.7237664296487831E-2</v>
      </c>
      <c r="BP329" s="64">
        <f>IFERROR(1/J329*(Y329/H329),"0")</f>
        <v>2.197802197802198E-2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3.1372549019607847</v>
      </c>
      <c r="Y330" s="575">
        <f>IFERROR(Y325/H325,"0")+IFERROR(Y326/H326,"0")+IFERROR(Y327/H327,"0")+IFERROR(Y328/H328,"0")+IFERROR(Y329/H329,"0")</f>
        <v>4</v>
      </c>
      <c r="Z330" s="575">
        <f>IFERROR(IF(Z325="",0,Z325),"0")+IFERROR(IF(Z326="",0,Z326),"0")+IFERROR(IF(Z327="",0,Z327),"0")+IFERROR(IF(Z328="",0,Z328),"0")+IFERROR(IF(Z329="",0,Z329),"0")</f>
        <v>2.6040000000000001E-2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8</v>
      </c>
      <c r="Y331" s="575">
        <f>IFERROR(SUM(Y325:Y329),"0")</f>
        <v>10.199999999999999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300</v>
      </c>
      <c r="Y348" s="574">
        <f t="shared" ref="Y348:Y354" si="58">IFERROR(IF(X348="",0,CEILING((X348/$H348),1)*$H348),"")</f>
        <v>300</v>
      </c>
      <c r="Z348" s="36">
        <f>IFERROR(IF(Y348=0,"",ROUNDUP(Y348/H348,0)*0.02175),"")</f>
        <v>0.43499999999999994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309.60000000000002</v>
      </c>
      <c r="BN348" s="64">
        <f t="shared" ref="BN348:BN354" si="60">IFERROR(Y348*I348/H348,"0")</f>
        <v>309.60000000000002</v>
      </c>
      <c r="BO348" s="64">
        <f t="shared" ref="BO348:BO354" si="61">IFERROR(1/J348*(X348/H348),"0")</f>
        <v>0.41666666666666663</v>
      </c>
      <c r="BP348" s="64">
        <f t="shared" ref="BP348:BP354" si="62">IFERROR(1/J348*(Y348/H348),"0")</f>
        <v>0.41666666666666663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11</v>
      </c>
      <c r="Y349" s="574">
        <f t="shared" si="58"/>
        <v>15</v>
      </c>
      <c r="Z349" s="36">
        <f>IFERROR(IF(Y349=0,"",ROUNDUP(Y349/H349,0)*0.02175),"")</f>
        <v>2.1749999999999999E-2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11.352</v>
      </c>
      <c r="BN349" s="64">
        <f t="shared" si="60"/>
        <v>15.48</v>
      </c>
      <c r="BO349" s="64">
        <f t="shared" si="61"/>
        <v>1.5277777777777776E-2</v>
      </c>
      <c r="BP349" s="64">
        <f t="shared" si="62"/>
        <v>2.0833333333333332E-2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hidden="1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20.733333333333334</v>
      </c>
      <c r="Y355" s="575">
        <f>IFERROR(Y348/H348,"0")+IFERROR(Y349/H349,"0")+IFERROR(Y350/H350,"0")+IFERROR(Y351/H351,"0")+IFERROR(Y352/H352,"0")+IFERROR(Y353/H353,"0")+IFERROR(Y354/H354,"0")</f>
        <v>21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0.45674999999999993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311</v>
      </c>
      <c r="Y356" s="575">
        <f>IFERROR(SUM(Y348:Y354),"0")</f>
        <v>315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100</v>
      </c>
      <c r="Y358" s="574">
        <f>IFERROR(IF(X358="",0,CEILING((X358/$H358),1)*$H358),"")</f>
        <v>105</v>
      </c>
      <c r="Z358" s="36">
        <f>IFERROR(IF(Y358=0,"",ROUNDUP(Y358/H358,0)*0.02175),"")</f>
        <v>0.15225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103.2</v>
      </c>
      <c r="BN358" s="64">
        <f>IFERROR(Y358*I358/H358,"0")</f>
        <v>108.36</v>
      </c>
      <c r="BO358" s="64">
        <f>IFERROR(1/J358*(X358/H358),"0")</f>
        <v>0.1388888888888889</v>
      </c>
      <c r="BP358" s="64">
        <f>IFERROR(1/J358*(Y358/H358),"0")</f>
        <v>0.14583333333333331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6.666666666666667</v>
      </c>
      <c r="Y360" s="575">
        <f>IFERROR(Y358/H358,"0")+IFERROR(Y359/H359,"0")</f>
        <v>7</v>
      </c>
      <c r="Z360" s="575">
        <f>IFERROR(IF(Z358="",0,Z358),"0")+IFERROR(IF(Z359="",0,Z359),"0")</f>
        <v>0.15225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100</v>
      </c>
      <c r="Y361" s="575">
        <f>IFERROR(SUM(Y358:Y359),"0")</f>
        <v>105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46</v>
      </c>
      <c r="Y384" s="574">
        <f>IFERROR(IF(X384="",0,CEILING((X384/$H384),1)*$H384),"")</f>
        <v>54</v>
      </c>
      <c r="Z384" s="36">
        <f>IFERROR(IF(Y384=0,"",ROUNDUP(Y384/H384,0)*0.01898),"")</f>
        <v>0.11388000000000001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48.652666666666669</v>
      </c>
      <c r="BN384" s="64">
        <f>IFERROR(Y384*I384/H384,"0")</f>
        <v>57.113999999999997</v>
      </c>
      <c r="BO384" s="64">
        <f>IFERROR(1/J384*(X384/H384),"0")</f>
        <v>7.9861111111111105E-2</v>
      </c>
      <c r="BP384" s="64">
        <f>IFERROR(1/J384*(Y384/H384),"0")</f>
        <v>9.375E-2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5.1111111111111107</v>
      </c>
      <c r="Y386" s="575">
        <f>IFERROR(Y384/H384,"0")+IFERROR(Y385/H385,"0")</f>
        <v>6</v>
      </c>
      <c r="Z386" s="575">
        <f>IFERROR(IF(Z384="",0,Z384),"0")+IFERROR(IF(Z385="",0,Z385),"0")</f>
        <v>0.11388000000000001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46</v>
      </c>
      <c r="Y387" s="575">
        <f>IFERROR(SUM(Y384:Y385),"0")</f>
        <v>54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40</v>
      </c>
      <c r="Y395" s="574">
        <f t="shared" ref="Y395:Y404" si="63">IFERROR(IF(X395="",0,CEILING((X395/$H395),1)*$H395),"")</f>
        <v>43.2</v>
      </c>
      <c r="Z395" s="36">
        <f>IFERROR(IF(Y395=0,"",ROUNDUP(Y395/H395,0)*0.00902),"")</f>
        <v>7.2160000000000002E-2</v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41.555555555555557</v>
      </c>
      <c r="BN395" s="64">
        <f t="shared" ref="BN395:BN404" si="65">IFERROR(Y395*I395/H395,"0")</f>
        <v>44.88</v>
      </c>
      <c r="BO395" s="64">
        <f t="shared" ref="BO395:BO404" si="66">IFERROR(1/J395*(X395/H395),"0")</f>
        <v>5.6116722783389444E-2</v>
      </c>
      <c r="BP395" s="64">
        <f t="shared" ref="BP395:BP404" si="67">IFERROR(1/J395*(Y395/H395),"0")</f>
        <v>6.0606060606060608E-2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6</v>
      </c>
      <c r="Y403" s="574">
        <f t="shared" si="63"/>
        <v>6.3000000000000007</v>
      </c>
      <c r="Z403" s="36">
        <f t="shared" si="68"/>
        <v>1.506E-2</v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6.371428571428571</v>
      </c>
      <c r="BN403" s="64">
        <f t="shared" si="65"/>
        <v>6.69</v>
      </c>
      <c r="BO403" s="64">
        <f t="shared" si="66"/>
        <v>1.2210012210012212E-2</v>
      </c>
      <c r="BP403" s="64">
        <f t="shared" si="67"/>
        <v>1.2820512820512822E-2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10.264550264550264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11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8.7220000000000006E-2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46</v>
      </c>
      <c r="Y406" s="575">
        <f>IFERROR(SUM(Y395:Y404),"0")</f>
        <v>49.5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25</v>
      </c>
      <c r="Y419" s="574">
        <f>IFERROR(IF(X419="",0,CEILING((X419/$H419),1)*$H419),"")</f>
        <v>27</v>
      </c>
      <c r="Z419" s="36">
        <f>IFERROR(IF(Y419=0,"",ROUNDUP(Y419/H419,0)*0.00902),"")</f>
        <v>4.5100000000000001E-2</v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25.972222222222221</v>
      </c>
      <c r="BN419" s="64">
        <f>IFERROR(Y419*I419/H419,"0")</f>
        <v>28.049999999999997</v>
      </c>
      <c r="BO419" s="64">
        <f>IFERROR(1/J419*(X419/H419),"0")</f>
        <v>3.5072951739618406E-2</v>
      </c>
      <c r="BP419" s="64">
        <f>IFERROR(1/J419*(Y419/H419),"0")</f>
        <v>3.787878787878788E-2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4.6296296296296298</v>
      </c>
      <c r="Y423" s="575">
        <f>IFERROR(Y419/H419,"0")+IFERROR(Y420/H420,"0")+IFERROR(Y421/H421,"0")+IFERROR(Y422/H422,"0")</f>
        <v>5</v>
      </c>
      <c r="Z423" s="575">
        <f>IFERROR(IF(Z419="",0,Z419),"0")+IFERROR(IF(Z420="",0,Z420),"0")+IFERROR(IF(Z421="",0,Z421),"0")+IFERROR(IF(Z422="",0,Z422),"0")</f>
        <v>4.5100000000000001E-2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25</v>
      </c>
      <c r="Y424" s="575">
        <f>IFERROR(SUM(Y419:Y422),"0")</f>
        <v>27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5</v>
      </c>
      <c r="Y427" s="574">
        <f>IFERROR(IF(X427="",0,CEILING((X427/$H427),1)*$H427),"")</f>
        <v>6</v>
      </c>
      <c r="Z427" s="36">
        <f>IFERROR(IF(Y427=0,"",ROUNDUP(Y427/H427,0)*0.00651),"")</f>
        <v>3.2550000000000003E-2</v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8.75</v>
      </c>
      <c r="BN427" s="64">
        <f>IFERROR(Y427*I427/H427,"0")</f>
        <v>10.500000000000002</v>
      </c>
      <c r="BO427" s="64">
        <f>IFERROR(1/J427*(X427/H427),"0")</f>
        <v>2.2893772893772896E-2</v>
      </c>
      <c r="BP427" s="64">
        <f>IFERROR(1/J427*(Y427/H427),"0")</f>
        <v>2.7472527472527476E-2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4.166666666666667</v>
      </c>
      <c r="Y428" s="575">
        <f>IFERROR(Y427/H427,"0")</f>
        <v>5</v>
      </c>
      <c r="Z428" s="575">
        <f>IFERROR(IF(Z427="",0,Z427),"0")</f>
        <v>3.2550000000000003E-2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5</v>
      </c>
      <c r="Y429" s="575">
        <f>IFERROR(SUM(Y427:Y427),"0")</f>
        <v>6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4</v>
      </c>
      <c r="Y438" s="574">
        <f t="shared" ref="Y438:Y452" si="69">IFERROR(IF(X438="",0,CEILING((X438/$H438),1)*$H438),"")</f>
        <v>5.28</v>
      </c>
      <c r="Z438" s="36">
        <f t="shared" ref="Z438:Z444" si="70">IFERROR(IF(Y438=0,"",ROUNDUP(Y438/H438,0)*0.01196),"")</f>
        <v>1.196E-2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4.2727272727272725</v>
      </c>
      <c r="BN438" s="64">
        <f t="shared" ref="BN438:BN452" si="72">IFERROR(Y438*I438/H438,"0")</f>
        <v>5.64</v>
      </c>
      <c r="BO438" s="64">
        <f t="shared" ref="BO438:BO452" si="73">IFERROR(1/J438*(X438/H438),"0")</f>
        <v>7.2843822843822849E-3</v>
      </c>
      <c r="BP438" s="64">
        <f t="shared" ref="BP438:BP452" si="74">IFERROR(1/J438*(Y438/H438),"0")</f>
        <v>9.6153846153846159E-3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14</v>
      </c>
      <c r="Y440" s="574">
        <f t="shared" si="69"/>
        <v>15.84</v>
      </c>
      <c r="Z440" s="36">
        <f t="shared" si="70"/>
        <v>3.5880000000000002E-2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14.954545454545453</v>
      </c>
      <c r="BN440" s="64">
        <f t="shared" si="72"/>
        <v>16.919999999999998</v>
      </c>
      <c r="BO440" s="64">
        <f t="shared" si="73"/>
        <v>2.5495337995337996E-2</v>
      </c>
      <c r="BP440" s="64">
        <f t="shared" si="74"/>
        <v>2.8846153846153848E-2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3.4090909090909092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4.7840000000000001E-2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18</v>
      </c>
      <c r="Y454" s="575">
        <f>IFERROR(SUM(Y438:Y452),"0")</f>
        <v>21.12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22</v>
      </c>
      <c r="Y462" s="574">
        <f t="shared" ref="Y462:Y468" si="75">IFERROR(IF(X462="",0,CEILING((X462/$H462),1)*$H462),"")</f>
        <v>26.400000000000002</v>
      </c>
      <c r="Z462" s="36">
        <f>IFERROR(IF(Y462=0,"",ROUNDUP(Y462/H462,0)*0.01196),"")</f>
        <v>5.9799999999999999E-2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23.5</v>
      </c>
      <c r="BN462" s="64">
        <f t="shared" ref="BN462:BN468" si="77">IFERROR(Y462*I462/H462,"0")</f>
        <v>28.200000000000003</v>
      </c>
      <c r="BO462" s="64">
        <f t="shared" ref="BO462:BO468" si="78">IFERROR(1/J462*(X462/H462),"0")</f>
        <v>4.0064102564102561E-2</v>
      </c>
      <c r="BP462" s="64">
        <f t="shared" ref="BP462:BP468" si="79">IFERROR(1/J462*(Y462/H462),"0")</f>
        <v>4.807692307692308E-2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20</v>
      </c>
      <c r="Y464" s="574">
        <f t="shared" si="75"/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21.363636363636363</v>
      </c>
      <c r="BN464" s="64">
        <f t="shared" si="77"/>
        <v>22.56</v>
      </c>
      <c r="BO464" s="64">
        <f t="shared" si="78"/>
        <v>3.6421911421911424E-2</v>
      </c>
      <c r="BP464" s="64">
        <f t="shared" si="79"/>
        <v>3.8461538461538464E-2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7.9545454545454533</v>
      </c>
      <c r="Y469" s="575">
        <f>IFERROR(Y462/H462,"0")+IFERROR(Y463/H463,"0")+IFERROR(Y464/H464,"0")+IFERROR(Y465/H465,"0")+IFERROR(Y466/H466,"0")+IFERROR(Y467/H467,"0")+IFERROR(Y468/H468,"0")</f>
        <v>9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0.10764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42</v>
      </c>
      <c r="Y470" s="575">
        <f>IFERROR(SUM(Y462:Y468),"0")</f>
        <v>47.52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43</v>
      </c>
      <c r="Y499" s="574">
        <f>IFERROR(IF(X499="",0,CEILING((X499/$H499),1)*$H499),"")</f>
        <v>45</v>
      </c>
      <c r="Z499" s="36">
        <f>IFERROR(IF(Y499=0,"",ROUNDUP(Y499/H499,0)*0.01898),"")</f>
        <v>9.4899999999999998E-2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45.479666666666667</v>
      </c>
      <c r="BN499" s="64">
        <f>IFERROR(Y499*I499/H499,"0")</f>
        <v>47.594999999999999</v>
      </c>
      <c r="BO499" s="64">
        <f>IFERROR(1/J499*(X499/H499),"0")</f>
        <v>7.4652777777777776E-2</v>
      </c>
      <c r="BP499" s="64">
        <f>IFERROR(1/J499*(Y499/H499),"0")</f>
        <v>7.8125E-2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4.7777777777777777</v>
      </c>
      <c r="Y501" s="575">
        <f>IFERROR(Y499/H499,"0")+IFERROR(Y500/H500,"0")</f>
        <v>5</v>
      </c>
      <c r="Z501" s="575">
        <f>IFERROR(IF(Z499="",0,Z499),"0")+IFERROR(IF(Z500="",0,Z500),"0")</f>
        <v>9.4899999999999998E-2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43</v>
      </c>
      <c r="Y502" s="575">
        <f>IFERROR(SUM(Y499:Y500),"0")</f>
        <v>45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1316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1385.4399999999998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1402.029063172916</v>
      </c>
      <c r="Y514" s="575">
        <f>IFERROR(SUM(BN22:BN510),"0")</f>
        <v>1476.1450000000002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3</v>
      </c>
      <c r="Y515" s="38">
        <f>ROUNDUP(SUM(BP22:BP510),0)</f>
        <v>3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1477.029063172916</v>
      </c>
      <c r="Y516" s="575">
        <f>GrossWeightTotalR+PalletQtyTotalR*25</f>
        <v>1551.1450000000002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284.65650677121266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298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2.8921299999999999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112.30000000000001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72.599999999999994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49.800000000000004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336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45.599999999999994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99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420</v>
      </c>
      <c r="U523" s="46">
        <f>IFERROR(Y373*1,"0")+IFERROR(Y374*1,"0")+IFERROR(Y375*1,"0")+IFERROR(Y376*1,"0")+IFERROR(Y380*1,"0")+IFERROR(Y384*1,"0")+IFERROR(Y385*1,"0")+IFERROR(Y389*1,"0")</f>
        <v>54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49.5</v>
      </c>
      <c r="W523" s="46">
        <f>IFERROR(Y414*1,"0")+IFERROR(Y415*1,"0")+IFERROR(Y419*1,"0")+IFERROR(Y420*1,"0")+IFERROR(Y421*1,"0")+IFERROR(Y422*1,"0")</f>
        <v>27</v>
      </c>
      <c r="X523" s="46">
        <f>IFERROR(Y427*1,"0")</f>
        <v>6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68.64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45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 316,00"/>
        <filter val="1 402,03"/>
        <filter val="1 477,03"/>
        <filter val="10,00"/>
        <filter val="10,26"/>
        <filter val="100,00"/>
        <filter val="103,00"/>
        <filter val="106,00"/>
        <filter val="11,00"/>
        <filter val="11,67"/>
        <filter val="124,00"/>
        <filter val="126,67"/>
        <filter val="14,00"/>
        <filter val="14,08"/>
        <filter val="15,63"/>
        <filter val="16,00"/>
        <filter val="18,00"/>
        <filter val="18,75"/>
        <filter val="19,00"/>
        <filter val="2,00"/>
        <filter val="20,00"/>
        <filter val="20,73"/>
        <filter val="22,00"/>
        <filter val="23,00"/>
        <filter val="24,00"/>
        <filter val="25,00"/>
        <filter val="26,00"/>
        <filter val="28,00"/>
        <filter val="284,66"/>
        <filter val="3"/>
        <filter val="3,14"/>
        <filter val="3,41"/>
        <filter val="300,00"/>
        <filter val="304,00"/>
        <filter val="311,00"/>
        <filter val="4,00"/>
        <filter val="4,17"/>
        <filter val="4,63"/>
        <filter val="4,78"/>
        <filter val="40,00"/>
        <filter val="42,00"/>
        <filter val="43,00"/>
        <filter val="44,00"/>
        <filter val="45,00"/>
        <filter val="46,00"/>
        <filter val="5,00"/>
        <filter val="5,11"/>
        <filter val="6,00"/>
        <filter val="6,67"/>
        <filter val="7,00"/>
        <filter val="7,31"/>
        <filter val="7,95"/>
        <filter val="72,00"/>
        <filter val="77,00"/>
        <filter val="8,00"/>
        <filter val="82,00"/>
        <filter val="9,23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