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141EA42-2E83-4157-94C6-9884E4694F2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X506" i="1"/>
  <c r="BO505" i="1"/>
  <c r="BM505" i="1"/>
  <c r="Y505" i="1"/>
  <c r="BO504" i="1"/>
  <c r="BM504" i="1"/>
  <c r="Y504" i="1"/>
  <c r="X502" i="1"/>
  <c r="X501" i="1"/>
  <c r="BO500" i="1"/>
  <c r="BM500" i="1"/>
  <c r="Y500" i="1"/>
  <c r="BO499" i="1"/>
  <c r="BM499" i="1"/>
  <c r="Y499" i="1"/>
  <c r="X497" i="1"/>
  <c r="X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Y416" i="1" s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Y385" i="1"/>
  <c r="Z385" i="1" s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4" i="1"/>
  <c r="X343" i="1"/>
  <c r="BO342" i="1"/>
  <c r="BM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BO326" i="1"/>
  <c r="BM326" i="1"/>
  <c r="Y326" i="1"/>
  <c r="BO325" i="1"/>
  <c r="BM325" i="1"/>
  <c r="Y325" i="1"/>
  <c r="X323" i="1"/>
  <c r="X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O292" i="1"/>
  <c r="BM292" i="1"/>
  <c r="Y292" i="1"/>
  <c r="BP292" i="1" s="1"/>
  <c r="P292" i="1"/>
  <c r="X289" i="1"/>
  <c r="X288" i="1"/>
  <c r="BO287" i="1"/>
  <c r="BM287" i="1"/>
  <c r="Y287" i="1"/>
  <c r="Q523" i="1" s="1"/>
  <c r="P287" i="1"/>
  <c r="X284" i="1"/>
  <c r="X283" i="1"/>
  <c r="BO282" i="1"/>
  <c r="BM282" i="1"/>
  <c r="Y282" i="1"/>
  <c r="Y284" i="1" s="1"/>
  <c r="P282" i="1"/>
  <c r="X280" i="1"/>
  <c r="X279" i="1"/>
  <c r="BO278" i="1"/>
  <c r="BM278" i="1"/>
  <c r="Y278" i="1"/>
  <c r="P523" i="1" s="1"/>
  <c r="P278" i="1"/>
  <c r="X275" i="1"/>
  <c r="X274" i="1"/>
  <c r="BO273" i="1"/>
  <c r="BM273" i="1"/>
  <c r="Y273" i="1"/>
  <c r="BP273" i="1" s="1"/>
  <c r="P273" i="1"/>
  <c r="BO272" i="1"/>
  <c r="BM272" i="1"/>
  <c r="Y272" i="1"/>
  <c r="P272" i="1"/>
  <c r="BO271" i="1"/>
  <c r="BM271" i="1"/>
  <c r="Y271" i="1"/>
  <c r="P271" i="1"/>
  <c r="X268" i="1"/>
  <c r="X267" i="1"/>
  <c r="BO266" i="1"/>
  <c r="BM266" i="1"/>
  <c r="Y266" i="1"/>
  <c r="BP266" i="1" s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BP258" i="1" s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O254" i="1"/>
  <c r="BM254" i="1"/>
  <c r="Y254" i="1"/>
  <c r="BP254" i="1" s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X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BP186" i="1" s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Y160" i="1" s="1"/>
  <c r="P159" i="1"/>
  <c r="X155" i="1"/>
  <c r="X154" i="1"/>
  <c r="BO153" i="1"/>
  <c r="BM153" i="1"/>
  <c r="Y153" i="1"/>
  <c r="P153" i="1"/>
  <c r="BO152" i="1"/>
  <c r="BM152" i="1"/>
  <c r="Y152" i="1"/>
  <c r="P152" i="1"/>
  <c r="BO151" i="1"/>
  <c r="BM151" i="1"/>
  <c r="Y151" i="1"/>
  <c r="BP151" i="1" s="1"/>
  <c r="P151" i="1"/>
  <c r="X149" i="1"/>
  <c r="X148" i="1"/>
  <c r="BO147" i="1"/>
  <c r="BM147" i="1"/>
  <c r="Y147" i="1"/>
  <c r="Y148" i="1" s="1"/>
  <c r="P147" i="1"/>
  <c r="X144" i="1"/>
  <c r="X143" i="1"/>
  <c r="BO142" i="1"/>
  <c r="BM142" i="1"/>
  <c r="Y142" i="1"/>
  <c r="BP142" i="1" s="1"/>
  <c r="P142" i="1"/>
  <c r="BO141" i="1"/>
  <c r="BM141" i="1"/>
  <c r="Y141" i="1"/>
  <c r="Y143" i="1" s="1"/>
  <c r="P141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P125" i="1"/>
  <c r="X123" i="1"/>
  <c r="X122" i="1"/>
  <c r="BO121" i="1"/>
  <c r="BM121" i="1"/>
  <c r="Y121" i="1"/>
  <c r="BP121" i="1" s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Z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3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BP57" i="1" l="1"/>
  <c r="BN57" i="1"/>
  <c r="BP75" i="1"/>
  <c r="BN75" i="1"/>
  <c r="Z75" i="1"/>
  <c r="BP96" i="1"/>
  <c r="BN96" i="1"/>
  <c r="Z96" i="1"/>
  <c r="BP125" i="1"/>
  <c r="BN125" i="1"/>
  <c r="Z125" i="1"/>
  <c r="BP169" i="1"/>
  <c r="BN169" i="1"/>
  <c r="Z169" i="1"/>
  <c r="BP202" i="1"/>
  <c r="BN202" i="1"/>
  <c r="Z202" i="1"/>
  <c r="BP229" i="1"/>
  <c r="BN229" i="1"/>
  <c r="Z229" i="1"/>
  <c r="BP263" i="1"/>
  <c r="BN263" i="1"/>
  <c r="Z263" i="1"/>
  <c r="BP302" i="1"/>
  <c r="BN302" i="1"/>
  <c r="Z302" i="1"/>
  <c r="BP329" i="1"/>
  <c r="BN329" i="1"/>
  <c r="Z329" i="1"/>
  <c r="BP358" i="1"/>
  <c r="BN358" i="1"/>
  <c r="Z358" i="1"/>
  <c r="BP402" i="1"/>
  <c r="BN402" i="1"/>
  <c r="Z402" i="1"/>
  <c r="BP444" i="1"/>
  <c r="BN444" i="1"/>
  <c r="Z444" i="1"/>
  <c r="BP467" i="1"/>
  <c r="BN467" i="1"/>
  <c r="Z467" i="1"/>
  <c r="BP495" i="1"/>
  <c r="BN495" i="1"/>
  <c r="Z495" i="1"/>
  <c r="Z30" i="1"/>
  <c r="BN30" i="1"/>
  <c r="Z57" i="1"/>
  <c r="BP91" i="1"/>
  <c r="BN91" i="1"/>
  <c r="Z91" i="1"/>
  <c r="BP107" i="1"/>
  <c r="BN107" i="1"/>
  <c r="Z107" i="1"/>
  <c r="BP153" i="1"/>
  <c r="BN153" i="1"/>
  <c r="Z153" i="1"/>
  <c r="BP192" i="1"/>
  <c r="BN192" i="1"/>
  <c r="Z192" i="1"/>
  <c r="BP214" i="1"/>
  <c r="BN214" i="1"/>
  <c r="Z214" i="1"/>
  <c r="BP249" i="1"/>
  <c r="BN249" i="1"/>
  <c r="Z249" i="1"/>
  <c r="BP271" i="1"/>
  <c r="BN271" i="1"/>
  <c r="Z271" i="1"/>
  <c r="BP314" i="1"/>
  <c r="BN314" i="1"/>
  <c r="Z314" i="1"/>
  <c r="BP348" i="1"/>
  <c r="BN348" i="1"/>
  <c r="Z348" i="1"/>
  <c r="BP421" i="1"/>
  <c r="BN421" i="1"/>
  <c r="Z421" i="1"/>
  <c r="BP451" i="1"/>
  <c r="BN451" i="1"/>
  <c r="Z451" i="1"/>
  <c r="Y497" i="1"/>
  <c r="Y496" i="1"/>
  <c r="BP494" i="1"/>
  <c r="BN494" i="1"/>
  <c r="Z494" i="1"/>
  <c r="Y65" i="1"/>
  <c r="Y173" i="1"/>
  <c r="Y204" i="1"/>
  <c r="BP325" i="1"/>
  <c r="BN325" i="1"/>
  <c r="Z325" i="1"/>
  <c r="BP327" i="1"/>
  <c r="BN327" i="1"/>
  <c r="Z327" i="1"/>
  <c r="Z330" i="1" s="1"/>
  <c r="BP342" i="1"/>
  <c r="BN342" i="1"/>
  <c r="Z342" i="1"/>
  <c r="BP354" i="1"/>
  <c r="BN354" i="1"/>
  <c r="Z354" i="1"/>
  <c r="BP375" i="1"/>
  <c r="BN375" i="1"/>
  <c r="Z375" i="1"/>
  <c r="BP400" i="1"/>
  <c r="BN400" i="1"/>
  <c r="Z400" i="1"/>
  <c r="BP415" i="1"/>
  <c r="BN415" i="1"/>
  <c r="Z415" i="1"/>
  <c r="BP419" i="1"/>
  <c r="BN419" i="1"/>
  <c r="Z419" i="1"/>
  <c r="BP442" i="1"/>
  <c r="BN442" i="1"/>
  <c r="Z442" i="1"/>
  <c r="BP449" i="1"/>
  <c r="BN449" i="1"/>
  <c r="Z449" i="1"/>
  <c r="BP465" i="1"/>
  <c r="BN465" i="1"/>
  <c r="Z465" i="1"/>
  <c r="Y485" i="1"/>
  <c r="Y484" i="1"/>
  <c r="BP480" i="1"/>
  <c r="BN480" i="1"/>
  <c r="Z480" i="1"/>
  <c r="BP482" i="1"/>
  <c r="BN482" i="1"/>
  <c r="Z482" i="1"/>
  <c r="BP505" i="1"/>
  <c r="BN505" i="1"/>
  <c r="Z505" i="1"/>
  <c r="X513" i="1"/>
  <c r="Y32" i="1"/>
  <c r="Z28" i="1"/>
  <c r="BN28" i="1"/>
  <c r="Z42" i="1"/>
  <c r="BN42" i="1"/>
  <c r="D523" i="1"/>
  <c r="Z55" i="1"/>
  <c r="BN55" i="1"/>
  <c r="Z61" i="1"/>
  <c r="BN61" i="1"/>
  <c r="BP61" i="1"/>
  <c r="Z69" i="1"/>
  <c r="BN69" i="1"/>
  <c r="Y80" i="1"/>
  <c r="Z84" i="1"/>
  <c r="BN84" i="1"/>
  <c r="Z89" i="1"/>
  <c r="BN89" i="1"/>
  <c r="Z98" i="1"/>
  <c r="BN98" i="1"/>
  <c r="Z105" i="1"/>
  <c r="BN105" i="1"/>
  <c r="Z113" i="1"/>
  <c r="BN113" i="1"/>
  <c r="Z121" i="1"/>
  <c r="BN121" i="1"/>
  <c r="Z132" i="1"/>
  <c r="BN132" i="1"/>
  <c r="Y138" i="1"/>
  <c r="Z142" i="1"/>
  <c r="BN142" i="1"/>
  <c r="Z147" i="1"/>
  <c r="Z148" i="1" s="1"/>
  <c r="BN147" i="1"/>
  <c r="BP147" i="1"/>
  <c r="Z151" i="1"/>
  <c r="BN151" i="1"/>
  <c r="Z159" i="1"/>
  <c r="Z160" i="1" s="1"/>
  <c r="BN159" i="1"/>
  <c r="BP159" i="1"/>
  <c r="Z163" i="1"/>
  <c r="BN163" i="1"/>
  <c r="BP163" i="1"/>
  <c r="Z167" i="1"/>
  <c r="BN167" i="1"/>
  <c r="Z171" i="1"/>
  <c r="BN171" i="1"/>
  <c r="Y179" i="1"/>
  <c r="Z177" i="1"/>
  <c r="BN177" i="1"/>
  <c r="Y178" i="1"/>
  <c r="Z181" i="1"/>
  <c r="Z182" i="1" s="1"/>
  <c r="BN181" i="1"/>
  <c r="BP181" i="1"/>
  <c r="Y182" i="1"/>
  <c r="Z186" i="1"/>
  <c r="BN186" i="1"/>
  <c r="Z196" i="1"/>
  <c r="BN196" i="1"/>
  <c r="BP196" i="1"/>
  <c r="Z200" i="1"/>
  <c r="BN200" i="1"/>
  <c r="Z208" i="1"/>
  <c r="BN208" i="1"/>
  <c r="Z212" i="1"/>
  <c r="BN212" i="1"/>
  <c r="Z220" i="1"/>
  <c r="BN220" i="1"/>
  <c r="Z227" i="1"/>
  <c r="BN227" i="1"/>
  <c r="Z231" i="1"/>
  <c r="BN231" i="1"/>
  <c r="Z247" i="1"/>
  <c r="BN247" i="1"/>
  <c r="Z254" i="1"/>
  <c r="BN254" i="1"/>
  <c r="Z258" i="1"/>
  <c r="BN258" i="1"/>
  <c r="Z265" i="1"/>
  <c r="BN265" i="1"/>
  <c r="Z266" i="1"/>
  <c r="BN266" i="1"/>
  <c r="Y275" i="1"/>
  <c r="Z273" i="1"/>
  <c r="BN273" i="1"/>
  <c r="Y274" i="1"/>
  <c r="Z278" i="1"/>
  <c r="Z279" i="1" s="1"/>
  <c r="BN278" i="1"/>
  <c r="BP278" i="1"/>
  <c r="Y279" i="1"/>
  <c r="Z282" i="1"/>
  <c r="Z283" i="1" s="1"/>
  <c r="BN282" i="1"/>
  <c r="BP282" i="1"/>
  <c r="Y283" i="1"/>
  <c r="Z287" i="1"/>
  <c r="Z288" i="1" s="1"/>
  <c r="BN287" i="1"/>
  <c r="BP287" i="1"/>
  <c r="Y288" i="1"/>
  <c r="Z292" i="1"/>
  <c r="BN292" i="1"/>
  <c r="Z296" i="1"/>
  <c r="BN296" i="1"/>
  <c r="Z304" i="1"/>
  <c r="BN304" i="1"/>
  <c r="Z312" i="1"/>
  <c r="BN312" i="1"/>
  <c r="Z320" i="1"/>
  <c r="BN320" i="1"/>
  <c r="BP326" i="1"/>
  <c r="BN326" i="1"/>
  <c r="Z326" i="1"/>
  <c r="Y337" i="1"/>
  <c r="BP333" i="1"/>
  <c r="BN333" i="1"/>
  <c r="Z333" i="1"/>
  <c r="BP350" i="1"/>
  <c r="BN350" i="1"/>
  <c r="Z350" i="1"/>
  <c r="BP364" i="1"/>
  <c r="BN364" i="1"/>
  <c r="Z364" i="1"/>
  <c r="BP396" i="1"/>
  <c r="BN396" i="1"/>
  <c r="Z396" i="1"/>
  <c r="BP404" i="1"/>
  <c r="BN404" i="1"/>
  <c r="Z404" i="1"/>
  <c r="BP439" i="1"/>
  <c r="BN439" i="1"/>
  <c r="Z439" i="1"/>
  <c r="BP446" i="1"/>
  <c r="BN446" i="1"/>
  <c r="Z446" i="1"/>
  <c r="BP457" i="1"/>
  <c r="BN457" i="1"/>
  <c r="Z457" i="1"/>
  <c r="BP473" i="1"/>
  <c r="BN473" i="1"/>
  <c r="Z473" i="1"/>
  <c r="BP481" i="1"/>
  <c r="BN481" i="1"/>
  <c r="Z481" i="1"/>
  <c r="BP483" i="1"/>
  <c r="BN483" i="1"/>
  <c r="Z483" i="1"/>
  <c r="Y507" i="1"/>
  <c r="Y506" i="1"/>
  <c r="BP504" i="1"/>
  <c r="BN504" i="1"/>
  <c r="Z504" i="1"/>
  <c r="Z506" i="1" s="1"/>
  <c r="Y410" i="1"/>
  <c r="H9" i="1"/>
  <c r="A10" i="1"/>
  <c r="Y33" i="1"/>
  <c r="Y37" i="1"/>
  <c r="Y45" i="1"/>
  <c r="Y49" i="1"/>
  <c r="Y58" i="1"/>
  <c r="Y66" i="1"/>
  <c r="Y72" i="1"/>
  <c r="BP90" i="1"/>
  <c r="BN90" i="1"/>
  <c r="Z90" i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23" i="1"/>
  <c r="Y134" i="1"/>
  <c r="BP131" i="1"/>
  <c r="BN131" i="1"/>
  <c r="Z131" i="1"/>
  <c r="Z133" i="1" s="1"/>
  <c r="BP152" i="1"/>
  <c r="BN152" i="1"/>
  <c r="Z152" i="1"/>
  <c r="BP166" i="1"/>
  <c r="BN166" i="1"/>
  <c r="Z166" i="1"/>
  <c r="BP170" i="1"/>
  <c r="BN170" i="1"/>
  <c r="Z170" i="1"/>
  <c r="BP187" i="1"/>
  <c r="BN187" i="1"/>
  <c r="Z187" i="1"/>
  <c r="Z188" i="1" s="1"/>
  <c r="Y189" i="1"/>
  <c r="Y194" i="1"/>
  <c r="BP191" i="1"/>
  <c r="BN191" i="1"/>
  <c r="Z191" i="1"/>
  <c r="Z193" i="1" s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Y221" i="1"/>
  <c r="BP293" i="1"/>
  <c r="BN293" i="1"/>
  <c r="Z293" i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BP328" i="1"/>
  <c r="BN328" i="1"/>
  <c r="Z328" i="1"/>
  <c r="Y330" i="1"/>
  <c r="BP351" i="1"/>
  <c r="BN351" i="1"/>
  <c r="Z351" i="1"/>
  <c r="Y355" i="1"/>
  <c r="BP359" i="1"/>
  <c r="BN359" i="1"/>
  <c r="Z359" i="1"/>
  <c r="Y361" i="1"/>
  <c r="Y366" i="1"/>
  <c r="BP363" i="1"/>
  <c r="BN363" i="1"/>
  <c r="Z363" i="1"/>
  <c r="Z365" i="1" s="1"/>
  <c r="Y365" i="1"/>
  <c r="F523" i="1"/>
  <c r="F9" i="1"/>
  <c r="J9" i="1"/>
  <c r="B523" i="1"/>
  <c r="X514" i="1"/>
  <c r="X515" i="1"/>
  <c r="X517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BP77" i="1"/>
  <c r="BN77" i="1"/>
  <c r="BP79" i="1"/>
  <c r="BN79" i="1"/>
  <c r="Z79" i="1"/>
  <c r="Y81" i="1"/>
  <c r="Y86" i="1"/>
  <c r="BP83" i="1"/>
  <c r="BN83" i="1"/>
  <c r="Z83" i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BP120" i="1"/>
  <c r="BN120" i="1"/>
  <c r="Z120" i="1"/>
  <c r="Y127" i="1"/>
  <c r="Y133" i="1"/>
  <c r="BP137" i="1"/>
  <c r="BN137" i="1"/>
  <c r="Z137" i="1"/>
  <c r="Z138" i="1" s="1"/>
  <c r="Y139" i="1"/>
  <c r="Y144" i="1"/>
  <c r="BP141" i="1"/>
  <c r="BN141" i="1"/>
  <c r="Z141" i="1"/>
  <c r="Z143" i="1" s="1"/>
  <c r="Y155" i="1"/>
  <c r="Y154" i="1"/>
  <c r="BP164" i="1"/>
  <c r="BN164" i="1"/>
  <c r="Z164" i="1"/>
  <c r="BP168" i="1"/>
  <c r="BN168" i="1"/>
  <c r="Z168" i="1"/>
  <c r="Y172" i="1"/>
  <c r="BP176" i="1"/>
  <c r="BN176" i="1"/>
  <c r="Z176" i="1"/>
  <c r="Z178" i="1" s="1"/>
  <c r="Y193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Y250" i="1"/>
  <c r="BP255" i="1"/>
  <c r="BN255" i="1"/>
  <c r="Z255" i="1"/>
  <c r="Y259" i="1"/>
  <c r="BP264" i="1"/>
  <c r="BN264" i="1"/>
  <c r="Z264" i="1"/>
  <c r="Z267" i="1" s="1"/>
  <c r="Y267" i="1"/>
  <c r="BP341" i="1"/>
  <c r="BN341" i="1"/>
  <c r="Z341" i="1"/>
  <c r="Z343" i="1" s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BP230" i="1"/>
  <c r="BN230" i="1"/>
  <c r="Z230" i="1"/>
  <c r="Y237" i="1"/>
  <c r="Y251" i="1"/>
  <c r="BP248" i="1"/>
  <c r="BN248" i="1"/>
  <c r="Z248" i="1"/>
  <c r="BP257" i="1"/>
  <c r="BN257" i="1"/>
  <c r="Z257" i="1"/>
  <c r="BP272" i="1"/>
  <c r="BN272" i="1"/>
  <c r="Z272" i="1"/>
  <c r="Z274" i="1" s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Z322" i="1" s="1"/>
  <c r="Y331" i="1"/>
  <c r="BP334" i="1"/>
  <c r="BN334" i="1"/>
  <c r="Z334" i="1"/>
  <c r="Z336" i="1" s="1"/>
  <c r="S523" i="1"/>
  <c r="BP349" i="1"/>
  <c r="BN349" i="1"/>
  <c r="Z349" i="1"/>
  <c r="BP353" i="1"/>
  <c r="BN353" i="1"/>
  <c r="Z353" i="1"/>
  <c r="Z355" i="1" s="1"/>
  <c r="Y360" i="1"/>
  <c r="BP374" i="1"/>
  <c r="BN374" i="1"/>
  <c r="Z374" i="1"/>
  <c r="Z377" i="1" s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Z410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Y411" i="1"/>
  <c r="Y417" i="1"/>
  <c r="BP414" i="1"/>
  <c r="BN414" i="1"/>
  <c r="Z414" i="1"/>
  <c r="Z416" i="1" s="1"/>
  <c r="Y423" i="1"/>
  <c r="BP422" i="1"/>
  <c r="BN422" i="1"/>
  <c r="Z422" i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8" i="1"/>
  <c r="BN488" i="1"/>
  <c r="Z488" i="1"/>
  <c r="BP490" i="1"/>
  <c r="BN490" i="1"/>
  <c r="Z490" i="1"/>
  <c r="Y501" i="1"/>
  <c r="BP499" i="1"/>
  <c r="BN499" i="1"/>
  <c r="Z499" i="1"/>
  <c r="Z501" i="1" s="1"/>
  <c r="Z259" i="1" l="1"/>
  <c r="Z172" i="1"/>
  <c r="Z85" i="1"/>
  <c r="Z360" i="1"/>
  <c r="Z496" i="1"/>
  <c r="Z423" i="1"/>
  <c r="Y514" i="1"/>
  <c r="Z109" i="1"/>
  <c r="Z484" i="1"/>
  <c r="Z232" i="1"/>
  <c r="Z250" i="1"/>
  <c r="Z115" i="1"/>
  <c r="Z101" i="1"/>
  <c r="Z71" i="1"/>
  <c r="Z65" i="1"/>
  <c r="Z58" i="1"/>
  <c r="Y517" i="1"/>
  <c r="Y515" i="1"/>
  <c r="Z32" i="1"/>
  <c r="X516" i="1"/>
  <c r="Z298" i="1"/>
  <c r="Z154" i="1"/>
  <c r="Z92" i="1"/>
  <c r="Z453" i="1"/>
  <c r="Z316" i="1"/>
  <c r="Z491" i="1"/>
  <c r="Z469" i="1"/>
  <c r="Z204" i="1"/>
  <c r="Z80" i="1"/>
  <c r="Z44" i="1"/>
  <c r="Y513" i="1"/>
  <c r="Z216" i="1"/>
  <c r="Z405" i="1"/>
  <c r="Z308" i="1"/>
  <c r="Z122" i="1"/>
  <c r="Y516" i="1" l="1"/>
  <c r="Z518" i="1"/>
</calcChain>
</file>

<file path=xl/sharedStrings.xml><?xml version="1.0" encoding="utf-8"?>
<sst xmlns="http://schemas.openxmlformats.org/spreadsheetml/2006/main" count="2307" uniqueCount="841">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</sst>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40" t="s">
        <v>0</v>
      </c>
      <c r="E1" s="641"/>
      <c r="F1" s="641"/>
      <c r="G1" s="12" t="s">
        <v>1</v>
      </c>
      <c r="H1" s="640" t="s">
        <v>2</v>
      </c>
      <c r="I1" s="641"/>
      <c r="J1" s="641"/>
      <c r="K1" s="641"/>
      <c r="L1" s="641"/>
      <c r="M1" s="641"/>
      <c r="N1" s="641"/>
      <c r="O1" s="641"/>
      <c r="P1" s="641"/>
      <c r="Q1" s="641"/>
      <c r="R1" s="652" t="s">
        <v>3</v>
      </c>
      <c r="S1" s="641"/>
      <c r="T1" s="6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9" t="s">
        <v>8</v>
      </c>
      <c r="B5" s="594"/>
      <c r="C5" s="595"/>
      <c r="D5" s="642"/>
      <c r="E5" s="643"/>
      <c r="F5" s="875" t="s">
        <v>9</v>
      </c>
      <c r="G5" s="595"/>
      <c r="H5" s="642" t="s">
        <v>840</v>
      </c>
      <c r="I5" s="819"/>
      <c r="J5" s="819"/>
      <c r="K5" s="819"/>
      <c r="L5" s="819"/>
      <c r="M5" s="643"/>
      <c r="N5" s="58"/>
      <c r="P5" s="24" t="s">
        <v>10</v>
      </c>
      <c r="Q5" s="882">
        <v>45845</v>
      </c>
      <c r="R5" s="703"/>
      <c r="T5" s="753" t="s">
        <v>11</v>
      </c>
      <c r="U5" s="751"/>
      <c r="V5" s="755" t="s">
        <v>12</v>
      </c>
      <c r="W5" s="703"/>
      <c r="AB5" s="51"/>
      <c r="AC5" s="51"/>
      <c r="AD5" s="51"/>
      <c r="AE5" s="51"/>
    </row>
    <row r="6" spans="1:32" s="567" customFormat="1" ht="24" customHeight="1" x14ac:dyDescent="0.2">
      <c r="A6" s="709" t="s">
        <v>13</v>
      </c>
      <c r="B6" s="594"/>
      <c r="C6" s="595"/>
      <c r="D6" s="823" t="s">
        <v>820</v>
      </c>
      <c r="E6" s="824"/>
      <c r="F6" s="824"/>
      <c r="G6" s="824"/>
      <c r="H6" s="824"/>
      <c r="I6" s="824"/>
      <c r="J6" s="824"/>
      <c r="K6" s="824"/>
      <c r="L6" s="824"/>
      <c r="M6" s="703"/>
      <c r="N6" s="59"/>
      <c r="P6" s="24" t="s">
        <v>14</v>
      </c>
      <c r="Q6" s="895" t="str">
        <f>IF(Q5=0," ",CHOOSE(WEEKDAY(Q5,2),"Понедельник","Вторник","Среда","Четверг","Пятница","Суббота","Воскресенье"))</f>
        <v>Понедельник</v>
      </c>
      <c r="R6" s="581"/>
      <c r="T6" s="761" t="s">
        <v>15</v>
      </c>
      <c r="U6" s="751"/>
      <c r="V6" s="801" t="s">
        <v>16</v>
      </c>
      <c r="W6" s="620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44" t="str">
        <f>IFERROR(VLOOKUP(DeliveryAddress,Table,3,0),1)</f>
        <v>6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86"/>
      <c r="U7" s="751"/>
      <c r="V7" s="802"/>
      <c r="W7" s="803"/>
      <c r="AB7" s="51"/>
      <c r="AC7" s="51"/>
      <c r="AD7" s="51"/>
      <c r="AE7" s="51"/>
    </row>
    <row r="8" spans="1:32" s="567" customFormat="1" ht="25.5" customHeight="1" x14ac:dyDescent="0.2">
      <c r="A8" s="900" t="s">
        <v>17</v>
      </c>
      <c r="B8" s="583"/>
      <c r="C8" s="584"/>
      <c r="D8" s="626"/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18</v>
      </c>
      <c r="Q8" s="714">
        <v>0.45833333333333331</v>
      </c>
      <c r="R8" s="646"/>
      <c r="T8" s="586"/>
      <c r="U8" s="751"/>
      <c r="V8" s="802"/>
      <c r="W8" s="803"/>
      <c r="AB8" s="51"/>
      <c r="AC8" s="51"/>
      <c r="AD8" s="51"/>
      <c r="AE8" s="51"/>
    </row>
    <row r="9" spans="1:32" s="567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22"/>
      <c r="E9" s="597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5"/>
      <c r="P9" s="26" t="s">
        <v>19</v>
      </c>
      <c r="Q9" s="698"/>
      <c r="R9" s="699"/>
      <c r="T9" s="586"/>
      <c r="U9" s="751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22"/>
      <c r="E10" s="597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2" t="str">
        <f>IFERROR(VLOOKUP($D$10,Proxy,2,FALSE),"")</f>
        <v/>
      </c>
      <c r="I10" s="586"/>
      <c r="J10" s="586"/>
      <c r="K10" s="586"/>
      <c r="L10" s="586"/>
      <c r="M10" s="586"/>
      <c r="N10" s="566"/>
      <c r="P10" s="26" t="s">
        <v>20</v>
      </c>
      <c r="Q10" s="763"/>
      <c r="R10" s="764"/>
      <c r="U10" s="24" t="s">
        <v>21</v>
      </c>
      <c r="V10" s="619" t="s">
        <v>22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702"/>
      <c r="R11" s="703"/>
      <c r="U11" s="24" t="s">
        <v>25</v>
      </c>
      <c r="V11" s="797" t="s">
        <v>26</v>
      </c>
      <c r="W11" s="699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6" t="s">
        <v>27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28</v>
      </c>
      <c r="Q12" s="714"/>
      <c r="R12" s="646"/>
      <c r="S12" s="23"/>
      <c r="U12" s="24"/>
      <c r="V12" s="641"/>
      <c r="W12" s="586"/>
      <c r="AB12" s="51"/>
      <c r="AC12" s="51"/>
      <c r="AD12" s="51"/>
      <c r="AE12" s="51"/>
    </row>
    <row r="13" spans="1:32" s="567" customFormat="1" ht="23.25" customHeight="1" x14ac:dyDescent="0.2">
      <c r="A13" s="746" t="s">
        <v>29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30</v>
      </c>
      <c r="Q13" s="797"/>
      <c r="R13" s="6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6" t="s">
        <v>31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9" t="s">
        <v>32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735" t="s">
        <v>33</v>
      </c>
      <c r="Q15" s="641"/>
      <c r="R15" s="641"/>
      <c r="S15" s="641"/>
      <c r="T15" s="6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6"/>
      <c r="Q16" s="736"/>
      <c r="R16" s="736"/>
      <c r="S16" s="736"/>
      <c r="T16" s="7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0" t="s">
        <v>34</v>
      </c>
      <c r="B17" s="600" t="s">
        <v>35</v>
      </c>
      <c r="C17" s="719" t="s">
        <v>36</v>
      </c>
      <c r="D17" s="600" t="s">
        <v>37</v>
      </c>
      <c r="E17" s="675"/>
      <c r="F17" s="600" t="s">
        <v>38</v>
      </c>
      <c r="G17" s="600" t="s">
        <v>39</v>
      </c>
      <c r="H17" s="600" t="s">
        <v>40</v>
      </c>
      <c r="I17" s="600" t="s">
        <v>41</v>
      </c>
      <c r="J17" s="600" t="s">
        <v>42</v>
      </c>
      <c r="K17" s="600" t="s">
        <v>43</v>
      </c>
      <c r="L17" s="600" t="s">
        <v>44</v>
      </c>
      <c r="M17" s="600" t="s">
        <v>45</v>
      </c>
      <c r="N17" s="600" t="s">
        <v>46</v>
      </c>
      <c r="O17" s="600" t="s">
        <v>47</v>
      </c>
      <c r="P17" s="600" t="s">
        <v>48</v>
      </c>
      <c r="Q17" s="674"/>
      <c r="R17" s="674"/>
      <c r="S17" s="674"/>
      <c r="T17" s="675"/>
      <c r="U17" s="892" t="s">
        <v>49</v>
      </c>
      <c r="V17" s="595"/>
      <c r="W17" s="600" t="s">
        <v>50</v>
      </c>
      <c r="X17" s="600" t="s">
        <v>51</v>
      </c>
      <c r="Y17" s="905" t="s">
        <v>52</v>
      </c>
      <c r="Z17" s="814" t="s">
        <v>53</v>
      </c>
      <c r="AA17" s="790" t="s">
        <v>54</v>
      </c>
      <c r="AB17" s="790" t="s">
        <v>55</v>
      </c>
      <c r="AC17" s="790" t="s">
        <v>56</v>
      </c>
      <c r="AD17" s="790" t="s">
        <v>57</v>
      </c>
      <c r="AE17" s="870"/>
      <c r="AF17" s="871"/>
      <c r="AG17" s="66"/>
      <c r="BD17" s="65" t="s">
        <v>58</v>
      </c>
    </row>
    <row r="18" spans="1:68" ht="14.25" customHeight="1" x14ac:dyDescent="0.2">
      <c r="A18" s="601"/>
      <c r="B18" s="601"/>
      <c r="C18" s="601"/>
      <c r="D18" s="676"/>
      <c r="E18" s="678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76"/>
      <c r="Q18" s="677"/>
      <c r="R18" s="677"/>
      <c r="S18" s="677"/>
      <c r="T18" s="678"/>
      <c r="U18" s="67" t="s">
        <v>59</v>
      </c>
      <c r="V18" s="67" t="s">
        <v>60</v>
      </c>
      <c r="W18" s="601"/>
      <c r="X18" s="601"/>
      <c r="Y18" s="906"/>
      <c r="Z18" s="815"/>
      <c r="AA18" s="791"/>
      <c r="AB18" s="791"/>
      <c r="AC18" s="791"/>
      <c r="AD18" s="872"/>
      <c r="AE18" s="873"/>
      <c r="AF18" s="874"/>
      <c r="AG18" s="66"/>
      <c r="BD18" s="65"/>
    </row>
    <row r="19" spans="1:68" ht="27.75" hidden="1" customHeight="1" x14ac:dyDescent="0.2">
      <c r="A19" s="655" t="s">
        <v>61</v>
      </c>
      <c r="B19" s="656"/>
      <c r="C19" s="656"/>
      <c r="D19" s="656"/>
      <c r="E19" s="656"/>
      <c r="F19" s="656"/>
      <c r="G19" s="656"/>
      <c r="H19" s="656"/>
      <c r="I19" s="656"/>
      <c r="J19" s="656"/>
      <c r="K19" s="656"/>
      <c r="L19" s="656"/>
      <c r="M19" s="656"/>
      <c r="N19" s="656"/>
      <c r="O19" s="656"/>
      <c r="P19" s="656"/>
      <c r="Q19" s="656"/>
      <c r="R19" s="656"/>
      <c r="S19" s="656"/>
      <c r="T19" s="656"/>
      <c r="U19" s="656"/>
      <c r="V19" s="656"/>
      <c r="W19" s="656"/>
      <c r="X19" s="656"/>
      <c r="Y19" s="656"/>
      <c r="Z19" s="656"/>
      <c r="AA19" s="48"/>
      <c r="AB19" s="48"/>
      <c r="AC19" s="48"/>
    </row>
    <row r="20" spans="1:68" ht="16.5" hidden="1" customHeight="1" x14ac:dyDescent="0.25">
      <c r="A20" s="588" t="s">
        <v>61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8"/>
      <c r="AB20" s="568"/>
      <c r="AC20" s="568"/>
    </row>
    <row r="21" spans="1:68" ht="14.25" hidden="1" customHeight="1" x14ac:dyDescent="0.25">
      <c r="A21" s="590" t="s">
        <v>62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9"/>
      <c r="AB21" s="569"/>
      <c r="AC21" s="569"/>
    </row>
    <row r="22" spans="1:68" ht="27" hidden="1" customHeight="1" x14ac:dyDescent="0.25">
      <c r="A22" s="54" t="s">
        <v>63</v>
      </c>
      <c r="B22" s="54" t="s">
        <v>64</v>
      </c>
      <c r="C22" s="31">
        <v>4301031278</v>
      </c>
      <c r="D22" s="580">
        <v>4680115886643</v>
      </c>
      <c r="E22" s="581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807" t="s">
        <v>67</v>
      </c>
      <c r="Q22" s="578"/>
      <c r="R22" s="578"/>
      <c r="S22" s="578"/>
      <c r="T22" s="579"/>
      <c r="U22" s="34"/>
      <c r="V22" s="34"/>
      <c r="W22" s="35" t="s">
        <v>68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82" t="s">
        <v>70</v>
      </c>
      <c r="Q23" s="583"/>
      <c r="R23" s="583"/>
      <c r="S23" s="583"/>
      <c r="T23" s="583"/>
      <c r="U23" s="583"/>
      <c r="V23" s="584"/>
      <c r="W23" s="37" t="s">
        <v>71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82" t="s">
        <v>70</v>
      </c>
      <c r="Q24" s="583"/>
      <c r="R24" s="583"/>
      <c r="S24" s="583"/>
      <c r="T24" s="583"/>
      <c r="U24" s="583"/>
      <c r="V24" s="584"/>
      <c r="W24" s="37" t="s">
        <v>68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hidden="1" customHeight="1" x14ac:dyDescent="0.25">
      <c r="A25" s="590" t="s">
        <v>72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9"/>
      <c r="AB25" s="569"/>
      <c r="AC25" s="56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80">
        <v>4680115885912</v>
      </c>
      <c r="E26" s="581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68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4301051556</v>
      </c>
      <c r="D27" s="580">
        <v>4607091388237</v>
      </c>
      <c r="E27" s="581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68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580">
        <v>4680115886230</v>
      </c>
      <c r="E28" s="581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75</v>
      </c>
      <c r="L28" s="32"/>
      <c r="M28" s="33" t="s">
        <v>66</v>
      </c>
      <c r="N28" s="33"/>
      <c r="O28" s="32">
        <v>40</v>
      </c>
      <c r="P28" s="63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68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4301051909</v>
      </c>
      <c r="D29" s="580">
        <v>4680115886247</v>
      </c>
      <c r="E29" s="581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75</v>
      </c>
      <c r="L29" s="32"/>
      <c r="M29" s="33" t="s">
        <v>66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68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4301051861</v>
      </c>
      <c r="D30" s="580">
        <v>4680115885905</v>
      </c>
      <c r="E30" s="581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75</v>
      </c>
      <c r="L30" s="32"/>
      <c r="M30" s="33" t="s">
        <v>66</v>
      </c>
      <c r="N30" s="33"/>
      <c r="O30" s="32">
        <v>40</v>
      </c>
      <c r="P30" s="6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68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4301051595</v>
      </c>
      <c r="D31" s="580">
        <v>4607091388244</v>
      </c>
      <c r="E31" s="581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68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82" t="s">
        <v>70</v>
      </c>
      <c r="Q32" s="583"/>
      <c r="R32" s="583"/>
      <c r="S32" s="583"/>
      <c r="T32" s="583"/>
      <c r="U32" s="583"/>
      <c r="V32" s="584"/>
      <c r="W32" s="37" t="s">
        <v>71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82" t="s">
        <v>70</v>
      </c>
      <c r="Q33" s="583"/>
      <c r="R33" s="583"/>
      <c r="S33" s="583"/>
      <c r="T33" s="583"/>
      <c r="U33" s="583"/>
      <c r="V33" s="584"/>
      <c r="W33" s="37" t="s">
        <v>68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hidden="1" customHeight="1" x14ac:dyDescent="0.25">
      <c r="A34" s="590" t="s">
        <v>93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9"/>
      <c r="AB34" s="569"/>
      <c r="AC34" s="569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580">
        <v>4607091388503</v>
      </c>
      <c r="E35" s="581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68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82" t="s">
        <v>70</v>
      </c>
      <c r="Q36" s="583"/>
      <c r="R36" s="583"/>
      <c r="S36" s="583"/>
      <c r="T36" s="583"/>
      <c r="U36" s="583"/>
      <c r="V36" s="584"/>
      <c r="W36" s="37" t="s">
        <v>71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82" t="s">
        <v>70</v>
      </c>
      <c r="Q37" s="583"/>
      <c r="R37" s="583"/>
      <c r="S37" s="583"/>
      <c r="T37" s="583"/>
      <c r="U37" s="583"/>
      <c r="V37" s="584"/>
      <c r="W37" s="37" t="s">
        <v>68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hidden="1" customHeight="1" x14ac:dyDescent="0.2">
      <c r="A38" s="655" t="s">
        <v>99</v>
      </c>
      <c r="B38" s="656"/>
      <c r="C38" s="656"/>
      <c r="D38" s="656"/>
      <c r="E38" s="656"/>
      <c r="F38" s="656"/>
      <c r="G38" s="656"/>
      <c r="H38" s="656"/>
      <c r="I38" s="656"/>
      <c r="J38" s="656"/>
      <c r="K38" s="656"/>
      <c r="L38" s="656"/>
      <c r="M38" s="656"/>
      <c r="N38" s="656"/>
      <c r="O38" s="656"/>
      <c r="P38" s="656"/>
      <c r="Q38" s="656"/>
      <c r="R38" s="656"/>
      <c r="S38" s="656"/>
      <c r="T38" s="656"/>
      <c r="U38" s="656"/>
      <c r="V38" s="656"/>
      <c r="W38" s="656"/>
      <c r="X38" s="656"/>
      <c r="Y38" s="656"/>
      <c r="Z38" s="656"/>
      <c r="AA38" s="48"/>
      <c r="AB38" s="48"/>
      <c r="AC38" s="48"/>
    </row>
    <row r="39" spans="1:68" ht="16.5" hidden="1" customHeight="1" x14ac:dyDescent="0.25">
      <c r="A39" s="588" t="s">
        <v>100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8"/>
      <c r="AB39" s="568"/>
      <c r="AC39" s="568"/>
    </row>
    <row r="40" spans="1:68" ht="14.25" hidden="1" customHeight="1" x14ac:dyDescent="0.25">
      <c r="A40" s="590" t="s">
        <v>101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9"/>
      <c r="AB40" s="569"/>
      <c r="AC40" s="569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80">
        <v>4607091385670</v>
      </c>
      <c r="E41" s="581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68</v>
      </c>
      <c r="X41" s="573">
        <v>656</v>
      </c>
      <c r="Y41" s="574">
        <f>IFERROR(IF(X41="",0,CEILING((X41/$H41),1)*$H41),"")</f>
        <v>658.80000000000007</v>
      </c>
      <c r="Z41" s="36">
        <f>IFERROR(IF(Y41=0,"",ROUNDUP(Y41/H41,0)*0.01898),"")</f>
        <v>1.15778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682.42222222222222</v>
      </c>
      <c r="BN41" s="64">
        <f>IFERROR(Y41*I41/H41,"0")</f>
        <v>685.33500000000004</v>
      </c>
      <c r="BO41" s="64">
        <f>IFERROR(1/J41*(X41/H41),"0")</f>
        <v>0.94907407407407396</v>
      </c>
      <c r="BP41" s="64">
        <f>IFERROR(1/J41*(Y41/H41),"0")</f>
        <v>0.953125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4301011382</v>
      </c>
      <c r="D42" s="580">
        <v>4607091385687</v>
      </c>
      <c r="E42" s="581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68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80">
        <v>4680115882539</v>
      </c>
      <c r="E43" s="581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68</v>
      </c>
      <c r="X43" s="573">
        <v>179</v>
      </c>
      <c r="Y43" s="574">
        <f>IFERROR(IF(X43="",0,CEILING((X43/$H43),1)*$H43),"")</f>
        <v>181.3</v>
      </c>
      <c r="Z43" s="36">
        <f>IFERROR(IF(Y43=0,"",ROUNDUP(Y43/H43,0)*0.00902),"")</f>
        <v>0.44198000000000004</v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189.15945945945944</v>
      </c>
      <c r="BN43" s="64">
        <f>IFERROR(Y43*I43/H43,"0")</f>
        <v>191.59</v>
      </c>
      <c r="BO43" s="64">
        <f>IFERROR(1/J43*(X43/H43),"0")</f>
        <v>0.36650286650286651</v>
      </c>
      <c r="BP43" s="64">
        <f>IFERROR(1/J43*(Y43/H43),"0")</f>
        <v>0.37121212121212122</v>
      </c>
    </row>
    <row r="44" spans="1:68" x14ac:dyDescent="0.2">
      <c r="A44" s="585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7"/>
      <c r="P44" s="582" t="s">
        <v>70</v>
      </c>
      <c r="Q44" s="583"/>
      <c r="R44" s="583"/>
      <c r="S44" s="583"/>
      <c r="T44" s="583"/>
      <c r="U44" s="583"/>
      <c r="V44" s="584"/>
      <c r="W44" s="37" t="s">
        <v>71</v>
      </c>
      <c r="X44" s="575">
        <f>IFERROR(X41/H41,"0")+IFERROR(X42/H42,"0")+IFERROR(X43/H43,"0")</f>
        <v>109.11911911911912</v>
      </c>
      <c r="Y44" s="575">
        <f>IFERROR(Y41/H41,"0")+IFERROR(Y42/H42,"0")+IFERROR(Y43/H43,"0")</f>
        <v>110</v>
      </c>
      <c r="Z44" s="575">
        <f>IFERROR(IF(Z41="",0,Z41),"0")+IFERROR(IF(Z42="",0,Z42),"0")+IFERROR(IF(Z43="",0,Z43),"0")</f>
        <v>1.5997600000000001</v>
      </c>
      <c r="AA44" s="576"/>
      <c r="AB44" s="576"/>
      <c r="AC44" s="576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82" t="s">
        <v>70</v>
      </c>
      <c r="Q45" s="583"/>
      <c r="R45" s="583"/>
      <c r="S45" s="583"/>
      <c r="T45" s="583"/>
      <c r="U45" s="583"/>
      <c r="V45" s="584"/>
      <c r="W45" s="37" t="s">
        <v>68</v>
      </c>
      <c r="X45" s="575">
        <f>IFERROR(SUM(X41:X43),"0")</f>
        <v>835</v>
      </c>
      <c r="Y45" s="575">
        <f>IFERROR(SUM(Y41:Y43),"0")</f>
        <v>840.10000000000014</v>
      </c>
      <c r="Z45" s="37"/>
      <c r="AA45" s="576"/>
      <c r="AB45" s="576"/>
      <c r="AC45" s="576"/>
    </row>
    <row r="46" spans="1:68" ht="14.25" hidden="1" customHeight="1" x14ac:dyDescent="0.25">
      <c r="A46" s="590" t="s">
        <v>72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9"/>
      <c r="AB46" s="569"/>
      <c r="AC46" s="569"/>
    </row>
    <row r="47" spans="1:68" ht="16.5" hidden="1" customHeight="1" x14ac:dyDescent="0.25">
      <c r="A47" s="54" t="s">
        <v>112</v>
      </c>
      <c r="B47" s="54" t="s">
        <v>113</v>
      </c>
      <c r="C47" s="31">
        <v>4301051820</v>
      </c>
      <c r="D47" s="580">
        <v>4680115884915</v>
      </c>
      <c r="E47" s="581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68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5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87"/>
      <c r="P48" s="582" t="s">
        <v>70</v>
      </c>
      <c r="Q48" s="583"/>
      <c r="R48" s="583"/>
      <c r="S48" s="583"/>
      <c r="T48" s="583"/>
      <c r="U48" s="583"/>
      <c r="V48" s="584"/>
      <c r="W48" s="37" t="s">
        <v>71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82" t="s">
        <v>70</v>
      </c>
      <c r="Q49" s="583"/>
      <c r="R49" s="583"/>
      <c r="S49" s="583"/>
      <c r="T49" s="583"/>
      <c r="U49" s="583"/>
      <c r="V49" s="584"/>
      <c r="W49" s="37" t="s">
        <v>68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hidden="1" customHeight="1" x14ac:dyDescent="0.25">
      <c r="A50" s="588" t="s">
        <v>115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8"/>
      <c r="AB50" s="568"/>
      <c r="AC50" s="568"/>
    </row>
    <row r="51" spans="1:68" ht="14.25" hidden="1" customHeight="1" x14ac:dyDescent="0.25">
      <c r="A51" s="590" t="s">
        <v>101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9"/>
      <c r="AB51" s="569"/>
      <c r="AC51" s="569"/>
    </row>
    <row r="52" spans="1:68" ht="27" hidden="1" customHeight="1" x14ac:dyDescent="0.25">
      <c r="A52" s="54" t="s">
        <v>116</v>
      </c>
      <c r="B52" s="54" t="s">
        <v>117</v>
      </c>
      <c r="C52" s="31">
        <v>4301012030</v>
      </c>
      <c r="D52" s="580">
        <v>4680115885882</v>
      </c>
      <c r="E52" s="581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68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80">
        <v>4680115881426</v>
      </c>
      <c r="E53" s="581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2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68</v>
      </c>
      <c r="X53" s="573">
        <v>88</v>
      </c>
      <c r="Y53" s="574">
        <f t="shared" si="6"/>
        <v>97.2</v>
      </c>
      <c r="Z53" s="36">
        <f>IFERROR(IF(Y53=0,"",ROUNDUP(Y53/H53,0)*0.01898),"")</f>
        <v>0.17082</v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91.544444444444437</v>
      </c>
      <c r="BN53" s="64">
        <f t="shared" si="8"/>
        <v>101.11499999999998</v>
      </c>
      <c r="BO53" s="64">
        <f t="shared" si="9"/>
        <v>0.1273148148148148</v>
      </c>
      <c r="BP53" s="64">
        <f t="shared" si="10"/>
        <v>0.140625</v>
      </c>
    </row>
    <row r="54" spans="1:68" ht="27" hidden="1" customHeight="1" x14ac:dyDescent="0.25">
      <c r="A54" s="54" t="s">
        <v>122</v>
      </c>
      <c r="B54" s="54" t="s">
        <v>123</v>
      </c>
      <c r="C54" s="31">
        <v>4301011386</v>
      </c>
      <c r="D54" s="580">
        <v>4680115880283</v>
      </c>
      <c r="E54" s="581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68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80">
        <v>4680115881525</v>
      </c>
      <c r="E55" s="581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7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68</v>
      </c>
      <c r="X55" s="573">
        <v>52</v>
      </c>
      <c r="Y55" s="574">
        <f t="shared" si="6"/>
        <v>52</v>
      </c>
      <c r="Z55" s="36">
        <f>IFERROR(IF(Y55=0,"",ROUNDUP(Y55/H55,0)*0.00902),"")</f>
        <v>0.11726</v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54.73</v>
      </c>
      <c r="BN55" s="64">
        <f t="shared" si="8"/>
        <v>54.73</v>
      </c>
      <c r="BO55" s="64">
        <f t="shared" si="9"/>
        <v>9.8484848484848481E-2</v>
      </c>
      <c r="BP55" s="64">
        <f t="shared" si="10"/>
        <v>9.8484848484848481E-2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4301011589</v>
      </c>
      <c r="D56" s="580">
        <v>4680115885899</v>
      </c>
      <c r="E56" s="581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68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4301011801</v>
      </c>
      <c r="D57" s="580">
        <v>4680115881419</v>
      </c>
      <c r="E57" s="581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7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68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5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7"/>
      <c r="P58" s="582" t="s">
        <v>70</v>
      </c>
      <c r="Q58" s="583"/>
      <c r="R58" s="583"/>
      <c r="S58" s="583"/>
      <c r="T58" s="583"/>
      <c r="U58" s="583"/>
      <c r="V58" s="584"/>
      <c r="W58" s="37" t="s">
        <v>71</v>
      </c>
      <c r="X58" s="575">
        <f>IFERROR(X52/H52,"0")+IFERROR(X53/H53,"0")+IFERROR(X54/H54,"0")+IFERROR(X55/H55,"0")+IFERROR(X56/H56,"0")+IFERROR(X57/H57,"0")</f>
        <v>21.148148148148145</v>
      </c>
      <c r="Y58" s="575">
        <f>IFERROR(Y52/H52,"0")+IFERROR(Y53/H53,"0")+IFERROR(Y54/H54,"0")+IFERROR(Y55/H55,"0")+IFERROR(Y56/H56,"0")+IFERROR(Y57/H57,"0")</f>
        <v>22</v>
      </c>
      <c r="Z58" s="575">
        <f>IFERROR(IF(Z52="",0,Z52),"0")+IFERROR(IF(Z53="",0,Z53),"0")+IFERROR(IF(Z54="",0,Z54),"0")+IFERROR(IF(Z55="",0,Z55),"0")+IFERROR(IF(Z56="",0,Z56),"0")+IFERROR(IF(Z57="",0,Z57),"0")</f>
        <v>0.28808</v>
      </c>
      <c r="AA58" s="576"/>
      <c r="AB58" s="576"/>
      <c r="AC58" s="576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82" t="s">
        <v>70</v>
      </c>
      <c r="Q59" s="583"/>
      <c r="R59" s="583"/>
      <c r="S59" s="583"/>
      <c r="T59" s="583"/>
      <c r="U59" s="583"/>
      <c r="V59" s="584"/>
      <c r="W59" s="37" t="s">
        <v>68</v>
      </c>
      <c r="X59" s="575">
        <f>IFERROR(SUM(X52:X57),"0")</f>
        <v>140</v>
      </c>
      <c r="Y59" s="575">
        <f>IFERROR(SUM(Y52:Y57),"0")</f>
        <v>149.19999999999999</v>
      </c>
      <c r="Z59" s="37"/>
      <c r="AA59" s="576"/>
      <c r="AB59" s="576"/>
      <c r="AC59" s="576"/>
    </row>
    <row r="60" spans="1:68" ht="14.25" hidden="1" customHeight="1" x14ac:dyDescent="0.25">
      <c r="A60" s="590" t="s">
        <v>133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9"/>
      <c r="AB60" s="569"/>
      <c r="AC60" s="569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80">
        <v>4680115881440</v>
      </c>
      <c r="E61" s="581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68</v>
      </c>
      <c r="X61" s="573">
        <v>102</v>
      </c>
      <c r="Y61" s="574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106.10833333333333</v>
      </c>
      <c r="BN61" s="64">
        <f>IFERROR(Y61*I61/H61,"0")</f>
        <v>112.34999999999998</v>
      </c>
      <c r="BO61" s="64">
        <f>IFERROR(1/J61*(X61/H61),"0")</f>
        <v>0.14756944444444445</v>
      </c>
      <c r="BP61" s="64">
        <f>IFERROR(1/J61*(Y61/H61),"0")</f>
        <v>0.15625</v>
      </c>
    </row>
    <row r="62" spans="1:68" ht="27" hidden="1" customHeight="1" x14ac:dyDescent="0.25">
      <c r="A62" s="54" t="s">
        <v>137</v>
      </c>
      <c r="B62" s="54" t="s">
        <v>138</v>
      </c>
      <c r="C62" s="31">
        <v>4301020228</v>
      </c>
      <c r="D62" s="580">
        <v>4680115882751</v>
      </c>
      <c r="E62" s="581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68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140</v>
      </c>
      <c r="B63" s="54" t="s">
        <v>141</v>
      </c>
      <c r="C63" s="31">
        <v>4301020358</v>
      </c>
      <c r="D63" s="580">
        <v>4680115885950</v>
      </c>
      <c r="E63" s="581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7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68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4301020296</v>
      </c>
      <c r="D64" s="580">
        <v>4680115881433</v>
      </c>
      <c r="E64" s="581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68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5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87"/>
      <c r="P65" s="582" t="s">
        <v>70</v>
      </c>
      <c r="Q65" s="583"/>
      <c r="R65" s="583"/>
      <c r="S65" s="583"/>
      <c r="T65" s="583"/>
      <c r="U65" s="583"/>
      <c r="V65" s="584"/>
      <c r="W65" s="37" t="s">
        <v>71</v>
      </c>
      <c r="X65" s="575">
        <f>IFERROR(X61/H61,"0")+IFERROR(X62/H62,"0")+IFERROR(X63/H63,"0")+IFERROR(X64/H64,"0")</f>
        <v>9.4444444444444446</v>
      </c>
      <c r="Y65" s="575">
        <f>IFERROR(Y61/H61,"0")+IFERROR(Y62/H62,"0")+IFERROR(Y63/H63,"0")+IFERROR(Y64/H64,"0")</f>
        <v>10</v>
      </c>
      <c r="Z65" s="575">
        <f>IFERROR(IF(Z61="",0,Z61),"0")+IFERROR(IF(Z62="",0,Z62),"0")+IFERROR(IF(Z63="",0,Z63),"0")+IFERROR(IF(Z64="",0,Z64),"0")</f>
        <v>0.1898</v>
      </c>
      <c r="AA65" s="576"/>
      <c r="AB65" s="576"/>
      <c r="AC65" s="576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82" t="s">
        <v>70</v>
      </c>
      <c r="Q66" s="583"/>
      <c r="R66" s="583"/>
      <c r="S66" s="583"/>
      <c r="T66" s="583"/>
      <c r="U66" s="583"/>
      <c r="V66" s="584"/>
      <c r="W66" s="37" t="s">
        <v>68</v>
      </c>
      <c r="X66" s="575">
        <f>IFERROR(SUM(X61:X64),"0")</f>
        <v>102</v>
      </c>
      <c r="Y66" s="575">
        <f>IFERROR(SUM(Y61:Y64),"0")</f>
        <v>108</v>
      </c>
      <c r="Z66" s="37"/>
      <c r="AA66" s="576"/>
      <c r="AB66" s="576"/>
      <c r="AC66" s="576"/>
    </row>
    <row r="67" spans="1:68" ht="14.25" hidden="1" customHeight="1" x14ac:dyDescent="0.25">
      <c r="A67" s="590" t="s">
        <v>62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9"/>
      <c r="AB67" s="569"/>
      <c r="AC67" s="569"/>
    </row>
    <row r="68" spans="1:68" ht="27" hidden="1" customHeight="1" x14ac:dyDescent="0.25">
      <c r="A68" s="54" t="s">
        <v>144</v>
      </c>
      <c r="B68" s="54" t="s">
        <v>145</v>
      </c>
      <c r="C68" s="31">
        <v>4301031243</v>
      </c>
      <c r="D68" s="580">
        <v>4680115885073</v>
      </c>
      <c r="E68" s="581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65</v>
      </c>
      <c r="L68" s="32"/>
      <c r="M68" s="33" t="s">
        <v>66</v>
      </c>
      <c r="N68" s="33"/>
      <c r="O68" s="32">
        <v>40</v>
      </c>
      <c r="P68" s="7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68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147</v>
      </c>
      <c r="B69" s="54" t="s">
        <v>148</v>
      </c>
      <c r="C69" s="31">
        <v>4301031241</v>
      </c>
      <c r="D69" s="580">
        <v>4680115885059</v>
      </c>
      <c r="E69" s="581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65</v>
      </c>
      <c r="L69" s="32"/>
      <c r="M69" s="33" t="s">
        <v>66</v>
      </c>
      <c r="N69" s="33"/>
      <c r="O69" s="32">
        <v>40</v>
      </c>
      <c r="P69" s="75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68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150</v>
      </c>
      <c r="B70" s="54" t="s">
        <v>151</v>
      </c>
      <c r="C70" s="31">
        <v>4301031316</v>
      </c>
      <c r="D70" s="580">
        <v>4680115885097</v>
      </c>
      <c r="E70" s="581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65</v>
      </c>
      <c r="L70" s="32"/>
      <c r="M70" s="33" t="s">
        <v>66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68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5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7"/>
      <c r="P71" s="582" t="s">
        <v>70</v>
      </c>
      <c r="Q71" s="583"/>
      <c r="R71" s="583"/>
      <c r="S71" s="583"/>
      <c r="T71" s="583"/>
      <c r="U71" s="583"/>
      <c r="V71" s="584"/>
      <c r="W71" s="37" t="s">
        <v>71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82" t="s">
        <v>70</v>
      </c>
      <c r="Q72" s="583"/>
      <c r="R72" s="583"/>
      <c r="S72" s="583"/>
      <c r="T72" s="583"/>
      <c r="U72" s="583"/>
      <c r="V72" s="584"/>
      <c r="W72" s="37" t="s">
        <v>68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hidden="1" customHeight="1" x14ac:dyDescent="0.25">
      <c r="A73" s="590" t="s">
        <v>72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9"/>
      <c r="AB73" s="569"/>
      <c r="AC73" s="569"/>
    </row>
    <row r="74" spans="1:68" ht="16.5" hidden="1" customHeight="1" x14ac:dyDescent="0.25">
      <c r="A74" s="54" t="s">
        <v>153</v>
      </c>
      <c r="B74" s="54" t="s">
        <v>154</v>
      </c>
      <c r="C74" s="31">
        <v>4301051838</v>
      </c>
      <c r="D74" s="580">
        <v>4680115881891</v>
      </c>
      <c r="E74" s="581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68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80">
        <v>4680115885769</v>
      </c>
      <c r="E75" s="581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68</v>
      </c>
      <c r="X75" s="573">
        <v>11</v>
      </c>
      <c r="Y75" s="574">
        <f t="shared" si="11"/>
        <v>16.8</v>
      </c>
      <c r="Z75" s="36">
        <f>IFERROR(IF(Y75=0,"",ROUNDUP(Y75/H75,0)*0.01898),"")</f>
        <v>3.7960000000000001E-2</v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11.569642857142856</v>
      </c>
      <c r="BN75" s="64">
        <f t="shared" si="13"/>
        <v>17.670000000000002</v>
      </c>
      <c r="BO75" s="64">
        <f t="shared" si="14"/>
        <v>2.0461309523809524E-2</v>
      </c>
      <c r="BP75" s="64">
        <f t="shared" si="15"/>
        <v>3.125E-2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4301051927</v>
      </c>
      <c r="D76" s="580">
        <v>4680115884410</v>
      </c>
      <c r="E76" s="581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68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162</v>
      </c>
      <c r="B77" s="54" t="s">
        <v>163</v>
      </c>
      <c r="C77" s="31">
        <v>4301051837</v>
      </c>
      <c r="D77" s="580">
        <v>4680115884311</v>
      </c>
      <c r="E77" s="581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68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164</v>
      </c>
      <c r="B78" s="54" t="s">
        <v>165</v>
      </c>
      <c r="C78" s="31">
        <v>4301051844</v>
      </c>
      <c r="D78" s="580">
        <v>4680115885929</v>
      </c>
      <c r="E78" s="581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70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68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166</v>
      </c>
      <c r="B79" s="54" t="s">
        <v>167</v>
      </c>
      <c r="C79" s="31">
        <v>4301051929</v>
      </c>
      <c r="D79" s="580">
        <v>4680115884403</v>
      </c>
      <c r="E79" s="581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6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68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5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7"/>
      <c r="P80" s="582" t="s">
        <v>70</v>
      </c>
      <c r="Q80" s="583"/>
      <c r="R80" s="583"/>
      <c r="S80" s="583"/>
      <c r="T80" s="583"/>
      <c r="U80" s="583"/>
      <c r="V80" s="584"/>
      <c r="W80" s="37" t="s">
        <v>71</v>
      </c>
      <c r="X80" s="575">
        <f>IFERROR(X74/H74,"0")+IFERROR(X75/H75,"0")+IFERROR(X76/H76,"0")+IFERROR(X77/H77,"0")+IFERROR(X78/H78,"0")+IFERROR(X79/H79,"0")</f>
        <v>1.3095238095238095</v>
      </c>
      <c r="Y80" s="575">
        <f>IFERROR(Y74/H74,"0")+IFERROR(Y75/H75,"0")+IFERROR(Y76/H76,"0")+IFERROR(Y77/H77,"0")+IFERROR(Y78/H78,"0")+IFERROR(Y79/H79,"0")</f>
        <v>2</v>
      </c>
      <c r="Z80" s="575">
        <f>IFERROR(IF(Z74="",0,Z74),"0")+IFERROR(IF(Z75="",0,Z75),"0")+IFERROR(IF(Z76="",0,Z76),"0")+IFERROR(IF(Z77="",0,Z77),"0")+IFERROR(IF(Z78="",0,Z78),"0")+IFERROR(IF(Z79="",0,Z79),"0")</f>
        <v>3.7960000000000001E-2</v>
      </c>
      <c r="AA80" s="576"/>
      <c r="AB80" s="576"/>
      <c r="AC80" s="576"/>
    </row>
    <row r="81" spans="1:68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82" t="s">
        <v>70</v>
      </c>
      <c r="Q81" s="583"/>
      <c r="R81" s="583"/>
      <c r="S81" s="583"/>
      <c r="T81" s="583"/>
      <c r="U81" s="583"/>
      <c r="V81" s="584"/>
      <c r="W81" s="37" t="s">
        <v>68</v>
      </c>
      <c r="X81" s="575">
        <f>IFERROR(SUM(X74:X79),"0")</f>
        <v>11</v>
      </c>
      <c r="Y81" s="575">
        <f>IFERROR(SUM(Y74:Y79),"0")</f>
        <v>16.8</v>
      </c>
      <c r="Z81" s="37"/>
      <c r="AA81" s="576"/>
      <c r="AB81" s="576"/>
      <c r="AC81" s="576"/>
    </row>
    <row r="82" spans="1:68" ht="14.25" hidden="1" customHeight="1" x14ac:dyDescent="0.25">
      <c r="A82" s="590" t="s">
        <v>168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9"/>
      <c r="AB82" s="569"/>
      <c r="AC82" s="569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80">
        <v>4680115881532</v>
      </c>
      <c r="E83" s="581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68</v>
      </c>
      <c r="X83" s="573">
        <v>4</v>
      </c>
      <c r="Y83" s="574">
        <f>IFERROR(IF(X83="",0,CEILING((X83/$H83),1)*$H83),"")</f>
        <v>7.8</v>
      </c>
      <c r="Z83" s="36">
        <f>IFERROR(IF(Y83=0,"",ROUNDUP(Y83/H83,0)*0.01898),"")</f>
        <v>1.898E-2</v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4.2230769230769232</v>
      </c>
      <c r="BN83" s="64">
        <f>IFERROR(Y83*I83/H83,"0")</f>
        <v>8.2349999999999994</v>
      </c>
      <c r="BO83" s="64">
        <f>IFERROR(1/J83*(X83/H83),"0")</f>
        <v>8.0128205128205138E-3</v>
      </c>
      <c r="BP83" s="64">
        <f>IFERROR(1/J83*(Y83/H83),"0")</f>
        <v>1.5625E-2</v>
      </c>
    </row>
    <row r="84" spans="1:68" ht="27" hidden="1" customHeight="1" x14ac:dyDescent="0.25">
      <c r="A84" s="54" t="s">
        <v>172</v>
      </c>
      <c r="B84" s="54" t="s">
        <v>173</v>
      </c>
      <c r="C84" s="31">
        <v>4301060351</v>
      </c>
      <c r="D84" s="580">
        <v>4680115881464</v>
      </c>
      <c r="E84" s="581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68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5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7"/>
      <c r="P85" s="582" t="s">
        <v>70</v>
      </c>
      <c r="Q85" s="583"/>
      <c r="R85" s="583"/>
      <c r="S85" s="583"/>
      <c r="T85" s="583"/>
      <c r="U85" s="583"/>
      <c r="V85" s="584"/>
      <c r="W85" s="37" t="s">
        <v>71</v>
      </c>
      <c r="X85" s="575">
        <f>IFERROR(X83/H83,"0")+IFERROR(X84/H84,"0")</f>
        <v>0.51282051282051289</v>
      </c>
      <c r="Y85" s="575">
        <f>IFERROR(Y83/H83,"0")+IFERROR(Y84/H84,"0")</f>
        <v>1</v>
      </c>
      <c r="Z85" s="575">
        <f>IFERROR(IF(Z83="",0,Z83),"0")+IFERROR(IF(Z84="",0,Z84),"0")</f>
        <v>1.898E-2</v>
      </c>
      <c r="AA85" s="576"/>
      <c r="AB85" s="576"/>
      <c r="AC85" s="576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82" t="s">
        <v>70</v>
      </c>
      <c r="Q86" s="583"/>
      <c r="R86" s="583"/>
      <c r="S86" s="583"/>
      <c r="T86" s="583"/>
      <c r="U86" s="583"/>
      <c r="V86" s="584"/>
      <c r="W86" s="37" t="s">
        <v>68</v>
      </c>
      <c r="X86" s="575">
        <f>IFERROR(SUM(X83:X84),"0")</f>
        <v>4</v>
      </c>
      <c r="Y86" s="575">
        <f>IFERROR(SUM(Y83:Y84),"0")</f>
        <v>7.8</v>
      </c>
      <c r="Z86" s="37"/>
      <c r="AA86" s="576"/>
      <c r="AB86" s="576"/>
      <c r="AC86" s="576"/>
    </row>
    <row r="87" spans="1:68" ht="16.5" hidden="1" customHeight="1" x14ac:dyDescent="0.25">
      <c r="A87" s="588" t="s">
        <v>175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8"/>
      <c r="AB87" s="568"/>
      <c r="AC87" s="568"/>
    </row>
    <row r="88" spans="1:68" ht="14.25" hidden="1" customHeight="1" x14ac:dyDescent="0.25">
      <c r="A88" s="590" t="s">
        <v>101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9"/>
      <c r="AB88" s="569"/>
      <c r="AC88" s="569"/>
    </row>
    <row r="89" spans="1:68" ht="27" hidden="1" customHeight="1" x14ac:dyDescent="0.25">
      <c r="A89" s="54" t="s">
        <v>176</v>
      </c>
      <c r="B89" s="54" t="s">
        <v>177</v>
      </c>
      <c r="C89" s="31">
        <v>4301011468</v>
      </c>
      <c r="D89" s="580">
        <v>4680115881327</v>
      </c>
      <c r="E89" s="581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68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179</v>
      </c>
      <c r="B90" s="54" t="s">
        <v>180</v>
      </c>
      <c r="C90" s="31">
        <v>4301011476</v>
      </c>
      <c r="D90" s="580">
        <v>4680115881518</v>
      </c>
      <c r="E90" s="581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68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80">
        <v>4680115881303</v>
      </c>
      <c r="E91" s="581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68</v>
      </c>
      <c r="X91" s="573">
        <v>173</v>
      </c>
      <c r="Y91" s="574">
        <f>IFERROR(IF(X91="",0,CEILING((X91/$H91),1)*$H91),"")</f>
        <v>175.5</v>
      </c>
      <c r="Z91" s="36">
        <f>IFERROR(IF(Y91=0,"",ROUNDUP(Y91/H91,0)*0.00902),"")</f>
        <v>0.35177999999999998</v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181.07333333333335</v>
      </c>
      <c r="BN91" s="64">
        <f>IFERROR(Y91*I91/H91,"0")</f>
        <v>183.69</v>
      </c>
      <c r="BO91" s="64">
        <f>IFERROR(1/J91*(X91/H91),"0")</f>
        <v>0.29124579124579125</v>
      </c>
      <c r="BP91" s="64">
        <f>IFERROR(1/J91*(Y91/H91),"0")</f>
        <v>0.29545454545454547</v>
      </c>
    </row>
    <row r="92" spans="1:68" x14ac:dyDescent="0.2">
      <c r="A92" s="585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87"/>
      <c r="P92" s="582" t="s">
        <v>70</v>
      </c>
      <c r="Q92" s="583"/>
      <c r="R92" s="583"/>
      <c r="S92" s="583"/>
      <c r="T92" s="583"/>
      <c r="U92" s="583"/>
      <c r="V92" s="584"/>
      <c r="W92" s="37" t="s">
        <v>71</v>
      </c>
      <c r="X92" s="575">
        <f>IFERROR(X89/H89,"0")+IFERROR(X90/H90,"0")+IFERROR(X91/H91,"0")</f>
        <v>38.444444444444443</v>
      </c>
      <c r="Y92" s="575">
        <f>IFERROR(Y89/H89,"0")+IFERROR(Y90/H90,"0")+IFERROR(Y91/H91,"0")</f>
        <v>39</v>
      </c>
      <c r="Z92" s="575">
        <f>IFERROR(IF(Z89="",0,Z89),"0")+IFERROR(IF(Z90="",0,Z90),"0")+IFERROR(IF(Z91="",0,Z91),"0")</f>
        <v>0.35177999999999998</v>
      </c>
      <c r="AA92" s="576"/>
      <c r="AB92" s="576"/>
      <c r="AC92" s="576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82" t="s">
        <v>70</v>
      </c>
      <c r="Q93" s="583"/>
      <c r="R93" s="583"/>
      <c r="S93" s="583"/>
      <c r="T93" s="583"/>
      <c r="U93" s="583"/>
      <c r="V93" s="584"/>
      <c r="W93" s="37" t="s">
        <v>68</v>
      </c>
      <c r="X93" s="575">
        <f>IFERROR(SUM(X89:X91),"0")</f>
        <v>173</v>
      </c>
      <c r="Y93" s="575">
        <f>IFERROR(SUM(Y89:Y91),"0")</f>
        <v>175.5</v>
      </c>
      <c r="Z93" s="37"/>
      <c r="AA93" s="576"/>
      <c r="AB93" s="576"/>
      <c r="AC93" s="576"/>
    </row>
    <row r="94" spans="1:68" ht="14.25" hidden="1" customHeight="1" x14ac:dyDescent="0.25">
      <c r="A94" s="590" t="s">
        <v>72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9"/>
      <c r="AB94" s="569"/>
      <c r="AC94" s="569"/>
    </row>
    <row r="95" spans="1:68" ht="16.5" hidden="1" customHeight="1" x14ac:dyDescent="0.25">
      <c r="A95" s="54" t="s">
        <v>183</v>
      </c>
      <c r="B95" s="54" t="s">
        <v>184</v>
      </c>
      <c r="C95" s="31">
        <v>4301051712</v>
      </c>
      <c r="D95" s="580">
        <v>4607091386967</v>
      </c>
      <c r="E95" s="581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59" t="s">
        <v>185</v>
      </c>
      <c r="Q95" s="578"/>
      <c r="R95" s="578"/>
      <c r="S95" s="578"/>
      <c r="T95" s="579"/>
      <c r="U95" s="34"/>
      <c r="V95" s="34"/>
      <c r="W95" s="35" t="s">
        <v>68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183</v>
      </c>
      <c r="B96" s="54" t="s">
        <v>187</v>
      </c>
      <c r="C96" s="31">
        <v>4301051437</v>
      </c>
      <c r="D96" s="580">
        <v>4607091386967</v>
      </c>
      <c r="E96" s="581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104</v>
      </c>
      <c r="L96" s="32"/>
      <c r="M96" s="33" t="s">
        <v>76</v>
      </c>
      <c r="N96" s="33"/>
      <c r="O96" s="32">
        <v>45</v>
      </c>
      <c r="P96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68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186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188</v>
      </c>
      <c r="B97" s="54" t="s">
        <v>189</v>
      </c>
      <c r="C97" s="31">
        <v>4301051788</v>
      </c>
      <c r="D97" s="580">
        <v>4680115884953</v>
      </c>
      <c r="E97" s="581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5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68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191</v>
      </c>
      <c r="B98" s="54" t="s">
        <v>192</v>
      </c>
      <c r="C98" s="31">
        <v>4301052039</v>
      </c>
      <c r="D98" s="580">
        <v>4607091385731</v>
      </c>
      <c r="E98" s="581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82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68</v>
      </c>
      <c r="X98" s="573">
        <v>3</v>
      </c>
      <c r="Y98" s="574">
        <f t="shared" si="16"/>
        <v>5.4</v>
      </c>
      <c r="Z98" s="36">
        <f>IFERROR(IF(Y98=0,"",ROUNDUP(Y98/H98,0)*0.00651),"")</f>
        <v>1.302E-2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 t="shared" si="17"/>
        <v>3.28</v>
      </c>
      <c r="BN98" s="64">
        <f t="shared" si="18"/>
        <v>5.9039999999999999</v>
      </c>
      <c r="BO98" s="64">
        <f t="shared" si="19"/>
        <v>6.1050061050061041E-3</v>
      </c>
      <c r="BP98" s="64">
        <f t="shared" si="20"/>
        <v>1.098901098901099E-2</v>
      </c>
    </row>
    <row r="99" spans="1:68" ht="27" hidden="1" customHeight="1" x14ac:dyDescent="0.25">
      <c r="A99" s="54" t="s">
        <v>191</v>
      </c>
      <c r="B99" s="54" t="s">
        <v>194</v>
      </c>
      <c r="C99" s="31">
        <v>4301051718</v>
      </c>
      <c r="D99" s="580">
        <v>4607091385731</v>
      </c>
      <c r="E99" s="581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75</v>
      </c>
      <c r="L99" s="32"/>
      <c r="M99" s="33" t="s">
        <v>91</v>
      </c>
      <c r="N99" s="33"/>
      <c r="O99" s="32">
        <v>45</v>
      </c>
      <c r="P99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68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186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195</v>
      </c>
      <c r="B100" s="54" t="s">
        <v>196</v>
      </c>
      <c r="C100" s="31">
        <v>4301051438</v>
      </c>
      <c r="D100" s="580">
        <v>4680115880894</v>
      </c>
      <c r="E100" s="581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75</v>
      </c>
      <c r="L100" s="32"/>
      <c r="M100" s="33" t="s">
        <v>76</v>
      </c>
      <c r="N100" s="33"/>
      <c r="O100" s="32">
        <v>45</v>
      </c>
      <c r="P100" s="6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68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197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5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87"/>
      <c r="P101" s="582" t="s">
        <v>70</v>
      </c>
      <c r="Q101" s="583"/>
      <c r="R101" s="583"/>
      <c r="S101" s="583"/>
      <c r="T101" s="583"/>
      <c r="U101" s="583"/>
      <c r="V101" s="584"/>
      <c r="W101" s="37" t="s">
        <v>71</v>
      </c>
      <c r="X101" s="575">
        <f>IFERROR(X95/H95,"0")+IFERROR(X96/H96,"0")+IFERROR(X97/H97,"0")+IFERROR(X98/H98,"0")+IFERROR(X99/H99,"0")+IFERROR(X100/H100,"0")</f>
        <v>1.1111111111111109</v>
      </c>
      <c r="Y101" s="575">
        <f>IFERROR(Y95/H95,"0")+IFERROR(Y96/H96,"0")+IFERROR(Y97/H97,"0")+IFERROR(Y98/H98,"0")+IFERROR(Y99/H99,"0")+IFERROR(Y100/H100,"0")</f>
        <v>2</v>
      </c>
      <c r="Z101" s="575">
        <f>IFERROR(IF(Z95="",0,Z95),"0")+IFERROR(IF(Z96="",0,Z96),"0")+IFERROR(IF(Z97="",0,Z97),"0")+IFERROR(IF(Z98="",0,Z98),"0")+IFERROR(IF(Z99="",0,Z99),"0")+IFERROR(IF(Z100="",0,Z100),"0")</f>
        <v>1.302E-2</v>
      </c>
      <c r="AA101" s="576"/>
      <c r="AB101" s="576"/>
      <c r="AC101" s="576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82" t="s">
        <v>70</v>
      </c>
      <c r="Q102" s="583"/>
      <c r="R102" s="583"/>
      <c r="S102" s="583"/>
      <c r="T102" s="583"/>
      <c r="U102" s="583"/>
      <c r="V102" s="584"/>
      <c r="W102" s="37" t="s">
        <v>68</v>
      </c>
      <c r="X102" s="575">
        <f>IFERROR(SUM(X95:X100),"0")</f>
        <v>3</v>
      </c>
      <c r="Y102" s="575">
        <f>IFERROR(SUM(Y95:Y100),"0")</f>
        <v>5.4</v>
      </c>
      <c r="Z102" s="37"/>
      <c r="AA102" s="576"/>
      <c r="AB102" s="576"/>
      <c r="AC102" s="576"/>
    </row>
    <row r="103" spans="1:68" ht="16.5" hidden="1" customHeight="1" x14ac:dyDescent="0.25">
      <c r="A103" s="588" t="s">
        <v>198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8"/>
      <c r="AB103" s="568"/>
      <c r="AC103" s="568"/>
    </row>
    <row r="104" spans="1:68" ht="14.25" hidden="1" customHeight="1" x14ac:dyDescent="0.25">
      <c r="A104" s="590" t="s">
        <v>101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9"/>
      <c r="AB104" s="569"/>
      <c r="AC104" s="569"/>
    </row>
    <row r="105" spans="1:68" ht="16.5" hidden="1" customHeight="1" x14ac:dyDescent="0.25">
      <c r="A105" s="54" t="s">
        <v>199</v>
      </c>
      <c r="B105" s="54" t="s">
        <v>200</v>
      </c>
      <c r="C105" s="31">
        <v>4301011514</v>
      </c>
      <c r="D105" s="580">
        <v>4680115882133</v>
      </c>
      <c r="E105" s="581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104</v>
      </c>
      <c r="L105" s="32"/>
      <c r="M105" s="33" t="s">
        <v>105</v>
      </c>
      <c r="N105" s="33"/>
      <c r="O105" s="32">
        <v>50</v>
      </c>
      <c r="P105" s="8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68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202</v>
      </c>
      <c r="B106" s="54" t="s">
        <v>203</v>
      </c>
      <c r="C106" s="31">
        <v>4301011417</v>
      </c>
      <c r="D106" s="580">
        <v>4680115880269</v>
      </c>
      <c r="E106" s="581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68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204</v>
      </c>
      <c r="B107" s="54" t="s">
        <v>205</v>
      </c>
      <c r="C107" s="31">
        <v>4301011415</v>
      </c>
      <c r="D107" s="580">
        <v>4680115880429</v>
      </c>
      <c r="E107" s="581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5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68</v>
      </c>
      <c r="X107" s="573">
        <v>134</v>
      </c>
      <c r="Y107" s="574">
        <f>IFERROR(IF(X107="",0,CEILING((X107/$H107),1)*$H107),"")</f>
        <v>135</v>
      </c>
      <c r="Z107" s="36">
        <f>IFERROR(IF(Y107=0,"",ROUNDUP(Y107/H107,0)*0.00902),"")</f>
        <v>0.27060000000000001</v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140.25333333333333</v>
      </c>
      <c r="BN107" s="64">
        <f>IFERROR(Y107*I107/H107,"0")</f>
        <v>141.30000000000001</v>
      </c>
      <c r="BO107" s="64">
        <f>IFERROR(1/J107*(X107/H107),"0")</f>
        <v>0.22558922558922559</v>
      </c>
      <c r="BP107" s="64">
        <f>IFERROR(1/J107*(Y107/H107),"0")</f>
        <v>0.22727272727272729</v>
      </c>
    </row>
    <row r="108" spans="1:68" ht="16.5" hidden="1" customHeight="1" x14ac:dyDescent="0.25">
      <c r="A108" s="54" t="s">
        <v>206</v>
      </c>
      <c r="B108" s="54" t="s">
        <v>207</v>
      </c>
      <c r="C108" s="31">
        <v>4301011462</v>
      </c>
      <c r="D108" s="580">
        <v>4680115881457</v>
      </c>
      <c r="E108" s="581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109</v>
      </c>
      <c r="L108" s="32"/>
      <c r="M108" s="33" t="s">
        <v>76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68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201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5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87"/>
      <c r="P109" s="582" t="s">
        <v>70</v>
      </c>
      <c r="Q109" s="583"/>
      <c r="R109" s="583"/>
      <c r="S109" s="583"/>
      <c r="T109" s="583"/>
      <c r="U109" s="583"/>
      <c r="V109" s="584"/>
      <c r="W109" s="37" t="s">
        <v>71</v>
      </c>
      <c r="X109" s="575">
        <f>IFERROR(X105/H105,"0")+IFERROR(X106/H106,"0")+IFERROR(X107/H107,"0")+IFERROR(X108/H108,"0")</f>
        <v>29.777777777777779</v>
      </c>
      <c r="Y109" s="575">
        <f>IFERROR(Y105/H105,"0")+IFERROR(Y106/H106,"0")+IFERROR(Y107/H107,"0")+IFERROR(Y108/H108,"0")</f>
        <v>30</v>
      </c>
      <c r="Z109" s="575">
        <f>IFERROR(IF(Z105="",0,Z105),"0")+IFERROR(IF(Z106="",0,Z106),"0")+IFERROR(IF(Z107="",0,Z107),"0")+IFERROR(IF(Z108="",0,Z108),"0")</f>
        <v>0.27060000000000001</v>
      </c>
      <c r="AA109" s="576"/>
      <c r="AB109" s="576"/>
      <c r="AC109" s="576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82" t="s">
        <v>70</v>
      </c>
      <c r="Q110" s="583"/>
      <c r="R110" s="583"/>
      <c r="S110" s="583"/>
      <c r="T110" s="583"/>
      <c r="U110" s="583"/>
      <c r="V110" s="584"/>
      <c r="W110" s="37" t="s">
        <v>68</v>
      </c>
      <c r="X110" s="575">
        <f>IFERROR(SUM(X105:X108),"0")</f>
        <v>134</v>
      </c>
      <c r="Y110" s="575">
        <f>IFERROR(SUM(Y105:Y108),"0")</f>
        <v>135</v>
      </c>
      <c r="Z110" s="37"/>
      <c r="AA110" s="576"/>
      <c r="AB110" s="576"/>
      <c r="AC110" s="576"/>
    </row>
    <row r="111" spans="1:68" ht="14.25" hidden="1" customHeight="1" x14ac:dyDescent="0.25">
      <c r="A111" s="590" t="s">
        <v>133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9"/>
      <c r="AB111" s="569"/>
      <c r="AC111" s="569"/>
    </row>
    <row r="112" spans="1:68" ht="16.5" customHeight="1" x14ac:dyDescent="0.25">
      <c r="A112" s="54" t="s">
        <v>208</v>
      </c>
      <c r="B112" s="54" t="s">
        <v>209</v>
      </c>
      <c r="C112" s="31">
        <v>4301020345</v>
      </c>
      <c r="D112" s="580">
        <v>4680115881488</v>
      </c>
      <c r="E112" s="581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104</v>
      </c>
      <c r="L112" s="32"/>
      <c r="M112" s="33" t="s">
        <v>105</v>
      </c>
      <c r="N112" s="33"/>
      <c r="O112" s="32">
        <v>55</v>
      </c>
      <c r="P112" s="8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68</v>
      </c>
      <c r="X112" s="573">
        <v>49</v>
      </c>
      <c r="Y112" s="574">
        <f>IFERROR(IF(X112="",0,CEILING((X112/$H112),1)*$H112),"")</f>
        <v>54</v>
      </c>
      <c r="Z112" s="36">
        <f>IFERROR(IF(Y112=0,"",ROUNDUP(Y112/H112,0)*0.01898),"")</f>
        <v>9.4899999999999998E-2</v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50.973611111111104</v>
      </c>
      <c r="BN112" s="64">
        <f>IFERROR(Y112*I112/H112,"0")</f>
        <v>56.17499999999999</v>
      </c>
      <c r="BO112" s="64">
        <f>IFERROR(1/J112*(X112/H112),"0")</f>
        <v>7.0891203703703692E-2</v>
      </c>
      <c r="BP112" s="64">
        <f>IFERROR(1/J112*(Y112/H112),"0")</f>
        <v>7.8125E-2</v>
      </c>
    </row>
    <row r="113" spans="1:68" ht="16.5" hidden="1" customHeight="1" x14ac:dyDescent="0.25">
      <c r="A113" s="54" t="s">
        <v>211</v>
      </c>
      <c r="B113" s="54" t="s">
        <v>212</v>
      </c>
      <c r="C113" s="31">
        <v>4301020346</v>
      </c>
      <c r="D113" s="580">
        <v>4680115882775</v>
      </c>
      <c r="E113" s="581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65</v>
      </c>
      <c r="L113" s="32"/>
      <c r="M113" s="33" t="s">
        <v>105</v>
      </c>
      <c r="N113" s="33"/>
      <c r="O113" s="32">
        <v>55</v>
      </c>
      <c r="P113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68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213</v>
      </c>
      <c r="B114" s="54" t="s">
        <v>214</v>
      </c>
      <c r="C114" s="31">
        <v>4301020344</v>
      </c>
      <c r="D114" s="580">
        <v>4680115880658</v>
      </c>
      <c r="E114" s="581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75</v>
      </c>
      <c r="L114" s="32"/>
      <c r="M114" s="33" t="s">
        <v>105</v>
      </c>
      <c r="N114" s="33"/>
      <c r="O114" s="32">
        <v>55</v>
      </c>
      <c r="P114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68</v>
      </c>
      <c r="X114" s="573">
        <v>16</v>
      </c>
      <c r="Y114" s="574">
        <f>IFERROR(IF(X114="",0,CEILING((X114/$H114),1)*$H114),"")</f>
        <v>16.8</v>
      </c>
      <c r="Z114" s="36">
        <f>IFERROR(IF(Y114=0,"",ROUNDUP(Y114/H114,0)*0.00651),"")</f>
        <v>4.5569999999999999E-2</v>
      </c>
      <c r="AA114" s="56"/>
      <c r="AB114" s="57"/>
      <c r="AC114" s="165" t="s">
        <v>210</v>
      </c>
      <c r="AG114" s="64"/>
      <c r="AJ114" s="68"/>
      <c r="AK114" s="68">
        <v>0</v>
      </c>
      <c r="BB114" s="166" t="s">
        <v>1</v>
      </c>
      <c r="BM114" s="64">
        <f>IFERROR(X114*I114/H114,"0")</f>
        <v>17.200000000000003</v>
      </c>
      <c r="BN114" s="64">
        <f>IFERROR(Y114*I114/H114,"0")</f>
        <v>18.060000000000002</v>
      </c>
      <c r="BO114" s="64">
        <f>IFERROR(1/J114*(X114/H114),"0")</f>
        <v>3.6630036630036632E-2</v>
      </c>
      <c r="BP114" s="64">
        <f>IFERROR(1/J114*(Y114/H114),"0")</f>
        <v>3.8461538461538471E-2</v>
      </c>
    </row>
    <row r="115" spans="1:68" x14ac:dyDescent="0.2">
      <c r="A115" s="585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87"/>
      <c r="P115" s="582" t="s">
        <v>70</v>
      </c>
      <c r="Q115" s="583"/>
      <c r="R115" s="583"/>
      <c r="S115" s="583"/>
      <c r="T115" s="583"/>
      <c r="U115" s="583"/>
      <c r="V115" s="584"/>
      <c r="W115" s="37" t="s">
        <v>71</v>
      </c>
      <c r="X115" s="575">
        <f>IFERROR(X112/H112,"0")+IFERROR(X113/H113,"0")+IFERROR(X114/H114,"0")</f>
        <v>11.203703703703702</v>
      </c>
      <c r="Y115" s="575">
        <f>IFERROR(Y112/H112,"0")+IFERROR(Y113/H113,"0")+IFERROR(Y114/H114,"0")</f>
        <v>12</v>
      </c>
      <c r="Z115" s="575">
        <f>IFERROR(IF(Z112="",0,Z112),"0")+IFERROR(IF(Z113="",0,Z113),"0")+IFERROR(IF(Z114="",0,Z114),"0")</f>
        <v>0.14046999999999998</v>
      </c>
      <c r="AA115" s="576"/>
      <c r="AB115" s="576"/>
      <c r="AC115" s="576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82" t="s">
        <v>70</v>
      </c>
      <c r="Q116" s="583"/>
      <c r="R116" s="583"/>
      <c r="S116" s="583"/>
      <c r="T116" s="583"/>
      <c r="U116" s="583"/>
      <c r="V116" s="584"/>
      <c r="W116" s="37" t="s">
        <v>68</v>
      </c>
      <c r="X116" s="575">
        <f>IFERROR(SUM(X112:X114),"0")</f>
        <v>65</v>
      </c>
      <c r="Y116" s="575">
        <f>IFERROR(SUM(Y112:Y114),"0")</f>
        <v>70.8</v>
      </c>
      <c r="Z116" s="37"/>
      <c r="AA116" s="576"/>
      <c r="AB116" s="576"/>
      <c r="AC116" s="576"/>
    </row>
    <row r="117" spans="1:68" ht="14.25" hidden="1" customHeight="1" x14ac:dyDescent="0.25">
      <c r="A117" s="590" t="s">
        <v>72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9"/>
      <c r="AB117" s="569"/>
      <c r="AC117" s="569"/>
    </row>
    <row r="118" spans="1:68" ht="16.5" customHeight="1" x14ac:dyDescent="0.25">
      <c r="A118" s="54" t="s">
        <v>215</v>
      </c>
      <c r="B118" s="54" t="s">
        <v>216</v>
      </c>
      <c r="C118" s="31">
        <v>4301051724</v>
      </c>
      <c r="D118" s="580">
        <v>4607091385168</v>
      </c>
      <c r="E118" s="581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104</v>
      </c>
      <c r="L118" s="32"/>
      <c r="M118" s="33" t="s">
        <v>91</v>
      </c>
      <c r="N118" s="33"/>
      <c r="O118" s="32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68</v>
      </c>
      <c r="X118" s="573">
        <v>30</v>
      </c>
      <c r="Y118" s="574">
        <f>IFERROR(IF(X118="",0,CEILING((X118/$H118),1)*$H118),"")</f>
        <v>32.4</v>
      </c>
      <c r="Z118" s="36">
        <f>IFERROR(IF(Y118=0,"",ROUNDUP(Y118/H118,0)*0.01898),"")</f>
        <v>7.5920000000000001E-2</v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31.9</v>
      </c>
      <c r="BN118" s="64">
        <f>IFERROR(Y118*I118/H118,"0")</f>
        <v>34.451999999999998</v>
      </c>
      <c r="BO118" s="64">
        <f>IFERROR(1/J118*(X118/H118),"0")</f>
        <v>5.7870370370370371E-2</v>
      </c>
      <c r="BP118" s="64">
        <f>IFERROR(1/J118*(Y118/H118),"0")</f>
        <v>6.25E-2</v>
      </c>
    </row>
    <row r="119" spans="1:68" ht="27" hidden="1" customHeight="1" x14ac:dyDescent="0.25">
      <c r="A119" s="54" t="s">
        <v>218</v>
      </c>
      <c r="B119" s="54" t="s">
        <v>219</v>
      </c>
      <c r="C119" s="31">
        <v>4301051730</v>
      </c>
      <c r="D119" s="580">
        <v>4607091383256</v>
      </c>
      <c r="E119" s="581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68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220</v>
      </c>
      <c r="B120" s="54" t="s">
        <v>221</v>
      </c>
      <c r="C120" s="31">
        <v>4301051721</v>
      </c>
      <c r="D120" s="580">
        <v>4607091385748</v>
      </c>
      <c r="E120" s="581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75</v>
      </c>
      <c r="L120" s="32"/>
      <c r="M120" s="33" t="s">
        <v>91</v>
      </c>
      <c r="N120" s="33"/>
      <c r="O120" s="32">
        <v>45</v>
      </c>
      <c r="P120" s="66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68</v>
      </c>
      <c r="X120" s="573">
        <v>68</v>
      </c>
      <c r="Y120" s="574">
        <f>IFERROR(IF(X120="",0,CEILING((X120/$H120),1)*$H120),"")</f>
        <v>70.2</v>
      </c>
      <c r="Z120" s="36">
        <f>IFERROR(IF(Y120=0,"",ROUNDUP(Y120/H120,0)*0.00651),"")</f>
        <v>0.16925999999999999</v>
      </c>
      <c r="AA120" s="56"/>
      <c r="AB120" s="57"/>
      <c r="AC120" s="171" t="s">
        <v>217</v>
      </c>
      <c r="AG120" s="64"/>
      <c r="AJ120" s="68"/>
      <c r="AK120" s="68">
        <v>0</v>
      </c>
      <c r="BB120" s="172" t="s">
        <v>1</v>
      </c>
      <c r="BM120" s="64">
        <f>IFERROR(X120*I120/H120,"0")</f>
        <v>74.346666666666664</v>
      </c>
      <c r="BN120" s="64">
        <f>IFERROR(Y120*I120/H120,"0")</f>
        <v>76.751999999999995</v>
      </c>
      <c r="BO120" s="64">
        <f>IFERROR(1/J120*(X120/H120),"0")</f>
        <v>0.13838013838013838</v>
      </c>
      <c r="BP120" s="64">
        <f>IFERROR(1/J120*(Y120/H120),"0")</f>
        <v>0.14285714285714288</v>
      </c>
    </row>
    <row r="121" spans="1:68" ht="16.5" hidden="1" customHeight="1" x14ac:dyDescent="0.25">
      <c r="A121" s="54" t="s">
        <v>222</v>
      </c>
      <c r="B121" s="54" t="s">
        <v>223</v>
      </c>
      <c r="C121" s="31">
        <v>4301051740</v>
      </c>
      <c r="D121" s="580">
        <v>4680115884533</v>
      </c>
      <c r="E121" s="581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45</v>
      </c>
      <c r="P121" s="8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68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224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5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87"/>
      <c r="P122" s="582" t="s">
        <v>70</v>
      </c>
      <c r="Q122" s="583"/>
      <c r="R122" s="583"/>
      <c r="S122" s="583"/>
      <c r="T122" s="583"/>
      <c r="U122" s="583"/>
      <c r="V122" s="584"/>
      <c r="W122" s="37" t="s">
        <v>71</v>
      </c>
      <c r="X122" s="575">
        <f>IFERROR(X118/H118,"0")+IFERROR(X119/H119,"0")+IFERROR(X120/H120,"0")+IFERROR(X121/H121,"0")</f>
        <v>28.888888888888886</v>
      </c>
      <c r="Y122" s="575">
        <f>IFERROR(Y118/H118,"0")+IFERROR(Y119/H119,"0")+IFERROR(Y120/H120,"0")+IFERROR(Y121/H121,"0")</f>
        <v>30</v>
      </c>
      <c r="Z122" s="575">
        <f>IFERROR(IF(Z118="",0,Z118),"0")+IFERROR(IF(Z119="",0,Z119),"0")+IFERROR(IF(Z120="",0,Z120),"0")+IFERROR(IF(Z121="",0,Z121),"0")</f>
        <v>0.24518000000000001</v>
      </c>
      <c r="AA122" s="576"/>
      <c r="AB122" s="576"/>
      <c r="AC122" s="576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87"/>
      <c r="P123" s="582" t="s">
        <v>70</v>
      </c>
      <c r="Q123" s="583"/>
      <c r="R123" s="583"/>
      <c r="S123" s="583"/>
      <c r="T123" s="583"/>
      <c r="U123" s="583"/>
      <c r="V123" s="584"/>
      <c r="W123" s="37" t="s">
        <v>68</v>
      </c>
      <c r="X123" s="575">
        <f>IFERROR(SUM(X118:X121),"0")</f>
        <v>98</v>
      </c>
      <c r="Y123" s="575">
        <f>IFERROR(SUM(Y118:Y121),"0")</f>
        <v>102.6</v>
      </c>
      <c r="Z123" s="37"/>
      <c r="AA123" s="576"/>
      <c r="AB123" s="576"/>
      <c r="AC123" s="576"/>
    </row>
    <row r="124" spans="1:68" ht="14.25" hidden="1" customHeight="1" x14ac:dyDescent="0.25">
      <c r="A124" s="590" t="s">
        <v>168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9"/>
      <c r="AB124" s="569"/>
      <c r="AC124" s="569"/>
    </row>
    <row r="125" spans="1:68" ht="27" hidden="1" customHeight="1" x14ac:dyDescent="0.25">
      <c r="A125" s="54" t="s">
        <v>225</v>
      </c>
      <c r="B125" s="54" t="s">
        <v>226</v>
      </c>
      <c r="C125" s="31">
        <v>4301060357</v>
      </c>
      <c r="D125" s="580">
        <v>4680115882652</v>
      </c>
      <c r="E125" s="581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68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227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228</v>
      </c>
      <c r="B126" s="54" t="s">
        <v>229</v>
      </c>
      <c r="C126" s="31">
        <v>4301060317</v>
      </c>
      <c r="D126" s="580">
        <v>4680115880238</v>
      </c>
      <c r="E126" s="581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75</v>
      </c>
      <c r="L126" s="32"/>
      <c r="M126" s="33" t="s">
        <v>76</v>
      </c>
      <c r="N126" s="33"/>
      <c r="O126" s="32">
        <v>40</v>
      </c>
      <c r="P126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68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5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87"/>
      <c r="P127" s="582" t="s">
        <v>70</v>
      </c>
      <c r="Q127" s="583"/>
      <c r="R127" s="583"/>
      <c r="S127" s="583"/>
      <c r="T127" s="583"/>
      <c r="U127" s="583"/>
      <c r="V127" s="584"/>
      <c r="W127" s="37" t="s">
        <v>71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7"/>
      <c r="P128" s="582" t="s">
        <v>70</v>
      </c>
      <c r="Q128" s="583"/>
      <c r="R128" s="583"/>
      <c r="S128" s="583"/>
      <c r="T128" s="583"/>
      <c r="U128" s="583"/>
      <c r="V128" s="584"/>
      <c r="W128" s="37" t="s">
        <v>68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hidden="1" customHeight="1" x14ac:dyDescent="0.25">
      <c r="A129" s="588" t="s">
        <v>231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8"/>
      <c r="AB129" s="568"/>
      <c r="AC129" s="568"/>
    </row>
    <row r="130" spans="1:68" ht="14.25" hidden="1" customHeight="1" x14ac:dyDescent="0.25">
      <c r="A130" s="590" t="s">
        <v>101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9"/>
      <c r="AB130" s="569"/>
      <c r="AC130" s="569"/>
    </row>
    <row r="131" spans="1:68" ht="27" hidden="1" customHeight="1" x14ac:dyDescent="0.25">
      <c r="A131" s="54" t="s">
        <v>232</v>
      </c>
      <c r="B131" s="54" t="s">
        <v>233</v>
      </c>
      <c r="C131" s="31">
        <v>4301011564</v>
      </c>
      <c r="D131" s="580">
        <v>4680115882577</v>
      </c>
      <c r="E131" s="581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68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232</v>
      </c>
      <c r="B132" s="54" t="s">
        <v>235</v>
      </c>
      <c r="C132" s="31">
        <v>4301011562</v>
      </c>
      <c r="D132" s="580">
        <v>4680115882577</v>
      </c>
      <c r="E132" s="581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75</v>
      </c>
      <c r="L132" s="32"/>
      <c r="M132" s="33" t="s">
        <v>96</v>
      </c>
      <c r="N132" s="33"/>
      <c r="O132" s="32">
        <v>90</v>
      </c>
      <c r="P132" s="7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236</v>
      </c>
      <c r="W132" s="35" t="s">
        <v>68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234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5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87"/>
      <c r="P133" s="582" t="s">
        <v>70</v>
      </c>
      <c r="Q133" s="583"/>
      <c r="R133" s="583"/>
      <c r="S133" s="583"/>
      <c r="T133" s="583"/>
      <c r="U133" s="583"/>
      <c r="V133" s="584"/>
      <c r="W133" s="37" t="s">
        <v>71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87"/>
      <c r="P134" s="582" t="s">
        <v>70</v>
      </c>
      <c r="Q134" s="583"/>
      <c r="R134" s="583"/>
      <c r="S134" s="583"/>
      <c r="T134" s="583"/>
      <c r="U134" s="583"/>
      <c r="V134" s="584"/>
      <c r="W134" s="37" t="s">
        <v>68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hidden="1" customHeight="1" x14ac:dyDescent="0.25">
      <c r="A135" s="590" t="s">
        <v>62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9"/>
      <c r="AB135" s="569"/>
      <c r="AC135" s="569"/>
    </row>
    <row r="136" spans="1:68" ht="27" hidden="1" customHeight="1" x14ac:dyDescent="0.25">
      <c r="A136" s="54" t="s">
        <v>237</v>
      </c>
      <c r="B136" s="54" t="s">
        <v>238</v>
      </c>
      <c r="C136" s="31">
        <v>4301031234</v>
      </c>
      <c r="D136" s="580">
        <v>4680115883444</v>
      </c>
      <c r="E136" s="581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68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237</v>
      </c>
      <c r="B137" s="54" t="s">
        <v>240</v>
      </c>
      <c r="C137" s="31">
        <v>4301031235</v>
      </c>
      <c r="D137" s="580">
        <v>4680115883444</v>
      </c>
      <c r="E137" s="581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75</v>
      </c>
      <c r="L137" s="32"/>
      <c r="M137" s="33" t="s">
        <v>96</v>
      </c>
      <c r="N137" s="33"/>
      <c r="O137" s="32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68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5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87"/>
      <c r="P138" s="582" t="s">
        <v>70</v>
      </c>
      <c r="Q138" s="583"/>
      <c r="R138" s="583"/>
      <c r="S138" s="583"/>
      <c r="T138" s="583"/>
      <c r="U138" s="583"/>
      <c r="V138" s="584"/>
      <c r="W138" s="37" t="s">
        <v>71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87"/>
      <c r="P139" s="582" t="s">
        <v>70</v>
      </c>
      <c r="Q139" s="583"/>
      <c r="R139" s="583"/>
      <c r="S139" s="583"/>
      <c r="T139" s="583"/>
      <c r="U139" s="583"/>
      <c r="V139" s="584"/>
      <c r="W139" s="37" t="s">
        <v>68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hidden="1" customHeight="1" x14ac:dyDescent="0.25">
      <c r="A140" s="590" t="s">
        <v>72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9"/>
      <c r="AB140" s="569"/>
      <c r="AC140" s="569"/>
    </row>
    <row r="141" spans="1:68" ht="16.5" hidden="1" customHeight="1" x14ac:dyDescent="0.25">
      <c r="A141" s="54" t="s">
        <v>241</v>
      </c>
      <c r="B141" s="54" t="s">
        <v>242</v>
      </c>
      <c r="C141" s="31">
        <v>4301051477</v>
      </c>
      <c r="D141" s="580">
        <v>4680115882584</v>
      </c>
      <c r="E141" s="581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68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241</v>
      </c>
      <c r="B142" s="54" t="s">
        <v>243</v>
      </c>
      <c r="C142" s="31">
        <v>4301051476</v>
      </c>
      <c r="D142" s="580">
        <v>4680115882584</v>
      </c>
      <c r="E142" s="581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75</v>
      </c>
      <c r="L142" s="32"/>
      <c r="M142" s="33" t="s">
        <v>96</v>
      </c>
      <c r="N142" s="33"/>
      <c r="O142" s="32">
        <v>60</v>
      </c>
      <c r="P142" s="7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68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234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5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87"/>
      <c r="P143" s="582" t="s">
        <v>70</v>
      </c>
      <c r="Q143" s="583"/>
      <c r="R143" s="583"/>
      <c r="S143" s="583"/>
      <c r="T143" s="583"/>
      <c r="U143" s="583"/>
      <c r="V143" s="584"/>
      <c r="W143" s="37" t="s">
        <v>71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7"/>
      <c r="P144" s="582" t="s">
        <v>70</v>
      </c>
      <c r="Q144" s="583"/>
      <c r="R144" s="583"/>
      <c r="S144" s="583"/>
      <c r="T144" s="583"/>
      <c r="U144" s="583"/>
      <c r="V144" s="584"/>
      <c r="W144" s="37" t="s">
        <v>68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hidden="1" customHeight="1" x14ac:dyDescent="0.25">
      <c r="A145" s="588" t="s">
        <v>99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8"/>
      <c r="AB145" s="568"/>
      <c r="AC145" s="568"/>
    </row>
    <row r="146" spans="1:68" ht="14.25" hidden="1" customHeight="1" x14ac:dyDescent="0.25">
      <c r="A146" s="590" t="s">
        <v>101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9"/>
      <c r="AB146" s="569"/>
      <c r="AC146" s="569"/>
    </row>
    <row r="147" spans="1:68" ht="27" hidden="1" customHeight="1" x14ac:dyDescent="0.25">
      <c r="A147" s="54" t="s">
        <v>244</v>
      </c>
      <c r="B147" s="54" t="s">
        <v>245</v>
      </c>
      <c r="C147" s="31">
        <v>4301011705</v>
      </c>
      <c r="D147" s="580">
        <v>4607091384604</v>
      </c>
      <c r="E147" s="581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109</v>
      </c>
      <c r="L147" s="32"/>
      <c r="M147" s="33" t="s">
        <v>105</v>
      </c>
      <c r="N147" s="33"/>
      <c r="O147" s="32">
        <v>50</v>
      </c>
      <c r="P147" s="6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68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5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7"/>
      <c r="P148" s="582" t="s">
        <v>70</v>
      </c>
      <c r="Q148" s="583"/>
      <c r="R148" s="583"/>
      <c r="S148" s="583"/>
      <c r="T148" s="583"/>
      <c r="U148" s="583"/>
      <c r="V148" s="584"/>
      <c r="W148" s="37" t="s">
        <v>71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87"/>
      <c r="P149" s="582" t="s">
        <v>70</v>
      </c>
      <c r="Q149" s="583"/>
      <c r="R149" s="583"/>
      <c r="S149" s="583"/>
      <c r="T149" s="583"/>
      <c r="U149" s="583"/>
      <c r="V149" s="584"/>
      <c r="W149" s="37" t="s">
        <v>68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hidden="1" customHeight="1" x14ac:dyDescent="0.25">
      <c r="A150" s="590" t="s">
        <v>62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9"/>
      <c r="AB150" s="569"/>
      <c r="AC150" s="569"/>
    </row>
    <row r="151" spans="1:68" ht="16.5" hidden="1" customHeight="1" x14ac:dyDescent="0.25">
      <c r="A151" s="54" t="s">
        <v>247</v>
      </c>
      <c r="B151" s="54" t="s">
        <v>248</v>
      </c>
      <c r="C151" s="31">
        <v>4301030895</v>
      </c>
      <c r="D151" s="580">
        <v>4607091387667</v>
      </c>
      <c r="E151" s="581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104</v>
      </c>
      <c r="L151" s="32"/>
      <c r="M151" s="33" t="s">
        <v>105</v>
      </c>
      <c r="N151" s="33"/>
      <c r="O151" s="32">
        <v>40</v>
      </c>
      <c r="P151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68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4301030961</v>
      </c>
      <c r="D152" s="580">
        <v>4607091387636</v>
      </c>
      <c r="E152" s="581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75</v>
      </c>
      <c r="L152" s="32"/>
      <c r="M152" s="33" t="s">
        <v>66</v>
      </c>
      <c r="N152" s="33"/>
      <c r="O152" s="32">
        <v>40</v>
      </c>
      <c r="P152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68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253</v>
      </c>
      <c r="B153" s="54" t="s">
        <v>254</v>
      </c>
      <c r="C153" s="31">
        <v>4301030963</v>
      </c>
      <c r="D153" s="580">
        <v>4607091382426</v>
      </c>
      <c r="E153" s="581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104</v>
      </c>
      <c r="L153" s="32"/>
      <c r="M153" s="33" t="s">
        <v>66</v>
      </c>
      <c r="N153" s="33"/>
      <c r="O153" s="32">
        <v>40</v>
      </c>
      <c r="P153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68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5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87"/>
      <c r="P154" s="582" t="s">
        <v>70</v>
      </c>
      <c r="Q154" s="583"/>
      <c r="R154" s="583"/>
      <c r="S154" s="583"/>
      <c r="T154" s="583"/>
      <c r="U154" s="583"/>
      <c r="V154" s="584"/>
      <c r="W154" s="37" t="s">
        <v>71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87"/>
      <c r="P155" s="582" t="s">
        <v>70</v>
      </c>
      <c r="Q155" s="583"/>
      <c r="R155" s="583"/>
      <c r="S155" s="583"/>
      <c r="T155" s="583"/>
      <c r="U155" s="583"/>
      <c r="V155" s="584"/>
      <c r="W155" s="37" t="s">
        <v>68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hidden="1" customHeight="1" x14ac:dyDescent="0.2">
      <c r="A156" s="655" t="s">
        <v>256</v>
      </c>
      <c r="B156" s="656"/>
      <c r="C156" s="656"/>
      <c r="D156" s="656"/>
      <c r="E156" s="656"/>
      <c r="F156" s="656"/>
      <c r="G156" s="656"/>
      <c r="H156" s="656"/>
      <c r="I156" s="656"/>
      <c r="J156" s="656"/>
      <c r="K156" s="656"/>
      <c r="L156" s="656"/>
      <c r="M156" s="656"/>
      <c r="N156" s="656"/>
      <c r="O156" s="656"/>
      <c r="P156" s="656"/>
      <c r="Q156" s="656"/>
      <c r="R156" s="656"/>
      <c r="S156" s="656"/>
      <c r="T156" s="656"/>
      <c r="U156" s="656"/>
      <c r="V156" s="656"/>
      <c r="W156" s="656"/>
      <c r="X156" s="656"/>
      <c r="Y156" s="656"/>
      <c r="Z156" s="656"/>
      <c r="AA156" s="48"/>
      <c r="AB156" s="48"/>
      <c r="AC156" s="48"/>
    </row>
    <row r="157" spans="1:68" ht="16.5" hidden="1" customHeight="1" x14ac:dyDescent="0.25">
      <c r="A157" s="588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8"/>
      <c r="AB157" s="568"/>
      <c r="AC157" s="568"/>
    </row>
    <row r="158" spans="1:68" ht="14.25" hidden="1" customHeight="1" x14ac:dyDescent="0.25">
      <c r="A158" s="590" t="s">
        <v>133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9"/>
      <c r="AB158" s="569"/>
      <c r="AC158" s="569"/>
    </row>
    <row r="159" spans="1:68" ht="27" hidden="1" customHeight="1" x14ac:dyDescent="0.25">
      <c r="A159" s="54" t="s">
        <v>258</v>
      </c>
      <c r="B159" s="54" t="s">
        <v>259</v>
      </c>
      <c r="C159" s="31">
        <v>4301020323</v>
      </c>
      <c r="D159" s="580">
        <v>4680115886223</v>
      </c>
      <c r="E159" s="581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65</v>
      </c>
      <c r="L159" s="32"/>
      <c r="M159" s="33" t="s">
        <v>66</v>
      </c>
      <c r="N159" s="33"/>
      <c r="O159" s="32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68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5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7"/>
      <c r="P160" s="582" t="s">
        <v>70</v>
      </c>
      <c r="Q160" s="583"/>
      <c r="R160" s="583"/>
      <c r="S160" s="583"/>
      <c r="T160" s="583"/>
      <c r="U160" s="583"/>
      <c r="V160" s="584"/>
      <c r="W160" s="37" t="s">
        <v>71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87"/>
      <c r="P161" s="582" t="s">
        <v>70</v>
      </c>
      <c r="Q161" s="583"/>
      <c r="R161" s="583"/>
      <c r="S161" s="583"/>
      <c r="T161" s="583"/>
      <c r="U161" s="583"/>
      <c r="V161" s="584"/>
      <c r="W161" s="37" t="s">
        <v>68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hidden="1" customHeight="1" x14ac:dyDescent="0.25">
      <c r="A162" s="590" t="s">
        <v>62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9"/>
      <c r="AB162" s="569"/>
      <c r="AC162" s="569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0">
        <v>4680115880993</v>
      </c>
      <c r="E163" s="581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109</v>
      </c>
      <c r="L163" s="32"/>
      <c r="M163" s="33" t="s">
        <v>66</v>
      </c>
      <c r="N163" s="33"/>
      <c r="O163" s="32">
        <v>40</v>
      </c>
      <c r="P163" s="7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68</v>
      </c>
      <c r="X163" s="573">
        <v>51</v>
      </c>
      <c r="Y163" s="574">
        <f t="shared" ref="Y163:Y171" si="21">IFERROR(IF(X163="",0,CEILING((X163/$H163),1)*$H163),"")</f>
        <v>54.6</v>
      </c>
      <c r="Z163" s="36">
        <f>IFERROR(IF(Y163=0,"",ROUNDUP(Y163/H163,0)*0.00902),"")</f>
        <v>0.11726</v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54.278571428571425</v>
      </c>
      <c r="BN163" s="64">
        <f t="shared" ref="BN163:BN171" si="23">IFERROR(Y163*I163/H163,"0")</f>
        <v>58.109999999999992</v>
      </c>
      <c r="BO163" s="64">
        <f t="shared" ref="BO163:BO171" si="24">IFERROR(1/J163*(X163/H163),"0")</f>
        <v>9.1991341991341985E-2</v>
      </c>
      <c r="BP163" s="64">
        <f t="shared" ref="BP163:BP171" si="25">IFERROR(1/J163*(Y163/H163),"0")</f>
        <v>9.8484848484848481E-2</v>
      </c>
    </row>
    <row r="164" spans="1:68" ht="27" hidden="1" customHeight="1" x14ac:dyDescent="0.25">
      <c r="A164" s="54" t="s">
        <v>264</v>
      </c>
      <c r="B164" s="54" t="s">
        <v>265</v>
      </c>
      <c r="C164" s="31">
        <v>4301031204</v>
      </c>
      <c r="D164" s="580">
        <v>4680115881761</v>
      </c>
      <c r="E164" s="581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109</v>
      </c>
      <c r="L164" s="32"/>
      <c r="M164" s="33" t="s">
        <v>66</v>
      </c>
      <c r="N164" s="33"/>
      <c r="O164" s="32">
        <v>40</v>
      </c>
      <c r="P164" s="8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68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267</v>
      </c>
      <c r="B165" s="54" t="s">
        <v>268</v>
      </c>
      <c r="C165" s="31">
        <v>4301031201</v>
      </c>
      <c r="D165" s="580">
        <v>4680115881563</v>
      </c>
      <c r="E165" s="581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109</v>
      </c>
      <c r="L165" s="32"/>
      <c r="M165" s="33" t="s">
        <v>66</v>
      </c>
      <c r="N165" s="33"/>
      <c r="O165" s="32">
        <v>40</v>
      </c>
      <c r="P165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68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0">
        <v>4680115880986</v>
      </c>
      <c r="E166" s="581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65</v>
      </c>
      <c r="L166" s="32"/>
      <c r="M166" s="33" t="s">
        <v>66</v>
      </c>
      <c r="N166" s="33"/>
      <c r="O166" s="32">
        <v>40</v>
      </c>
      <c r="P166" s="6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68</v>
      </c>
      <c r="X166" s="573">
        <v>76</v>
      </c>
      <c r="Y166" s="574">
        <f t="shared" si="21"/>
        <v>77.7</v>
      </c>
      <c r="Z166" s="36">
        <f>IFERROR(IF(Y166=0,"",ROUNDUP(Y166/H166,0)*0.00502),"")</f>
        <v>0.18574000000000002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80.704761904761895</v>
      </c>
      <c r="BN166" s="64">
        <f t="shared" si="23"/>
        <v>82.51</v>
      </c>
      <c r="BO166" s="64">
        <f t="shared" si="24"/>
        <v>0.15466015466015468</v>
      </c>
      <c r="BP166" s="64">
        <f t="shared" si="25"/>
        <v>0.15811965811965814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4301031205</v>
      </c>
      <c r="D167" s="580">
        <v>4680115881785</v>
      </c>
      <c r="E167" s="581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65</v>
      </c>
      <c r="L167" s="32"/>
      <c r="M167" s="33" t="s">
        <v>66</v>
      </c>
      <c r="N167" s="33"/>
      <c r="O167" s="32">
        <v>40</v>
      </c>
      <c r="P167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68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0">
        <v>4680115886537</v>
      </c>
      <c r="E168" s="581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65</v>
      </c>
      <c r="L168" s="32"/>
      <c r="M168" s="33" t="s">
        <v>66</v>
      </c>
      <c r="N168" s="33"/>
      <c r="O168" s="32">
        <v>40</v>
      </c>
      <c r="P168" s="6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68</v>
      </c>
      <c r="X168" s="573">
        <v>30</v>
      </c>
      <c r="Y168" s="574">
        <f t="shared" si="21"/>
        <v>30.6</v>
      </c>
      <c r="Z168" s="36">
        <f>IFERROR(IF(Y168=0,"",ROUNDUP(Y168/H168,0)*0.00502),"")</f>
        <v>8.5339999999999999E-2</v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32.166666666666664</v>
      </c>
      <c r="BN168" s="64">
        <f t="shared" si="23"/>
        <v>32.81</v>
      </c>
      <c r="BO168" s="64">
        <f t="shared" si="24"/>
        <v>7.122507122507124E-2</v>
      </c>
      <c r="BP168" s="64">
        <f t="shared" si="25"/>
        <v>7.2649572649572655E-2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0">
        <v>4680115881679</v>
      </c>
      <c r="E169" s="581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65</v>
      </c>
      <c r="L169" s="32"/>
      <c r="M169" s="33" t="s">
        <v>66</v>
      </c>
      <c r="N169" s="33"/>
      <c r="O169" s="32">
        <v>40</v>
      </c>
      <c r="P169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68</v>
      </c>
      <c r="X169" s="573">
        <v>199</v>
      </c>
      <c r="Y169" s="574">
        <f t="shared" si="21"/>
        <v>199.5</v>
      </c>
      <c r="Z169" s="36">
        <f>IFERROR(IF(Y169=0,"",ROUNDUP(Y169/H169,0)*0.00502),"")</f>
        <v>0.47689999999999999</v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208.47619047619048</v>
      </c>
      <c r="BN169" s="64">
        <f t="shared" si="23"/>
        <v>209</v>
      </c>
      <c r="BO169" s="64">
        <f t="shared" si="24"/>
        <v>0.40496540496540501</v>
      </c>
      <c r="BP169" s="64">
        <f t="shared" si="25"/>
        <v>0.40598290598290604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4301031158</v>
      </c>
      <c r="D170" s="580">
        <v>4680115880191</v>
      </c>
      <c r="E170" s="581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75</v>
      </c>
      <c r="L170" s="32"/>
      <c r="M170" s="33" t="s">
        <v>66</v>
      </c>
      <c r="N170" s="33"/>
      <c r="O170" s="32">
        <v>40</v>
      </c>
      <c r="P170" s="6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68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4301031245</v>
      </c>
      <c r="D171" s="580">
        <v>4680115883963</v>
      </c>
      <c r="E171" s="581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65</v>
      </c>
      <c r="L171" s="32"/>
      <c r="M171" s="33" t="s">
        <v>66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68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85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7"/>
      <c r="P172" s="582" t="s">
        <v>70</v>
      </c>
      <c r="Q172" s="583"/>
      <c r="R172" s="583"/>
      <c r="S172" s="583"/>
      <c r="T172" s="583"/>
      <c r="U172" s="583"/>
      <c r="V172" s="584"/>
      <c r="W172" s="37" t="s">
        <v>71</v>
      </c>
      <c r="X172" s="575">
        <f>IFERROR(X163/H163,"0")+IFERROR(X164/H164,"0")+IFERROR(X165/H165,"0")+IFERROR(X166/H166,"0")+IFERROR(X167/H167,"0")+IFERROR(X168/H168,"0")+IFERROR(X169/H169,"0")+IFERROR(X170/H170,"0")+IFERROR(X171/H171,"0")</f>
        <v>159.76190476190476</v>
      </c>
      <c r="Y172" s="575">
        <f>IFERROR(Y163/H163,"0")+IFERROR(Y164/H164,"0")+IFERROR(Y165/H165,"0")+IFERROR(Y166/H166,"0")+IFERROR(Y167/H167,"0")+IFERROR(Y168/H168,"0")+IFERROR(Y169/H169,"0")+IFERROR(Y170/H170,"0")+IFERROR(Y171/H171,"0")</f>
        <v>162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0.86524000000000001</v>
      </c>
      <c r="AA172" s="576"/>
      <c r="AB172" s="576"/>
      <c r="AC172" s="576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7"/>
      <c r="P173" s="582" t="s">
        <v>70</v>
      </c>
      <c r="Q173" s="583"/>
      <c r="R173" s="583"/>
      <c r="S173" s="583"/>
      <c r="T173" s="583"/>
      <c r="U173" s="583"/>
      <c r="V173" s="584"/>
      <c r="W173" s="37" t="s">
        <v>68</v>
      </c>
      <c r="X173" s="575">
        <f>IFERROR(SUM(X163:X171),"0")</f>
        <v>356</v>
      </c>
      <c r="Y173" s="575">
        <f>IFERROR(SUM(Y163:Y171),"0")</f>
        <v>362.4</v>
      </c>
      <c r="Z173" s="37"/>
      <c r="AA173" s="576"/>
      <c r="AB173" s="576"/>
      <c r="AC173" s="576"/>
    </row>
    <row r="174" spans="1:68" ht="14.25" hidden="1" customHeight="1" x14ac:dyDescent="0.25">
      <c r="A174" s="590" t="s">
        <v>93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9"/>
      <c r="AB174" s="569"/>
      <c r="AC174" s="569"/>
    </row>
    <row r="175" spans="1:68" ht="27" hidden="1" customHeight="1" x14ac:dyDescent="0.25">
      <c r="A175" s="54" t="s">
        <v>284</v>
      </c>
      <c r="B175" s="54" t="s">
        <v>285</v>
      </c>
      <c r="C175" s="31">
        <v>4301032053</v>
      </c>
      <c r="D175" s="580">
        <v>4680115886780</v>
      </c>
      <c r="E175" s="581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68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289</v>
      </c>
      <c r="B176" s="54" t="s">
        <v>290</v>
      </c>
      <c r="C176" s="31">
        <v>4301032051</v>
      </c>
      <c r="D176" s="580">
        <v>4680115886742</v>
      </c>
      <c r="E176" s="581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79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68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292</v>
      </c>
      <c r="B177" s="54" t="s">
        <v>293</v>
      </c>
      <c r="C177" s="31">
        <v>4301032052</v>
      </c>
      <c r="D177" s="580">
        <v>4680115886766</v>
      </c>
      <c r="E177" s="581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68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85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87"/>
      <c r="P178" s="582" t="s">
        <v>70</v>
      </c>
      <c r="Q178" s="583"/>
      <c r="R178" s="583"/>
      <c r="S178" s="583"/>
      <c r="T178" s="583"/>
      <c r="U178" s="583"/>
      <c r="V178" s="584"/>
      <c r="W178" s="37" t="s">
        <v>71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87"/>
      <c r="P179" s="582" t="s">
        <v>70</v>
      </c>
      <c r="Q179" s="583"/>
      <c r="R179" s="583"/>
      <c r="S179" s="583"/>
      <c r="T179" s="583"/>
      <c r="U179" s="583"/>
      <c r="V179" s="584"/>
      <c r="W179" s="37" t="s">
        <v>68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hidden="1" customHeight="1" x14ac:dyDescent="0.25">
      <c r="A180" s="590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9"/>
      <c r="AB180" s="569"/>
      <c r="AC180" s="569"/>
    </row>
    <row r="181" spans="1:68" ht="27" hidden="1" customHeight="1" x14ac:dyDescent="0.25">
      <c r="A181" s="54" t="s">
        <v>295</v>
      </c>
      <c r="B181" s="54" t="s">
        <v>296</v>
      </c>
      <c r="C181" s="31">
        <v>4301170013</v>
      </c>
      <c r="D181" s="580">
        <v>4680115886797</v>
      </c>
      <c r="E181" s="581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68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7"/>
      <c r="P182" s="582" t="s">
        <v>70</v>
      </c>
      <c r="Q182" s="583"/>
      <c r="R182" s="583"/>
      <c r="S182" s="583"/>
      <c r="T182" s="583"/>
      <c r="U182" s="583"/>
      <c r="V182" s="584"/>
      <c r="W182" s="37" t="s">
        <v>71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7"/>
      <c r="P183" s="582" t="s">
        <v>70</v>
      </c>
      <c r="Q183" s="583"/>
      <c r="R183" s="583"/>
      <c r="S183" s="583"/>
      <c r="T183" s="583"/>
      <c r="U183" s="583"/>
      <c r="V183" s="584"/>
      <c r="W183" s="37" t="s">
        <v>68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hidden="1" customHeight="1" x14ac:dyDescent="0.25">
      <c r="A184" s="588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8"/>
      <c r="AB184" s="568"/>
      <c r="AC184" s="568"/>
    </row>
    <row r="185" spans="1:68" ht="14.25" hidden="1" customHeight="1" x14ac:dyDescent="0.25">
      <c r="A185" s="590" t="s">
        <v>101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9"/>
      <c r="AB185" s="569"/>
      <c r="AC185" s="569"/>
    </row>
    <row r="186" spans="1:68" ht="16.5" hidden="1" customHeight="1" x14ac:dyDescent="0.25">
      <c r="A186" s="54" t="s">
        <v>298</v>
      </c>
      <c r="B186" s="54" t="s">
        <v>299</v>
      </c>
      <c r="C186" s="31">
        <v>4301011450</v>
      </c>
      <c r="D186" s="580">
        <v>4680115881402</v>
      </c>
      <c r="E186" s="581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104</v>
      </c>
      <c r="L186" s="32"/>
      <c r="M186" s="33" t="s">
        <v>105</v>
      </c>
      <c r="N186" s="33"/>
      <c r="O186" s="32">
        <v>55</v>
      </c>
      <c r="P186" s="8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68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4301011768</v>
      </c>
      <c r="D187" s="580">
        <v>4680115881396</v>
      </c>
      <c r="E187" s="581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75</v>
      </c>
      <c r="L187" s="32"/>
      <c r="M187" s="33" t="s">
        <v>105</v>
      </c>
      <c r="N187" s="33"/>
      <c r="O187" s="32">
        <v>55</v>
      </c>
      <c r="P187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68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5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87"/>
      <c r="P188" s="582" t="s">
        <v>70</v>
      </c>
      <c r="Q188" s="583"/>
      <c r="R188" s="583"/>
      <c r="S188" s="583"/>
      <c r="T188" s="583"/>
      <c r="U188" s="583"/>
      <c r="V188" s="584"/>
      <c r="W188" s="37" t="s">
        <v>71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87"/>
      <c r="P189" s="582" t="s">
        <v>70</v>
      </c>
      <c r="Q189" s="583"/>
      <c r="R189" s="583"/>
      <c r="S189" s="583"/>
      <c r="T189" s="583"/>
      <c r="U189" s="583"/>
      <c r="V189" s="584"/>
      <c r="W189" s="37" t="s">
        <v>68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hidden="1" customHeight="1" x14ac:dyDescent="0.25">
      <c r="A190" s="590" t="s">
        <v>133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9"/>
      <c r="AB190" s="569"/>
      <c r="AC190" s="569"/>
    </row>
    <row r="191" spans="1:68" ht="16.5" hidden="1" customHeight="1" x14ac:dyDescent="0.25">
      <c r="A191" s="54" t="s">
        <v>303</v>
      </c>
      <c r="B191" s="54" t="s">
        <v>304</v>
      </c>
      <c r="C191" s="31">
        <v>4301020262</v>
      </c>
      <c r="D191" s="580">
        <v>4680115882935</v>
      </c>
      <c r="E191" s="581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104</v>
      </c>
      <c r="L191" s="32"/>
      <c r="M191" s="33" t="s">
        <v>76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68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0">
        <v>4680115880764</v>
      </c>
      <c r="E192" s="581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75</v>
      </c>
      <c r="L192" s="32"/>
      <c r="M192" s="33" t="s">
        <v>105</v>
      </c>
      <c r="N192" s="33"/>
      <c r="O192" s="32">
        <v>50</v>
      </c>
      <c r="P192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68</v>
      </c>
      <c r="X192" s="573">
        <v>7</v>
      </c>
      <c r="Y192" s="574">
        <f>IFERROR(IF(X192="",0,CEILING((X192/$H192),1)*$H192),"")</f>
        <v>8.4</v>
      </c>
      <c r="Z192" s="36">
        <f>IFERROR(IF(Y192=0,"",ROUNDUP(Y192/H192,0)*0.00651),"")</f>
        <v>2.6040000000000001E-2</v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7.6</v>
      </c>
      <c r="BN192" s="64">
        <f>IFERROR(Y192*I192/H192,"0")</f>
        <v>9.1199999999999992</v>
      </c>
      <c r="BO192" s="64">
        <f>IFERROR(1/J192*(X192/H192),"0")</f>
        <v>1.8315018315018316E-2</v>
      </c>
      <c r="BP192" s="64">
        <f>IFERROR(1/J192*(Y192/H192),"0")</f>
        <v>2.197802197802198E-2</v>
      </c>
    </row>
    <row r="193" spans="1:68" x14ac:dyDescent="0.2">
      <c r="A193" s="585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87"/>
      <c r="P193" s="582" t="s">
        <v>70</v>
      </c>
      <c r="Q193" s="583"/>
      <c r="R193" s="583"/>
      <c r="S193" s="583"/>
      <c r="T193" s="583"/>
      <c r="U193" s="583"/>
      <c r="V193" s="584"/>
      <c r="W193" s="37" t="s">
        <v>71</v>
      </c>
      <c r="X193" s="575">
        <f>IFERROR(X191/H191,"0")+IFERROR(X192/H192,"0")</f>
        <v>3.333333333333333</v>
      </c>
      <c r="Y193" s="575">
        <f>IFERROR(Y191/H191,"0")+IFERROR(Y192/H192,"0")</f>
        <v>4</v>
      </c>
      <c r="Z193" s="575">
        <f>IFERROR(IF(Z191="",0,Z191),"0")+IFERROR(IF(Z192="",0,Z192),"0")</f>
        <v>2.6040000000000001E-2</v>
      </c>
      <c r="AA193" s="576"/>
      <c r="AB193" s="576"/>
      <c r="AC193" s="576"/>
    </row>
    <row r="194" spans="1:68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87"/>
      <c r="P194" s="582" t="s">
        <v>70</v>
      </c>
      <c r="Q194" s="583"/>
      <c r="R194" s="583"/>
      <c r="S194" s="583"/>
      <c r="T194" s="583"/>
      <c r="U194" s="583"/>
      <c r="V194" s="584"/>
      <c r="W194" s="37" t="s">
        <v>68</v>
      </c>
      <c r="X194" s="575">
        <f>IFERROR(SUM(X191:X192),"0")</f>
        <v>7</v>
      </c>
      <c r="Y194" s="575">
        <f>IFERROR(SUM(Y191:Y192),"0")</f>
        <v>8.4</v>
      </c>
      <c r="Z194" s="37"/>
      <c r="AA194" s="576"/>
      <c r="AB194" s="576"/>
      <c r="AC194" s="576"/>
    </row>
    <row r="195" spans="1:68" ht="14.25" hidden="1" customHeight="1" x14ac:dyDescent="0.25">
      <c r="A195" s="590" t="s">
        <v>62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9"/>
      <c r="AB195" s="569"/>
      <c r="AC195" s="569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0">
        <v>4680115882683</v>
      </c>
      <c r="E196" s="581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109</v>
      </c>
      <c r="L196" s="32"/>
      <c r="M196" s="33" t="s">
        <v>66</v>
      </c>
      <c r="N196" s="33"/>
      <c r="O196" s="32">
        <v>40</v>
      </c>
      <c r="P196" s="8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68</v>
      </c>
      <c r="X196" s="573">
        <v>49</v>
      </c>
      <c r="Y196" s="574">
        <f t="shared" ref="Y196:Y203" si="26">IFERROR(IF(X196="",0,CEILING((X196/$H196),1)*$H196),"")</f>
        <v>54</v>
      </c>
      <c r="Z196" s="36">
        <f>IFERROR(IF(Y196=0,"",ROUNDUP(Y196/H196,0)*0.00902),"")</f>
        <v>9.0200000000000002E-2</v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50.905555555555559</v>
      </c>
      <c r="BN196" s="64">
        <f t="shared" ref="BN196:BN203" si="28">IFERROR(Y196*I196/H196,"0")</f>
        <v>56.099999999999994</v>
      </c>
      <c r="BO196" s="64">
        <f t="shared" ref="BO196:BO203" si="29">IFERROR(1/J196*(X196/H196),"0")</f>
        <v>6.8742985409652069E-2</v>
      </c>
      <c r="BP196" s="64">
        <f t="shared" ref="BP196:BP203" si="30">IFERROR(1/J196*(Y196/H196),"0")</f>
        <v>7.575757575757576E-2</v>
      </c>
    </row>
    <row r="197" spans="1:68" ht="27" hidden="1" customHeight="1" x14ac:dyDescent="0.25">
      <c r="A197" s="54" t="s">
        <v>311</v>
      </c>
      <c r="B197" s="54" t="s">
        <v>312</v>
      </c>
      <c r="C197" s="31">
        <v>4301031230</v>
      </c>
      <c r="D197" s="580">
        <v>4680115882690</v>
      </c>
      <c r="E197" s="581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109</v>
      </c>
      <c r="L197" s="32"/>
      <c r="M197" s="33" t="s">
        <v>66</v>
      </c>
      <c r="N197" s="33"/>
      <c r="O197" s="32">
        <v>40</v>
      </c>
      <c r="P197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68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314</v>
      </c>
      <c r="B198" s="54" t="s">
        <v>315</v>
      </c>
      <c r="C198" s="31">
        <v>4301031220</v>
      </c>
      <c r="D198" s="580">
        <v>4680115882669</v>
      </c>
      <c r="E198" s="581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109</v>
      </c>
      <c r="L198" s="32"/>
      <c r="M198" s="33" t="s">
        <v>66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68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317</v>
      </c>
      <c r="B199" s="54" t="s">
        <v>318</v>
      </c>
      <c r="C199" s="31">
        <v>4301031221</v>
      </c>
      <c r="D199" s="580">
        <v>4680115882676</v>
      </c>
      <c r="E199" s="581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109</v>
      </c>
      <c r="L199" s="32"/>
      <c r="M199" s="33" t="s">
        <v>66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68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0">
        <v>4680115884014</v>
      </c>
      <c r="E200" s="581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8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68</v>
      </c>
      <c r="X200" s="573">
        <v>39</v>
      </c>
      <c r="Y200" s="574">
        <f t="shared" si="26"/>
        <v>39.6</v>
      </c>
      <c r="Z200" s="36">
        <f>IFERROR(IF(Y200=0,"",ROUNDUP(Y200/H200,0)*0.00502),"")</f>
        <v>0.11044000000000001</v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41.816666666666663</v>
      </c>
      <c r="BN200" s="64">
        <f t="shared" si="28"/>
        <v>42.46</v>
      </c>
      <c r="BO200" s="64">
        <f t="shared" si="29"/>
        <v>9.2592592592592601E-2</v>
      </c>
      <c r="BP200" s="64">
        <f t="shared" si="30"/>
        <v>9.401709401709403E-2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0">
        <v>4680115884007</v>
      </c>
      <c r="E201" s="581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65</v>
      </c>
      <c r="L201" s="32"/>
      <c r="M201" s="33" t="s">
        <v>66</v>
      </c>
      <c r="N201" s="33"/>
      <c r="O201" s="32">
        <v>40</v>
      </c>
      <c r="P201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68</v>
      </c>
      <c r="X201" s="573">
        <v>45</v>
      </c>
      <c r="Y201" s="574">
        <f t="shared" si="26"/>
        <v>45</v>
      </c>
      <c r="Z201" s="36">
        <f>IFERROR(IF(Y201=0,"",ROUNDUP(Y201/H201,0)*0.00502),"")</f>
        <v>0.1255</v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47.5</v>
      </c>
      <c r="BN201" s="64">
        <f t="shared" si="28"/>
        <v>47.5</v>
      </c>
      <c r="BO201" s="64">
        <f t="shared" si="29"/>
        <v>0.10683760683760685</v>
      </c>
      <c r="BP201" s="64">
        <f t="shared" si="30"/>
        <v>0.10683760683760685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4301031229</v>
      </c>
      <c r="D202" s="580">
        <v>4680115884038</v>
      </c>
      <c r="E202" s="581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68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0">
        <v>4680115884021</v>
      </c>
      <c r="E203" s="581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65</v>
      </c>
      <c r="L203" s="32"/>
      <c r="M203" s="33" t="s">
        <v>66</v>
      </c>
      <c r="N203" s="33"/>
      <c r="O203" s="32">
        <v>40</v>
      </c>
      <c r="P203" s="7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68</v>
      </c>
      <c r="X203" s="573">
        <v>32</v>
      </c>
      <c r="Y203" s="574">
        <f t="shared" si="26"/>
        <v>32.4</v>
      </c>
      <c r="Z203" s="36">
        <f>IFERROR(IF(Y203=0,"",ROUNDUP(Y203/H203,0)*0.00502),"")</f>
        <v>9.0359999999999996E-2</v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33.777777777777779</v>
      </c>
      <c r="BN203" s="64">
        <f t="shared" si="28"/>
        <v>34.199999999999996</v>
      </c>
      <c r="BO203" s="64">
        <f t="shared" si="29"/>
        <v>7.5973409306742651E-2</v>
      </c>
      <c r="BP203" s="64">
        <f t="shared" si="30"/>
        <v>7.6923076923076927E-2</v>
      </c>
    </row>
    <row r="204" spans="1:68" x14ac:dyDescent="0.2">
      <c r="A204" s="585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87"/>
      <c r="P204" s="582" t="s">
        <v>70</v>
      </c>
      <c r="Q204" s="583"/>
      <c r="R204" s="583"/>
      <c r="S204" s="583"/>
      <c r="T204" s="583"/>
      <c r="U204" s="583"/>
      <c r="V204" s="584"/>
      <c r="W204" s="37" t="s">
        <v>71</v>
      </c>
      <c r="X204" s="575">
        <f>IFERROR(X196/H196,"0")+IFERROR(X197/H197,"0")+IFERROR(X198/H198,"0")+IFERROR(X199/H199,"0")+IFERROR(X200/H200,"0")+IFERROR(X201/H201,"0")+IFERROR(X202/H202,"0")+IFERROR(X203/H203,"0")</f>
        <v>73.518518518518519</v>
      </c>
      <c r="Y204" s="575">
        <f>IFERROR(Y196/H196,"0")+IFERROR(Y197/H197,"0")+IFERROR(Y198/H198,"0")+IFERROR(Y199/H199,"0")+IFERROR(Y200/H200,"0")+IFERROR(Y201/H201,"0")+IFERROR(Y202/H202,"0")+IFERROR(Y203/H203,"0")</f>
        <v>75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0.41649999999999998</v>
      </c>
      <c r="AA204" s="576"/>
      <c r="AB204" s="576"/>
      <c r="AC204" s="576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87"/>
      <c r="P205" s="582" t="s">
        <v>70</v>
      </c>
      <c r="Q205" s="583"/>
      <c r="R205" s="583"/>
      <c r="S205" s="583"/>
      <c r="T205" s="583"/>
      <c r="U205" s="583"/>
      <c r="V205" s="584"/>
      <c r="W205" s="37" t="s">
        <v>68</v>
      </c>
      <c r="X205" s="575">
        <f>IFERROR(SUM(X196:X203),"0")</f>
        <v>165</v>
      </c>
      <c r="Y205" s="575">
        <f>IFERROR(SUM(Y196:Y203),"0")</f>
        <v>171</v>
      </c>
      <c r="Z205" s="37"/>
      <c r="AA205" s="576"/>
      <c r="AB205" s="576"/>
      <c r="AC205" s="576"/>
    </row>
    <row r="206" spans="1:68" ht="14.25" hidden="1" customHeight="1" x14ac:dyDescent="0.25">
      <c r="A206" s="590" t="s">
        <v>72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9"/>
      <c r="AB206" s="569"/>
      <c r="AC206" s="569"/>
    </row>
    <row r="207" spans="1:68" ht="27" hidden="1" customHeight="1" x14ac:dyDescent="0.25">
      <c r="A207" s="54" t="s">
        <v>328</v>
      </c>
      <c r="B207" s="54" t="s">
        <v>329</v>
      </c>
      <c r="C207" s="31">
        <v>4301051408</v>
      </c>
      <c r="D207" s="580">
        <v>4680115881594</v>
      </c>
      <c r="E207" s="581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68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331</v>
      </c>
      <c r="B208" s="54" t="s">
        <v>332</v>
      </c>
      <c r="C208" s="31">
        <v>4301051411</v>
      </c>
      <c r="D208" s="580">
        <v>4680115881617</v>
      </c>
      <c r="E208" s="581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40</v>
      </c>
      <c r="P208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68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334</v>
      </c>
      <c r="B209" s="54" t="s">
        <v>335</v>
      </c>
      <c r="C209" s="31">
        <v>4301051656</v>
      </c>
      <c r="D209" s="580">
        <v>4680115880573</v>
      </c>
      <c r="E209" s="581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104</v>
      </c>
      <c r="L209" s="32"/>
      <c r="M209" s="33" t="s">
        <v>76</v>
      </c>
      <c r="N209" s="33"/>
      <c r="O209" s="32">
        <v>45</v>
      </c>
      <c r="P209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68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0">
        <v>4680115882195</v>
      </c>
      <c r="E210" s="581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68</v>
      </c>
      <c r="X210" s="573">
        <v>141</v>
      </c>
      <c r="Y210" s="574">
        <f t="shared" si="31"/>
        <v>141.6</v>
      </c>
      <c r="Z210" s="36">
        <f t="shared" ref="Z210:Z215" si="36">IFERROR(IF(Y210=0,"",ROUNDUP(Y210/H210,0)*0.00651),"")</f>
        <v>0.38408999999999999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156.86249999999998</v>
      </c>
      <c r="BN210" s="64">
        <f t="shared" si="33"/>
        <v>157.53</v>
      </c>
      <c r="BO210" s="64">
        <f t="shared" si="34"/>
        <v>0.32280219780219782</v>
      </c>
      <c r="BP210" s="64">
        <f t="shared" si="35"/>
        <v>0.32417582417582419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4301051752</v>
      </c>
      <c r="D211" s="580">
        <v>4680115882607</v>
      </c>
      <c r="E211" s="581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75</v>
      </c>
      <c r="L211" s="32"/>
      <c r="M211" s="33" t="s">
        <v>91</v>
      </c>
      <c r="N211" s="33"/>
      <c r="O211" s="32">
        <v>45</v>
      </c>
      <c r="P211" s="76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68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342</v>
      </c>
      <c r="B212" s="54" t="s">
        <v>343</v>
      </c>
      <c r="C212" s="31">
        <v>4301051666</v>
      </c>
      <c r="D212" s="580">
        <v>4680115880092</v>
      </c>
      <c r="E212" s="581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6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68</v>
      </c>
      <c r="X212" s="573">
        <v>0</v>
      </c>
      <c r="Y212" s="574">
        <f t="shared" si="31"/>
        <v>0</v>
      </c>
      <c r="Z212" s="36" t="str">
        <f t="shared" si="36"/>
        <v/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0">
        <v>4680115880221</v>
      </c>
      <c r="E213" s="581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75</v>
      </c>
      <c r="L213" s="32"/>
      <c r="M213" s="33" t="s">
        <v>76</v>
      </c>
      <c r="N213" s="33"/>
      <c r="O213" s="32">
        <v>45</v>
      </c>
      <c r="P213" s="6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68</v>
      </c>
      <c r="X213" s="573">
        <v>650</v>
      </c>
      <c r="Y213" s="574">
        <f t="shared" si="31"/>
        <v>650.4</v>
      </c>
      <c r="Z213" s="36">
        <f t="shared" si="36"/>
        <v>1.7642100000000001</v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718.25000000000011</v>
      </c>
      <c r="BN213" s="64">
        <f t="shared" si="33"/>
        <v>718.69200000000001</v>
      </c>
      <c r="BO213" s="64">
        <f t="shared" si="34"/>
        <v>1.4880952380952384</v>
      </c>
      <c r="BP213" s="64">
        <f t="shared" si="35"/>
        <v>1.4890109890109891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0">
        <v>4680115880504</v>
      </c>
      <c r="E214" s="581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75</v>
      </c>
      <c r="L214" s="32"/>
      <c r="M214" s="33" t="s">
        <v>91</v>
      </c>
      <c r="N214" s="33"/>
      <c r="O214" s="32">
        <v>40</v>
      </c>
      <c r="P214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68</v>
      </c>
      <c r="X214" s="573">
        <v>94</v>
      </c>
      <c r="Y214" s="574">
        <f t="shared" si="31"/>
        <v>96</v>
      </c>
      <c r="Z214" s="36">
        <f t="shared" si="36"/>
        <v>0.26040000000000002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103.87</v>
      </c>
      <c r="BN214" s="64">
        <f t="shared" si="33"/>
        <v>106.08000000000001</v>
      </c>
      <c r="BO214" s="64">
        <f t="shared" si="34"/>
        <v>0.21520146520146524</v>
      </c>
      <c r="BP214" s="64">
        <f t="shared" si="35"/>
        <v>0.2197802197802198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0">
        <v>4680115882164</v>
      </c>
      <c r="E215" s="581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6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68</v>
      </c>
      <c r="X215" s="573">
        <v>120</v>
      </c>
      <c r="Y215" s="574">
        <f t="shared" si="31"/>
        <v>120</v>
      </c>
      <c r="Z215" s="36">
        <f t="shared" si="36"/>
        <v>0.32550000000000001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132.9</v>
      </c>
      <c r="BN215" s="64">
        <f t="shared" si="33"/>
        <v>132.9</v>
      </c>
      <c r="BO215" s="64">
        <f t="shared" si="34"/>
        <v>0.27472527472527475</v>
      </c>
      <c r="BP215" s="64">
        <f t="shared" si="35"/>
        <v>0.27472527472527475</v>
      </c>
    </row>
    <row r="216" spans="1:68" x14ac:dyDescent="0.2">
      <c r="A216" s="585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87"/>
      <c r="P216" s="582" t="s">
        <v>70</v>
      </c>
      <c r="Q216" s="583"/>
      <c r="R216" s="583"/>
      <c r="S216" s="583"/>
      <c r="T216" s="583"/>
      <c r="U216" s="583"/>
      <c r="V216" s="584"/>
      <c r="W216" s="37" t="s">
        <v>71</v>
      </c>
      <c r="X216" s="575">
        <f>IFERROR(X207/H207,"0")+IFERROR(X208/H208,"0")+IFERROR(X209/H209,"0")+IFERROR(X210/H210,"0")+IFERROR(X211/H211,"0")+IFERROR(X212/H212,"0")+IFERROR(X213/H213,"0")+IFERROR(X214/H214,"0")+IFERROR(X215/H215,"0")</f>
        <v>418.75000000000006</v>
      </c>
      <c r="Y216" s="575">
        <f>IFERROR(Y207/H207,"0")+IFERROR(Y208/H208,"0")+IFERROR(Y209/H209,"0")+IFERROR(Y210/H210,"0")+IFERROR(Y211/H211,"0")+IFERROR(Y212/H212,"0")+IFERROR(Y213/H213,"0")+IFERROR(Y214/H214,"0")+IFERROR(Y215/H215,"0")</f>
        <v>420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2.7342</v>
      </c>
      <c r="AA216" s="576"/>
      <c r="AB216" s="576"/>
      <c r="AC216" s="576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87"/>
      <c r="P217" s="582" t="s">
        <v>70</v>
      </c>
      <c r="Q217" s="583"/>
      <c r="R217" s="583"/>
      <c r="S217" s="583"/>
      <c r="T217" s="583"/>
      <c r="U217" s="583"/>
      <c r="V217" s="584"/>
      <c r="W217" s="37" t="s">
        <v>68</v>
      </c>
      <c r="X217" s="575">
        <f>IFERROR(SUM(X207:X215),"0")</f>
        <v>1005</v>
      </c>
      <c r="Y217" s="575">
        <f>IFERROR(SUM(Y207:Y215),"0")</f>
        <v>1008</v>
      </c>
      <c r="Z217" s="37"/>
      <c r="AA217" s="576"/>
      <c r="AB217" s="576"/>
      <c r="AC217" s="576"/>
    </row>
    <row r="218" spans="1:68" ht="14.25" hidden="1" customHeight="1" x14ac:dyDescent="0.25">
      <c r="A218" s="590" t="s">
        <v>168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9"/>
      <c r="AB218" s="569"/>
      <c r="AC218" s="569"/>
    </row>
    <row r="219" spans="1:68" ht="27" hidden="1" customHeight="1" x14ac:dyDescent="0.25">
      <c r="A219" s="54" t="s">
        <v>352</v>
      </c>
      <c r="B219" s="54" t="s">
        <v>353</v>
      </c>
      <c r="C219" s="31">
        <v>4301060463</v>
      </c>
      <c r="D219" s="580">
        <v>4680115880818</v>
      </c>
      <c r="E219" s="581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75</v>
      </c>
      <c r="L219" s="32"/>
      <c r="M219" s="33" t="s">
        <v>91</v>
      </c>
      <c r="N219" s="33"/>
      <c r="O219" s="32">
        <v>40</v>
      </c>
      <c r="P219" s="7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68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0">
        <v>4680115880801</v>
      </c>
      <c r="E220" s="581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75</v>
      </c>
      <c r="L220" s="32"/>
      <c r="M220" s="33" t="s">
        <v>76</v>
      </c>
      <c r="N220" s="33"/>
      <c r="O220" s="32">
        <v>40</v>
      </c>
      <c r="P220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68</v>
      </c>
      <c r="X220" s="573">
        <v>16</v>
      </c>
      <c r="Y220" s="574">
        <f>IFERROR(IF(X220="",0,CEILING((X220/$H220),1)*$H220),"")</f>
        <v>16.8</v>
      </c>
      <c r="Z220" s="36">
        <f>IFERROR(IF(Y220=0,"",ROUNDUP(Y220/H220,0)*0.00651),"")</f>
        <v>4.5569999999999999E-2</v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17.680000000000003</v>
      </c>
      <c r="BN220" s="64">
        <f>IFERROR(Y220*I220/H220,"0")</f>
        <v>18.564000000000004</v>
      </c>
      <c r="BO220" s="64">
        <f>IFERROR(1/J220*(X220/H220),"0")</f>
        <v>3.6630036630036632E-2</v>
      </c>
      <c r="BP220" s="64">
        <f>IFERROR(1/J220*(Y220/H220),"0")</f>
        <v>3.8461538461538471E-2</v>
      </c>
    </row>
    <row r="221" spans="1:68" x14ac:dyDescent="0.2">
      <c r="A221" s="585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87"/>
      <c r="P221" s="582" t="s">
        <v>70</v>
      </c>
      <c r="Q221" s="583"/>
      <c r="R221" s="583"/>
      <c r="S221" s="583"/>
      <c r="T221" s="583"/>
      <c r="U221" s="583"/>
      <c r="V221" s="584"/>
      <c r="W221" s="37" t="s">
        <v>71</v>
      </c>
      <c r="X221" s="575">
        <f>IFERROR(X219/H219,"0")+IFERROR(X220/H220,"0")</f>
        <v>6.666666666666667</v>
      </c>
      <c r="Y221" s="575">
        <f>IFERROR(Y219/H219,"0")+IFERROR(Y220/H220,"0")</f>
        <v>7.0000000000000009</v>
      </c>
      <c r="Z221" s="575">
        <f>IFERROR(IF(Z219="",0,Z219),"0")+IFERROR(IF(Z220="",0,Z220),"0")</f>
        <v>4.5569999999999999E-2</v>
      </c>
      <c r="AA221" s="576"/>
      <c r="AB221" s="576"/>
      <c r="AC221" s="576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7"/>
      <c r="P222" s="582" t="s">
        <v>70</v>
      </c>
      <c r="Q222" s="583"/>
      <c r="R222" s="583"/>
      <c r="S222" s="583"/>
      <c r="T222" s="583"/>
      <c r="U222" s="583"/>
      <c r="V222" s="584"/>
      <c r="W222" s="37" t="s">
        <v>68</v>
      </c>
      <c r="X222" s="575">
        <f>IFERROR(SUM(X219:X220),"0")</f>
        <v>16</v>
      </c>
      <c r="Y222" s="575">
        <f>IFERROR(SUM(Y219:Y220),"0")</f>
        <v>16.8</v>
      </c>
      <c r="Z222" s="37"/>
      <c r="AA222" s="576"/>
      <c r="AB222" s="576"/>
      <c r="AC222" s="576"/>
    </row>
    <row r="223" spans="1:68" ht="16.5" hidden="1" customHeight="1" x14ac:dyDescent="0.25">
      <c r="A223" s="588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8"/>
      <c r="AB223" s="568"/>
      <c r="AC223" s="568"/>
    </row>
    <row r="224" spans="1:68" ht="14.25" hidden="1" customHeight="1" x14ac:dyDescent="0.25">
      <c r="A224" s="590" t="s">
        <v>101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9"/>
      <c r="AB224" s="569"/>
      <c r="AC224" s="569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0">
        <v>4680115884137</v>
      </c>
      <c r="E225" s="581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8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68</v>
      </c>
      <c r="X225" s="573">
        <v>200</v>
      </c>
      <c r="Y225" s="574">
        <f t="shared" ref="Y225:Y231" si="37">IFERROR(IF(X225="",0,CEILING((X225/$H225),1)*$H225),"")</f>
        <v>208.79999999999998</v>
      </c>
      <c r="Z225" s="36">
        <f>IFERROR(IF(Y225=0,"",ROUNDUP(Y225/H225,0)*0.01898),"")</f>
        <v>0.34164</v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207.5</v>
      </c>
      <c r="BN225" s="64">
        <f t="shared" ref="BN225:BN231" si="39">IFERROR(Y225*I225/H225,"0")</f>
        <v>216.63</v>
      </c>
      <c r="BO225" s="64">
        <f t="shared" ref="BO225:BO231" si="40">IFERROR(1/J225*(X225/H225),"0")</f>
        <v>0.26939655172413796</v>
      </c>
      <c r="BP225" s="64">
        <f t="shared" ref="BP225:BP231" si="41">IFERROR(1/J225*(Y225/H225),"0")</f>
        <v>0.28125</v>
      </c>
    </row>
    <row r="226" spans="1:68" ht="27" hidden="1" customHeight="1" x14ac:dyDescent="0.25">
      <c r="A226" s="54" t="s">
        <v>362</v>
      </c>
      <c r="B226" s="54" t="s">
        <v>363</v>
      </c>
      <c r="C226" s="31">
        <v>4301011724</v>
      </c>
      <c r="D226" s="580">
        <v>4680115884236</v>
      </c>
      <c r="E226" s="581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68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4301011721</v>
      </c>
      <c r="D227" s="580">
        <v>4680115884175</v>
      </c>
      <c r="E227" s="581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104</v>
      </c>
      <c r="L227" s="32"/>
      <c r="M227" s="33" t="s">
        <v>105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68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0">
        <v>4680115884144</v>
      </c>
      <c r="E228" s="581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68</v>
      </c>
      <c r="X228" s="573">
        <v>4</v>
      </c>
      <c r="Y228" s="574">
        <f t="shared" si="37"/>
        <v>4</v>
      </c>
      <c r="Z228" s="36">
        <f>IFERROR(IF(Y228=0,"",ROUNDUP(Y228/H228,0)*0.00902),"")</f>
        <v>9.0200000000000002E-3</v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4.21</v>
      </c>
      <c r="BN228" s="64">
        <f t="shared" si="39"/>
        <v>4.21</v>
      </c>
      <c r="BO228" s="64">
        <f t="shared" si="40"/>
        <v>7.575757575757576E-3</v>
      </c>
      <c r="BP228" s="64">
        <f t="shared" si="41"/>
        <v>7.575757575757576E-3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4301012149</v>
      </c>
      <c r="D229" s="580">
        <v>4680115886551</v>
      </c>
      <c r="E229" s="581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68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4301011726</v>
      </c>
      <c r="D230" s="580">
        <v>4680115884182</v>
      </c>
      <c r="E230" s="581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68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4301011722</v>
      </c>
      <c r="D231" s="580">
        <v>4680115884205</v>
      </c>
      <c r="E231" s="581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109</v>
      </c>
      <c r="L231" s="32"/>
      <c r="M231" s="33" t="s">
        <v>105</v>
      </c>
      <c r="N231" s="33"/>
      <c r="O231" s="32">
        <v>55</v>
      </c>
      <c r="P231" s="6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68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85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87"/>
      <c r="P232" s="582" t="s">
        <v>70</v>
      </c>
      <c r="Q232" s="583"/>
      <c r="R232" s="583"/>
      <c r="S232" s="583"/>
      <c r="T232" s="583"/>
      <c r="U232" s="583"/>
      <c r="V232" s="584"/>
      <c r="W232" s="37" t="s">
        <v>71</v>
      </c>
      <c r="X232" s="575">
        <f>IFERROR(X225/H225,"0")+IFERROR(X226/H226,"0")+IFERROR(X227/H227,"0")+IFERROR(X228/H228,"0")+IFERROR(X229/H229,"0")+IFERROR(X230/H230,"0")+IFERROR(X231/H231,"0")</f>
        <v>18.241379310344829</v>
      </c>
      <c r="Y232" s="575">
        <f>IFERROR(Y225/H225,"0")+IFERROR(Y226/H226,"0")+IFERROR(Y227/H227,"0")+IFERROR(Y228/H228,"0")+IFERROR(Y229/H229,"0")+IFERROR(Y230/H230,"0")+IFERROR(Y231/H231,"0")</f>
        <v>19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0.35065999999999997</v>
      </c>
      <c r="AA232" s="576"/>
      <c r="AB232" s="576"/>
      <c r="AC232" s="576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87"/>
      <c r="P233" s="582" t="s">
        <v>70</v>
      </c>
      <c r="Q233" s="583"/>
      <c r="R233" s="583"/>
      <c r="S233" s="583"/>
      <c r="T233" s="583"/>
      <c r="U233" s="583"/>
      <c r="V233" s="584"/>
      <c r="W233" s="37" t="s">
        <v>68</v>
      </c>
      <c r="X233" s="575">
        <f>IFERROR(SUM(X225:X231),"0")</f>
        <v>204</v>
      </c>
      <c r="Y233" s="575">
        <f>IFERROR(SUM(Y225:Y231),"0")</f>
        <v>212.79999999999998</v>
      </c>
      <c r="Z233" s="37"/>
      <c r="AA233" s="576"/>
      <c r="AB233" s="576"/>
      <c r="AC233" s="576"/>
    </row>
    <row r="234" spans="1:68" ht="14.25" hidden="1" customHeight="1" x14ac:dyDescent="0.25">
      <c r="A234" s="590" t="s">
        <v>133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9"/>
      <c r="AB234" s="569"/>
      <c r="AC234" s="569"/>
    </row>
    <row r="235" spans="1:68" ht="27" hidden="1" customHeight="1" x14ac:dyDescent="0.25">
      <c r="A235" s="54" t="s">
        <v>377</v>
      </c>
      <c r="B235" s="54" t="s">
        <v>378</v>
      </c>
      <c r="C235" s="31">
        <v>4301020340</v>
      </c>
      <c r="D235" s="580">
        <v>4680115885721</v>
      </c>
      <c r="E235" s="581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65</v>
      </c>
      <c r="L235" s="32"/>
      <c r="M235" s="33" t="s">
        <v>76</v>
      </c>
      <c r="N235" s="33"/>
      <c r="O235" s="32">
        <v>50</v>
      </c>
      <c r="P235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68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377</v>
      </c>
      <c r="B236" s="54" t="s">
        <v>380</v>
      </c>
      <c r="C236" s="31">
        <v>4301020377</v>
      </c>
      <c r="D236" s="580">
        <v>4680115885981</v>
      </c>
      <c r="E236" s="581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65</v>
      </c>
      <c r="L236" s="32"/>
      <c r="M236" s="33" t="s">
        <v>76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68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5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87"/>
      <c r="P237" s="582" t="s">
        <v>70</v>
      </c>
      <c r="Q237" s="583"/>
      <c r="R237" s="583"/>
      <c r="S237" s="583"/>
      <c r="T237" s="583"/>
      <c r="U237" s="583"/>
      <c r="V237" s="584"/>
      <c r="W237" s="37" t="s">
        <v>71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87"/>
      <c r="P238" s="582" t="s">
        <v>70</v>
      </c>
      <c r="Q238" s="583"/>
      <c r="R238" s="583"/>
      <c r="S238" s="583"/>
      <c r="T238" s="583"/>
      <c r="U238" s="583"/>
      <c r="V238" s="584"/>
      <c r="W238" s="37" t="s">
        <v>68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hidden="1" customHeight="1" x14ac:dyDescent="0.25">
      <c r="A239" s="590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9"/>
      <c r="AB239" s="569"/>
      <c r="AC239" s="569"/>
    </row>
    <row r="240" spans="1:68" ht="27" hidden="1" customHeight="1" x14ac:dyDescent="0.25">
      <c r="A240" s="54" t="s">
        <v>382</v>
      </c>
      <c r="B240" s="54" t="s">
        <v>383</v>
      </c>
      <c r="C240" s="31">
        <v>4301040362</v>
      </c>
      <c r="D240" s="580">
        <v>4680115886803</v>
      </c>
      <c r="E240" s="581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7" t="s">
        <v>384</v>
      </c>
      <c r="Q240" s="578"/>
      <c r="R240" s="578"/>
      <c r="S240" s="578"/>
      <c r="T240" s="579"/>
      <c r="U240" s="34"/>
      <c r="V240" s="34"/>
      <c r="W240" s="35" t="s">
        <v>68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85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7"/>
      <c r="P241" s="582" t="s">
        <v>70</v>
      </c>
      <c r="Q241" s="583"/>
      <c r="R241" s="583"/>
      <c r="S241" s="583"/>
      <c r="T241" s="583"/>
      <c r="U241" s="583"/>
      <c r="V241" s="584"/>
      <c r="W241" s="37" t="s">
        <v>71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87"/>
      <c r="P242" s="582" t="s">
        <v>70</v>
      </c>
      <c r="Q242" s="583"/>
      <c r="R242" s="583"/>
      <c r="S242" s="583"/>
      <c r="T242" s="583"/>
      <c r="U242" s="583"/>
      <c r="V242" s="584"/>
      <c r="W242" s="37" t="s">
        <v>68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hidden="1" customHeight="1" x14ac:dyDescent="0.25">
      <c r="A243" s="590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9"/>
      <c r="AB243" s="569"/>
      <c r="AC243" s="569"/>
    </row>
    <row r="244" spans="1:68" ht="27" hidden="1" customHeight="1" x14ac:dyDescent="0.25">
      <c r="A244" s="54" t="s">
        <v>387</v>
      </c>
      <c r="B244" s="54" t="s">
        <v>388</v>
      </c>
      <c r="C244" s="31">
        <v>4301041004</v>
      </c>
      <c r="D244" s="580">
        <v>4680115886704</v>
      </c>
      <c r="E244" s="581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61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68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hidden="1" customHeight="1" x14ac:dyDescent="0.25">
      <c r="A245" s="54" t="s">
        <v>390</v>
      </c>
      <c r="B245" s="54" t="s">
        <v>391</v>
      </c>
      <c r="C245" s="31">
        <v>4301041008</v>
      </c>
      <c r="D245" s="580">
        <v>4680115886681</v>
      </c>
      <c r="E245" s="581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68" t="s">
        <v>392</v>
      </c>
      <c r="Q245" s="578"/>
      <c r="R245" s="578"/>
      <c r="S245" s="578"/>
      <c r="T245" s="579"/>
      <c r="U245" s="34"/>
      <c r="V245" s="34"/>
      <c r="W245" s="35" t="s">
        <v>68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hidden="1" customHeight="1" x14ac:dyDescent="0.25">
      <c r="A246" s="54" t="s">
        <v>390</v>
      </c>
      <c r="B246" s="54" t="s">
        <v>393</v>
      </c>
      <c r="C246" s="31">
        <v>4301041003</v>
      </c>
      <c r="D246" s="580">
        <v>4680115886681</v>
      </c>
      <c r="E246" s="581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68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hidden="1" customHeight="1" x14ac:dyDescent="0.25">
      <c r="A247" s="54" t="s">
        <v>394</v>
      </c>
      <c r="B247" s="54" t="s">
        <v>395</v>
      </c>
      <c r="C247" s="31">
        <v>4301041007</v>
      </c>
      <c r="D247" s="580">
        <v>4680115886735</v>
      </c>
      <c r="E247" s="581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68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4301041006</v>
      </c>
      <c r="D248" s="580">
        <v>4680115886728</v>
      </c>
      <c r="E248" s="581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68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4301041005</v>
      </c>
      <c r="D249" s="580">
        <v>4680115886711</v>
      </c>
      <c r="E249" s="581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286</v>
      </c>
      <c r="L249" s="32"/>
      <c r="M249" s="33" t="s">
        <v>287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68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389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idden="1" x14ac:dyDescent="0.2">
      <c r="A250" s="585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87"/>
      <c r="P250" s="582" t="s">
        <v>70</v>
      </c>
      <c r="Q250" s="583"/>
      <c r="R250" s="583"/>
      <c r="S250" s="583"/>
      <c r="T250" s="583"/>
      <c r="U250" s="583"/>
      <c r="V250" s="584"/>
      <c r="W250" s="37" t="s">
        <v>71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hidden="1" x14ac:dyDescent="0.2">
      <c r="A251" s="586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82" t="s">
        <v>70</v>
      </c>
      <c r="Q251" s="583"/>
      <c r="R251" s="583"/>
      <c r="S251" s="583"/>
      <c r="T251" s="583"/>
      <c r="U251" s="583"/>
      <c r="V251" s="584"/>
      <c r="W251" s="37" t="s">
        <v>68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hidden="1" customHeight="1" x14ac:dyDescent="0.25">
      <c r="A252" s="588" t="s">
        <v>400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8"/>
      <c r="AB252" s="568"/>
      <c r="AC252" s="568"/>
    </row>
    <row r="253" spans="1:68" ht="14.25" hidden="1" customHeight="1" x14ac:dyDescent="0.25">
      <c r="A253" s="590" t="s">
        <v>101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69"/>
      <c r="AB253" s="569"/>
      <c r="AC253" s="569"/>
    </row>
    <row r="254" spans="1:68" ht="27" hidden="1" customHeight="1" x14ac:dyDescent="0.25">
      <c r="A254" s="54" t="s">
        <v>401</v>
      </c>
      <c r="B254" s="54" t="s">
        <v>402</v>
      </c>
      <c r="C254" s="31">
        <v>4301011855</v>
      </c>
      <c r="D254" s="580">
        <v>4680115885837</v>
      </c>
      <c r="E254" s="581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104</v>
      </c>
      <c r="L254" s="32"/>
      <c r="M254" s="33" t="s">
        <v>105</v>
      </c>
      <c r="N254" s="33"/>
      <c r="O254" s="32">
        <v>55</v>
      </c>
      <c r="P254" s="7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68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404</v>
      </c>
      <c r="B255" s="54" t="s">
        <v>405</v>
      </c>
      <c r="C255" s="31">
        <v>4301011850</v>
      </c>
      <c r="D255" s="580">
        <v>4680115885806</v>
      </c>
      <c r="E255" s="581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104</v>
      </c>
      <c r="L255" s="32"/>
      <c r="M255" s="33" t="s">
        <v>105</v>
      </c>
      <c r="N255" s="33"/>
      <c r="O255" s="32">
        <v>55</v>
      </c>
      <c r="P255" s="6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68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407</v>
      </c>
      <c r="B256" s="54" t="s">
        <v>408</v>
      </c>
      <c r="C256" s="31">
        <v>4301011853</v>
      </c>
      <c r="D256" s="580">
        <v>4680115885851</v>
      </c>
      <c r="E256" s="581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104</v>
      </c>
      <c r="L256" s="32"/>
      <c r="M256" s="33" t="s">
        <v>105</v>
      </c>
      <c r="N256" s="33"/>
      <c r="O256" s="32">
        <v>55</v>
      </c>
      <c r="P256" s="7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68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410</v>
      </c>
      <c r="B257" s="54" t="s">
        <v>411</v>
      </c>
      <c r="C257" s="31">
        <v>4301011852</v>
      </c>
      <c r="D257" s="580">
        <v>4680115885844</v>
      </c>
      <c r="E257" s="581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109</v>
      </c>
      <c r="L257" s="32"/>
      <c r="M257" s="33" t="s">
        <v>105</v>
      </c>
      <c r="N257" s="33"/>
      <c r="O257" s="32">
        <v>55</v>
      </c>
      <c r="P257" s="8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68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413</v>
      </c>
      <c r="B258" s="54" t="s">
        <v>414</v>
      </c>
      <c r="C258" s="31">
        <v>4301011851</v>
      </c>
      <c r="D258" s="580">
        <v>4680115885820</v>
      </c>
      <c r="E258" s="581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109</v>
      </c>
      <c r="L258" s="32"/>
      <c r="M258" s="33" t="s">
        <v>105</v>
      </c>
      <c r="N258" s="33"/>
      <c r="O258" s="32">
        <v>55</v>
      </c>
      <c r="P258" s="6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68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585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87"/>
      <c r="P259" s="582" t="s">
        <v>70</v>
      </c>
      <c r="Q259" s="583"/>
      <c r="R259" s="583"/>
      <c r="S259" s="583"/>
      <c r="T259" s="583"/>
      <c r="U259" s="583"/>
      <c r="V259" s="584"/>
      <c r="W259" s="37" t="s">
        <v>71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hidden="1" x14ac:dyDescent="0.2">
      <c r="A260" s="586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82" t="s">
        <v>70</v>
      </c>
      <c r="Q260" s="583"/>
      <c r="R260" s="583"/>
      <c r="S260" s="583"/>
      <c r="T260" s="583"/>
      <c r="U260" s="583"/>
      <c r="V260" s="584"/>
      <c r="W260" s="37" t="s">
        <v>68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hidden="1" customHeight="1" x14ac:dyDescent="0.25">
      <c r="A261" s="588" t="s">
        <v>416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8"/>
      <c r="AB261" s="568"/>
      <c r="AC261" s="568"/>
    </row>
    <row r="262" spans="1:68" ht="14.25" hidden="1" customHeight="1" x14ac:dyDescent="0.25">
      <c r="A262" s="590" t="s">
        <v>101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69"/>
      <c r="AB262" s="569"/>
      <c r="AC262" s="569"/>
    </row>
    <row r="263" spans="1:68" ht="27" hidden="1" customHeight="1" x14ac:dyDescent="0.25">
      <c r="A263" s="54" t="s">
        <v>417</v>
      </c>
      <c r="B263" s="54" t="s">
        <v>418</v>
      </c>
      <c r="C263" s="31">
        <v>4301011223</v>
      </c>
      <c r="D263" s="580">
        <v>4607091383423</v>
      </c>
      <c r="E263" s="581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104</v>
      </c>
      <c r="L263" s="32"/>
      <c r="M263" s="33" t="s">
        <v>76</v>
      </c>
      <c r="N263" s="33"/>
      <c r="O263" s="32">
        <v>35</v>
      </c>
      <c r="P263" s="8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68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hidden="1" customHeight="1" x14ac:dyDescent="0.25">
      <c r="A264" s="54" t="s">
        <v>419</v>
      </c>
      <c r="B264" s="54" t="s">
        <v>420</v>
      </c>
      <c r="C264" s="31">
        <v>4301012099</v>
      </c>
      <c r="D264" s="580">
        <v>4680115885691</v>
      </c>
      <c r="E264" s="581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104</v>
      </c>
      <c r="L264" s="32"/>
      <c r="M264" s="33" t="s">
        <v>76</v>
      </c>
      <c r="N264" s="33"/>
      <c r="O264" s="32">
        <v>30</v>
      </c>
      <c r="P264" s="8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68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421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422</v>
      </c>
      <c r="B265" s="54" t="s">
        <v>423</v>
      </c>
      <c r="C265" s="31">
        <v>4301012098</v>
      </c>
      <c r="D265" s="580">
        <v>4680115885660</v>
      </c>
      <c r="E265" s="581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104</v>
      </c>
      <c r="L265" s="32"/>
      <c r="M265" s="33" t="s">
        <v>76</v>
      </c>
      <c r="N265" s="33"/>
      <c r="O265" s="32">
        <v>35</v>
      </c>
      <c r="P265" s="6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68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424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425</v>
      </c>
      <c r="B266" s="54" t="s">
        <v>426</v>
      </c>
      <c r="C266" s="31">
        <v>4301012176</v>
      </c>
      <c r="D266" s="580">
        <v>4680115886773</v>
      </c>
      <c r="E266" s="581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104</v>
      </c>
      <c r="L266" s="32"/>
      <c r="M266" s="33" t="s">
        <v>105</v>
      </c>
      <c r="N266" s="33"/>
      <c r="O266" s="32">
        <v>31</v>
      </c>
      <c r="P266" s="658" t="s">
        <v>427</v>
      </c>
      <c r="Q266" s="578"/>
      <c r="R266" s="578"/>
      <c r="S266" s="578"/>
      <c r="T266" s="579"/>
      <c r="U266" s="34"/>
      <c r="V266" s="34"/>
      <c r="W266" s="35" t="s">
        <v>68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idden="1" x14ac:dyDescent="0.2">
      <c r="A267" s="585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87"/>
      <c r="P267" s="582" t="s">
        <v>70</v>
      </c>
      <c r="Q267" s="583"/>
      <c r="R267" s="583"/>
      <c r="S267" s="583"/>
      <c r="T267" s="583"/>
      <c r="U267" s="583"/>
      <c r="V267" s="584"/>
      <c r="W267" s="37" t="s">
        <v>71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hidden="1" x14ac:dyDescent="0.2">
      <c r="A268" s="586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82" t="s">
        <v>70</v>
      </c>
      <c r="Q268" s="583"/>
      <c r="R268" s="583"/>
      <c r="S268" s="583"/>
      <c r="T268" s="583"/>
      <c r="U268" s="583"/>
      <c r="V268" s="584"/>
      <c r="W268" s="37" t="s">
        <v>68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hidden="1" customHeight="1" x14ac:dyDescent="0.25">
      <c r="A269" s="588" t="s">
        <v>429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8"/>
      <c r="AB269" s="568"/>
      <c r="AC269" s="568"/>
    </row>
    <row r="270" spans="1:68" ht="14.25" hidden="1" customHeight="1" x14ac:dyDescent="0.25">
      <c r="A270" s="590" t="s">
        <v>72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69"/>
      <c r="AB270" s="569"/>
      <c r="AC270" s="569"/>
    </row>
    <row r="271" spans="1:68" ht="27" hidden="1" customHeight="1" x14ac:dyDescent="0.25">
      <c r="A271" s="54" t="s">
        <v>430</v>
      </c>
      <c r="B271" s="54" t="s">
        <v>431</v>
      </c>
      <c r="C271" s="31">
        <v>4301051893</v>
      </c>
      <c r="D271" s="580">
        <v>4680115886186</v>
      </c>
      <c r="E271" s="581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75</v>
      </c>
      <c r="L271" s="32"/>
      <c r="M271" s="33" t="s">
        <v>76</v>
      </c>
      <c r="N271" s="33"/>
      <c r="O271" s="32">
        <v>45</v>
      </c>
      <c r="P271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68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432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433</v>
      </c>
      <c r="B272" s="54" t="s">
        <v>434</v>
      </c>
      <c r="C272" s="31">
        <v>4301051795</v>
      </c>
      <c r="D272" s="580">
        <v>4680115881228</v>
      </c>
      <c r="E272" s="581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75</v>
      </c>
      <c r="L272" s="32"/>
      <c r="M272" s="33" t="s">
        <v>91</v>
      </c>
      <c r="N272" s="33"/>
      <c r="O272" s="32">
        <v>40</v>
      </c>
      <c r="P272" s="7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68</v>
      </c>
      <c r="X272" s="573">
        <v>8</v>
      </c>
      <c r="Y272" s="574">
        <f>IFERROR(IF(X272="",0,CEILING((X272/$H272),1)*$H272),"")</f>
        <v>9.6</v>
      </c>
      <c r="Z272" s="36">
        <f>IFERROR(IF(Y272=0,"",ROUNDUP(Y272/H272,0)*0.00651),"")</f>
        <v>2.6040000000000001E-2</v>
      </c>
      <c r="AA272" s="56"/>
      <c r="AB272" s="57"/>
      <c r="AC272" s="325" t="s">
        <v>435</v>
      </c>
      <c r="AG272" s="64"/>
      <c r="AJ272" s="68"/>
      <c r="AK272" s="68">
        <v>0</v>
      </c>
      <c r="BB272" s="326" t="s">
        <v>1</v>
      </c>
      <c r="BM272" s="64">
        <f>IFERROR(X272*I272/H272,"0")</f>
        <v>8.8400000000000016</v>
      </c>
      <c r="BN272" s="64">
        <f>IFERROR(Y272*I272/H272,"0")</f>
        <v>10.608000000000001</v>
      </c>
      <c r="BO272" s="64">
        <f>IFERROR(1/J272*(X272/H272),"0")</f>
        <v>1.8315018315018316E-2</v>
      </c>
      <c r="BP272" s="64">
        <f>IFERROR(1/J272*(Y272/H272),"0")</f>
        <v>2.197802197802198E-2</v>
      </c>
    </row>
    <row r="273" spans="1:68" ht="37.5" customHeight="1" x14ac:dyDescent="0.25">
      <c r="A273" s="54" t="s">
        <v>436</v>
      </c>
      <c r="B273" s="54" t="s">
        <v>437</v>
      </c>
      <c r="C273" s="31">
        <v>4301051388</v>
      </c>
      <c r="D273" s="580">
        <v>4680115881211</v>
      </c>
      <c r="E273" s="581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75</v>
      </c>
      <c r="L273" s="32"/>
      <c r="M273" s="33" t="s">
        <v>76</v>
      </c>
      <c r="N273" s="33"/>
      <c r="O273" s="32">
        <v>45</v>
      </c>
      <c r="P273" s="5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68</v>
      </c>
      <c r="X273" s="573">
        <v>58</v>
      </c>
      <c r="Y273" s="574">
        <f>IFERROR(IF(X273="",0,CEILING((X273/$H273),1)*$H273),"")</f>
        <v>60</v>
      </c>
      <c r="Z273" s="36">
        <f>IFERROR(IF(Y273=0,"",ROUNDUP(Y273/H273,0)*0.00651),"")</f>
        <v>0.16275000000000001</v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62.350000000000009</v>
      </c>
      <c r="BN273" s="64">
        <f>IFERROR(Y273*I273/H273,"0")</f>
        <v>64.500000000000014</v>
      </c>
      <c r="BO273" s="64">
        <f>IFERROR(1/J273*(X273/H273),"0")</f>
        <v>0.13278388278388281</v>
      </c>
      <c r="BP273" s="64">
        <f>IFERROR(1/J273*(Y273/H273),"0")</f>
        <v>0.13736263736263737</v>
      </c>
    </row>
    <row r="274" spans="1:68" x14ac:dyDescent="0.2">
      <c r="A274" s="585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87"/>
      <c r="P274" s="582" t="s">
        <v>70</v>
      </c>
      <c r="Q274" s="583"/>
      <c r="R274" s="583"/>
      <c r="S274" s="583"/>
      <c r="T274" s="583"/>
      <c r="U274" s="583"/>
      <c r="V274" s="584"/>
      <c r="W274" s="37" t="s">
        <v>71</v>
      </c>
      <c r="X274" s="575">
        <f>IFERROR(X271/H271,"0")+IFERROR(X272/H272,"0")+IFERROR(X273/H273,"0")</f>
        <v>27.5</v>
      </c>
      <c r="Y274" s="575">
        <f>IFERROR(Y271/H271,"0")+IFERROR(Y272/H272,"0")+IFERROR(Y273/H273,"0")</f>
        <v>29</v>
      </c>
      <c r="Z274" s="575">
        <f>IFERROR(IF(Z271="",0,Z271),"0")+IFERROR(IF(Z272="",0,Z272),"0")+IFERROR(IF(Z273="",0,Z273),"0")</f>
        <v>0.18879000000000001</v>
      </c>
      <c r="AA274" s="576"/>
      <c r="AB274" s="576"/>
      <c r="AC274" s="576"/>
    </row>
    <row r="275" spans="1:68" x14ac:dyDescent="0.2">
      <c r="A275" s="586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82" t="s">
        <v>70</v>
      </c>
      <c r="Q275" s="583"/>
      <c r="R275" s="583"/>
      <c r="S275" s="583"/>
      <c r="T275" s="583"/>
      <c r="U275" s="583"/>
      <c r="V275" s="584"/>
      <c r="W275" s="37" t="s">
        <v>68</v>
      </c>
      <c r="X275" s="575">
        <f>IFERROR(SUM(X271:X273),"0")</f>
        <v>66</v>
      </c>
      <c r="Y275" s="575">
        <f>IFERROR(SUM(Y271:Y273),"0")</f>
        <v>69.599999999999994</v>
      </c>
      <c r="Z275" s="37"/>
      <c r="AA275" s="576"/>
      <c r="AB275" s="576"/>
      <c r="AC275" s="576"/>
    </row>
    <row r="276" spans="1:68" ht="16.5" hidden="1" customHeight="1" x14ac:dyDescent="0.25">
      <c r="A276" s="588" t="s">
        <v>439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8"/>
      <c r="AB276" s="568"/>
      <c r="AC276" s="568"/>
    </row>
    <row r="277" spans="1:68" ht="14.25" hidden="1" customHeight="1" x14ac:dyDescent="0.25">
      <c r="A277" s="590" t="s">
        <v>62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69"/>
      <c r="AB277" s="569"/>
      <c r="AC277" s="569"/>
    </row>
    <row r="278" spans="1:68" ht="27" hidden="1" customHeight="1" x14ac:dyDescent="0.25">
      <c r="A278" s="54" t="s">
        <v>440</v>
      </c>
      <c r="B278" s="54" t="s">
        <v>441</v>
      </c>
      <c r="C278" s="31">
        <v>4301031307</v>
      </c>
      <c r="D278" s="580">
        <v>4680115880344</v>
      </c>
      <c r="E278" s="581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65</v>
      </c>
      <c r="L278" s="32"/>
      <c r="M278" s="33" t="s">
        <v>66</v>
      </c>
      <c r="N278" s="33"/>
      <c r="O278" s="32">
        <v>40</v>
      </c>
      <c r="P278" s="8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68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442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85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87"/>
      <c r="P279" s="582" t="s">
        <v>70</v>
      </c>
      <c r="Q279" s="583"/>
      <c r="R279" s="583"/>
      <c r="S279" s="583"/>
      <c r="T279" s="583"/>
      <c r="U279" s="583"/>
      <c r="V279" s="584"/>
      <c r="W279" s="37" t="s">
        <v>71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hidden="1" x14ac:dyDescent="0.2">
      <c r="A280" s="586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82" t="s">
        <v>70</v>
      </c>
      <c r="Q280" s="583"/>
      <c r="R280" s="583"/>
      <c r="S280" s="583"/>
      <c r="T280" s="583"/>
      <c r="U280" s="583"/>
      <c r="V280" s="584"/>
      <c r="W280" s="37" t="s">
        <v>68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hidden="1" customHeight="1" x14ac:dyDescent="0.25">
      <c r="A281" s="590" t="s">
        <v>72</v>
      </c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6"/>
      <c r="P281" s="586"/>
      <c r="Q281" s="586"/>
      <c r="R281" s="586"/>
      <c r="S281" s="586"/>
      <c r="T281" s="586"/>
      <c r="U281" s="586"/>
      <c r="V281" s="586"/>
      <c r="W281" s="586"/>
      <c r="X281" s="586"/>
      <c r="Y281" s="586"/>
      <c r="Z281" s="586"/>
      <c r="AA281" s="569"/>
      <c r="AB281" s="569"/>
      <c r="AC281" s="569"/>
    </row>
    <row r="282" spans="1:68" ht="27" hidden="1" customHeight="1" x14ac:dyDescent="0.25">
      <c r="A282" s="54" t="s">
        <v>443</v>
      </c>
      <c r="B282" s="54" t="s">
        <v>444</v>
      </c>
      <c r="C282" s="31">
        <v>4301051782</v>
      </c>
      <c r="D282" s="580">
        <v>4680115884618</v>
      </c>
      <c r="E282" s="581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109</v>
      </c>
      <c r="L282" s="32"/>
      <c r="M282" s="33" t="s">
        <v>76</v>
      </c>
      <c r="N282" s="33"/>
      <c r="O282" s="32">
        <v>45</v>
      </c>
      <c r="P282" s="8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68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445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5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87"/>
      <c r="P283" s="582" t="s">
        <v>70</v>
      </c>
      <c r="Q283" s="583"/>
      <c r="R283" s="583"/>
      <c r="S283" s="583"/>
      <c r="T283" s="583"/>
      <c r="U283" s="583"/>
      <c r="V283" s="584"/>
      <c r="W283" s="37" t="s">
        <v>71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hidden="1" x14ac:dyDescent="0.2">
      <c r="A284" s="586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82" t="s">
        <v>70</v>
      </c>
      <c r="Q284" s="583"/>
      <c r="R284" s="583"/>
      <c r="S284" s="583"/>
      <c r="T284" s="583"/>
      <c r="U284" s="583"/>
      <c r="V284" s="584"/>
      <c r="W284" s="37" t="s">
        <v>68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hidden="1" customHeight="1" x14ac:dyDescent="0.25">
      <c r="A285" s="588" t="s">
        <v>446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8"/>
      <c r="AB285" s="568"/>
      <c r="AC285" s="568"/>
    </row>
    <row r="286" spans="1:68" ht="14.25" hidden="1" customHeight="1" x14ac:dyDescent="0.25">
      <c r="A286" s="590" t="s">
        <v>101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69"/>
      <c r="AB286" s="569"/>
      <c r="AC286" s="569"/>
    </row>
    <row r="287" spans="1:68" ht="27" hidden="1" customHeight="1" x14ac:dyDescent="0.25">
      <c r="A287" s="54" t="s">
        <v>447</v>
      </c>
      <c r="B287" s="54" t="s">
        <v>448</v>
      </c>
      <c r="C287" s="31">
        <v>4301011662</v>
      </c>
      <c r="D287" s="580">
        <v>4680115883703</v>
      </c>
      <c r="E287" s="581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104</v>
      </c>
      <c r="L287" s="32"/>
      <c r="M287" s="33" t="s">
        <v>105</v>
      </c>
      <c r="N287" s="33"/>
      <c r="O287" s="32">
        <v>55</v>
      </c>
      <c r="P287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68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449</v>
      </c>
      <c r="AB287" s="57"/>
      <c r="AC287" s="333" t="s">
        <v>450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585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87"/>
      <c r="P288" s="582" t="s">
        <v>70</v>
      </c>
      <c r="Q288" s="583"/>
      <c r="R288" s="583"/>
      <c r="S288" s="583"/>
      <c r="T288" s="583"/>
      <c r="U288" s="583"/>
      <c r="V288" s="584"/>
      <c r="W288" s="37" t="s">
        <v>71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hidden="1" x14ac:dyDescent="0.2">
      <c r="A289" s="586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82" t="s">
        <v>70</v>
      </c>
      <c r="Q289" s="583"/>
      <c r="R289" s="583"/>
      <c r="S289" s="583"/>
      <c r="T289" s="583"/>
      <c r="U289" s="583"/>
      <c r="V289" s="584"/>
      <c r="W289" s="37" t="s">
        <v>68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hidden="1" customHeight="1" x14ac:dyDescent="0.25">
      <c r="A290" s="588" t="s">
        <v>451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8"/>
      <c r="AB290" s="568"/>
      <c r="AC290" s="568"/>
    </row>
    <row r="291" spans="1:68" ht="14.25" hidden="1" customHeight="1" x14ac:dyDescent="0.25">
      <c r="A291" s="590" t="s">
        <v>101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69"/>
      <c r="AB291" s="569"/>
      <c r="AC291" s="569"/>
    </row>
    <row r="292" spans="1:68" ht="27" hidden="1" customHeight="1" x14ac:dyDescent="0.25">
      <c r="A292" s="54" t="s">
        <v>452</v>
      </c>
      <c r="B292" s="54" t="s">
        <v>453</v>
      </c>
      <c r="C292" s="31">
        <v>4301012024</v>
      </c>
      <c r="D292" s="580">
        <v>4680115885615</v>
      </c>
      <c r="E292" s="581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104</v>
      </c>
      <c r="L292" s="32"/>
      <c r="M292" s="33" t="s">
        <v>76</v>
      </c>
      <c r="N292" s="33"/>
      <c r="O292" s="32">
        <v>55</v>
      </c>
      <c r="P292" s="8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68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454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hidden="1" customHeight="1" x14ac:dyDescent="0.25">
      <c r="A293" s="54" t="s">
        <v>455</v>
      </c>
      <c r="B293" s="54" t="s">
        <v>456</v>
      </c>
      <c r="C293" s="31">
        <v>4301011911</v>
      </c>
      <c r="D293" s="580">
        <v>4680115885554</v>
      </c>
      <c r="E293" s="581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104</v>
      </c>
      <c r="L293" s="32"/>
      <c r="M293" s="33" t="s">
        <v>457</v>
      </c>
      <c r="N293" s="33"/>
      <c r="O293" s="32">
        <v>55</v>
      </c>
      <c r="P293" s="8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68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hidden="1" customHeight="1" x14ac:dyDescent="0.25">
      <c r="A294" s="54" t="s">
        <v>455</v>
      </c>
      <c r="B294" s="54" t="s">
        <v>459</v>
      </c>
      <c r="C294" s="31">
        <v>4301012016</v>
      </c>
      <c r="D294" s="580">
        <v>4680115885554</v>
      </c>
      <c r="E294" s="581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104</v>
      </c>
      <c r="L294" s="32"/>
      <c r="M294" s="33" t="s">
        <v>76</v>
      </c>
      <c r="N294" s="33"/>
      <c r="O294" s="32">
        <v>55</v>
      </c>
      <c r="P294" s="8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68</v>
      </c>
      <c r="X294" s="573">
        <v>0</v>
      </c>
      <c r="Y294" s="574">
        <f t="shared" si="48"/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hidden="1" customHeight="1" x14ac:dyDescent="0.25">
      <c r="A295" s="54" t="s">
        <v>461</v>
      </c>
      <c r="B295" s="54" t="s">
        <v>462</v>
      </c>
      <c r="C295" s="31">
        <v>4301011858</v>
      </c>
      <c r="D295" s="580">
        <v>4680115885646</v>
      </c>
      <c r="E295" s="581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104</v>
      </c>
      <c r="L295" s="32"/>
      <c r="M295" s="33" t="s">
        <v>105</v>
      </c>
      <c r="N295" s="33"/>
      <c r="O295" s="32">
        <v>55</v>
      </c>
      <c r="P295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68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463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464</v>
      </c>
      <c r="B296" s="54" t="s">
        <v>465</v>
      </c>
      <c r="C296" s="31">
        <v>4301011857</v>
      </c>
      <c r="D296" s="580">
        <v>4680115885622</v>
      </c>
      <c r="E296" s="581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109</v>
      </c>
      <c r="L296" s="32"/>
      <c r="M296" s="33" t="s">
        <v>105</v>
      </c>
      <c r="N296" s="33"/>
      <c r="O296" s="32">
        <v>55</v>
      </c>
      <c r="P296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68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454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4301011859</v>
      </c>
      <c r="D297" s="580">
        <v>4680115885608</v>
      </c>
      <c r="E297" s="581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109</v>
      </c>
      <c r="L297" s="32"/>
      <c r="M297" s="33" t="s">
        <v>105</v>
      </c>
      <c r="N297" s="33"/>
      <c r="O297" s="32">
        <v>55</v>
      </c>
      <c r="P297" s="8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68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468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idden="1" x14ac:dyDescent="0.2">
      <c r="A298" s="585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87"/>
      <c r="P298" s="582" t="s">
        <v>70</v>
      </c>
      <c r="Q298" s="583"/>
      <c r="R298" s="583"/>
      <c r="S298" s="583"/>
      <c r="T298" s="583"/>
      <c r="U298" s="583"/>
      <c r="V298" s="584"/>
      <c r="W298" s="37" t="s">
        <v>71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hidden="1" x14ac:dyDescent="0.2">
      <c r="A299" s="586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82" t="s">
        <v>70</v>
      </c>
      <c r="Q299" s="583"/>
      <c r="R299" s="583"/>
      <c r="S299" s="583"/>
      <c r="T299" s="583"/>
      <c r="U299" s="583"/>
      <c r="V299" s="584"/>
      <c r="W299" s="37" t="s">
        <v>68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hidden="1" customHeight="1" x14ac:dyDescent="0.25">
      <c r="A300" s="590" t="s">
        <v>62</v>
      </c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6"/>
      <c r="P300" s="586"/>
      <c r="Q300" s="586"/>
      <c r="R300" s="586"/>
      <c r="S300" s="586"/>
      <c r="T300" s="586"/>
      <c r="U300" s="586"/>
      <c r="V300" s="586"/>
      <c r="W300" s="586"/>
      <c r="X300" s="586"/>
      <c r="Y300" s="586"/>
      <c r="Z300" s="586"/>
      <c r="AA300" s="569"/>
      <c r="AB300" s="569"/>
      <c r="AC300" s="569"/>
    </row>
    <row r="301" spans="1:68" ht="27" hidden="1" customHeight="1" x14ac:dyDescent="0.25">
      <c r="A301" s="54" t="s">
        <v>469</v>
      </c>
      <c r="B301" s="54" t="s">
        <v>470</v>
      </c>
      <c r="C301" s="31">
        <v>4301030878</v>
      </c>
      <c r="D301" s="580">
        <v>4607091387193</v>
      </c>
      <c r="E301" s="581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109</v>
      </c>
      <c r="L301" s="32"/>
      <c r="M301" s="33" t="s">
        <v>66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68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hidden="1" customHeight="1" x14ac:dyDescent="0.25">
      <c r="A302" s="54" t="s">
        <v>472</v>
      </c>
      <c r="B302" s="54" t="s">
        <v>473</v>
      </c>
      <c r="C302" s="31">
        <v>4301031153</v>
      </c>
      <c r="D302" s="580">
        <v>4607091387230</v>
      </c>
      <c r="E302" s="581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109</v>
      </c>
      <c r="L302" s="32"/>
      <c r="M302" s="33" t="s">
        <v>66</v>
      </c>
      <c r="N302" s="33"/>
      <c r="O302" s="32">
        <v>40</v>
      </c>
      <c r="P302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68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hidden="1" customHeight="1" x14ac:dyDescent="0.25">
      <c r="A303" s="54" t="s">
        <v>475</v>
      </c>
      <c r="B303" s="54" t="s">
        <v>476</v>
      </c>
      <c r="C303" s="31">
        <v>4301031154</v>
      </c>
      <c r="D303" s="580">
        <v>4607091387292</v>
      </c>
      <c r="E303" s="581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109</v>
      </c>
      <c r="L303" s="32"/>
      <c r="M303" s="33" t="s">
        <v>66</v>
      </c>
      <c r="N303" s="33"/>
      <c r="O303" s="32">
        <v>45</v>
      </c>
      <c r="P303" s="7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68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477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hidden="1" customHeight="1" x14ac:dyDescent="0.25">
      <c r="A304" s="54" t="s">
        <v>478</v>
      </c>
      <c r="B304" s="54" t="s">
        <v>479</v>
      </c>
      <c r="C304" s="31">
        <v>4301031152</v>
      </c>
      <c r="D304" s="580">
        <v>4607091387285</v>
      </c>
      <c r="E304" s="581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65</v>
      </c>
      <c r="L304" s="32"/>
      <c r="M304" s="33" t="s">
        <v>66</v>
      </c>
      <c r="N304" s="33"/>
      <c r="O304" s="32">
        <v>40</v>
      </c>
      <c r="P304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68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474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480</v>
      </c>
      <c r="B305" s="54" t="s">
        <v>481</v>
      </c>
      <c r="C305" s="31">
        <v>4301031305</v>
      </c>
      <c r="D305" s="580">
        <v>4607091389845</v>
      </c>
      <c r="E305" s="581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65</v>
      </c>
      <c r="L305" s="32"/>
      <c r="M305" s="33" t="s">
        <v>66</v>
      </c>
      <c r="N305" s="33"/>
      <c r="O305" s="32">
        <v>40</v>
      </c>
      <c r="P305" s="73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68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482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483</v>
      </c>
      <c r="B306" s="54" t="s">
        <v>484</v>
      </c>
      <c r="C306" s="31">
        <v>4301031306</v>
      </c>
      <c r="D306" s="580">
        <v>4680115882881</v>
      </c>
      <c r="E306" s="581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65</v>
      </c>
      <c r="L306" s="32"/>
      <c r="M306" s="33" t="s">
        <v>66</v>
      </c>
      <c r="N306" s="33"/>
      <c r="O306" s="32">
        <v>40</v>
      </c>
      <c r="P306" s="78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68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4301031066</v>
      </c>
      <c r="D307" s="580">
        <v>4607091383836</v>
      </c>
      <c r="E307" s="581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75</v>
      </c>
      <c r="L307" s="32"/>
      <c r="M307" s="33" t="s">
        <v>66</v>
      </c>
      <c r="N307" s="33"/>
      <c r="O307" s="32">
        <v>40</v>
      </c>
      <c r="P307" s="9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68</v>
      </c>
      <c r="X307" s="573">
        <v>16</v>
      </c>
      <c r="Y307" s="574">
        <f t="shared" si="53"/>
        <v>16.2</v>
      </c>
      <c r="Z307" s="36">
        <f>IFERROR(IF(Y307=0,"",ROUNDUP(Y307/H307,0)*0.00651),"")</f>
        <v>5.8590000000000003E-2</v>
      </c>
      <c r="AA307" s="56"/>
      <c r="AB307" s="57"/>
      <c r="AC307" s="359" t="s">
        <v>487</v>
      </c>
      <c r="AG307" s="64"/>
      <c r="AJ307" s="68"/>
      <c r="AK307" s="68">
        <v>0</v>
      </c>
      <c r="BB307" s="360" t="s">
        <v>1</v>
      </c>
      <c r="BM307" s="64">
        <f t="shared" si="54"/>
        <v>18.026666666666667</v>
      </c>
      <c r="BN307" s="64">
        <f t="shared" si="55"/>
        <v>18.251999999999999</v>
      </c>
      <c r="BO307" s="64">
        <f t="shared" si="56"/>
        <v>4.8840048840048847E-2</v>
      </c>
      <c r="BP307" s="64">
        <f t="shared" si="57"/>
        <v>4.9450549450549455E-2</v>
      </c>
    </row>
    <row r="308" spans="1:68" x14ac:dyDescent="0.2">
      <c r="A308" s="585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87"/>
      <c r="P308" s="582" t="s">
        <v>70</v>
      </c>
      <c r="Q308" s="583"/>
      <c r="R308" s="583"/>
      <c r="S308" s="583"/>
      <c r="T308" s="583"/>
      <c r="U308" s="583"/>
      <c r="V308" s="584"/>
      <c r="W308" s="37" t="s">
        <v>71</v>
      </c>
      <c r="X308" s="575">
        <f>IFERROR(X301/H301,"0")+IFERROR(X302/H302,"0")+IFERROR(X303/H303,"0")+IFERROR(X304/H304,"0")+IFERROR(X305/H305,"0")+IFERROR(X306/H306,"0")+IFERROR(X307/H307,"0")</f>
        <v>8.8888888888888893</v>
      </c>
      <c r="Y308" s="575">
        <f>IFERROR(Y301/H301,"0")+IFERROR(Y302/H302,"0")+IFERROR(Y303/H303,"0")+IFERROR(Y304/H304,"0")+IFERROR(Y305/H305,"0")+IFERROR(Y306/H306,"0")+IFERROR(Y307/H307,"0")</f>
        <v>9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5.8590000000000003E-2</v>
      </c>
      <c r="AA308" s="576"/>
      <c r="AB308" s="576"/>
      <c r="AC308" s="576"/>
    </row>
    <row r="309" spans="1:68" x14ac:dyDescent="0.2">
      <c r="A309" s="586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82" t="s">
        <v>70</v>
      </c>
      <c r="Q309" s="583"/>
      <c r="R309" s="583"/>
      <c r="S309" s="583"/>
      <c r="T309" s="583"/>
      <c r="U309" s="583"/>
      <c r="V309" s="584"/>
      <c r="W309" s="37" t="s">
        <v>68</v>
      </c>
      <c r="X309" s="575">
        <f>IFERROR(SUM(X301:X307),"0")</f>
        <v>16</v>
      </c>
      <c r="Y309" s="575">
        <f>IFERROR(SUM(Y301:Y307),"0")</f>
        <v>16.2</v>
      </c>
      <c r="Z309" s="37"/>
      <c r="AA309" s="576"/>
      <c r="AB309" s="576"/>
      <c r="AC309" s="576"/>
    </row>
    <row r="310" spans="1:68" ht="14.25" hidden="1" customHeight="1" x14ac:dyDescent="0.25">
      <c r="A310" s="590" t="s">
        <v>72</v>
      </c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6"/>
      <c r="P310" s="586"/>
      <c r="Q310" s="586"/>
      <c r="R310" s="586"/>
      <c r="S310" s="586"/>
      <c r="T310" s="586"/>
      <c r="U310" s="586"/>
      <c r="V310" s="586"/>
      <c r="W310" s="586"/>
      <c r="X310" s="586"/>
      <c r="Y310" s="586"/>
      <c r="Z310" s="586"/>
      <c r="AA310" s="569"/>
      <c r="AB310" s="569"/>
      <c r="AC310" s="569"/>
    </row>
    <row r="311" spans="1:68" ht="27" hidden="1" customHeight="1" x14ac:dyDescent="0.25">
      <c r="A311" s="54" t="s">
        <v>488</v>
      </c>
      <c r="B311" s="54" t="s">
        <v>489</v>
      </c>
      <c r="C311" s="31">
        <v>4301051100</v>
      </c>
      <c r="D311" s="580">
        <v>4607091387766</v>
      </c>
      <c r="E311" s="581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104</v>
      </c>
      <c r="L311" s="32"/>
      <c r="M311" s="33" t="s">
        <v>76</v>
      </c>
      <c r="N311" s="33"/>
      <c r="O311" s="32">
        <v>40</v>
      </c>
      <c r="P311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68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491</v>
      </c>
      <c r="B312" s="54" t="s">
        <v>492</v>
      </c>
      <c r="C312" s="31">
        <v>4301051818</v>
      </c>
      <c r="D312" s="580">
        <v>4607091387957</v>
      </c>
      <c r="E312" s="581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104</v>
      </c>
      <c r="L312" s="32"/>
      <c r="M312" s="33" t="s">
        <v>76</v>
      </c>
      <c r="N312" s="33"/>
      <c r="O312" s="32">
        <v>40</v>
      </c>
      <c r="P312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68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493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494</v>
      </c>
      <c r="B313" s="54" t="s">
        <v>495</v>
      </c>
      <c r="C313" s="31">
        <v>4301051819</v>
      </c>
      <c r="D313" s="580">
        <v>4607091387964</v>
      </c>
      <c r="E313" s="581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104</v>
      </c>
      <c r="L313" s="32"/>
      <c r="M313" s="33" t="s">
        <v>76</v>
      </c>
      <c r="N313" s="33"/>
      <c r="O313" s="32">
        <v>40</v>
      </c>
      <c r="P313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68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497</v>
      </c>
      <c r="B314" s="54" t="s">
        <v>498</v>
      </c>
      <c r="C314" s="31">
        <v>4301051734</v>
      </c>
      <c r="D314" s="580">
        <v>4680115884588</v>
      </c>
      <c r="E314" s="581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75</v>
      </c>
      <c r="L314" s="32"/>
      <c r="M314" s="33" t="s">
        <v>76</v>
      </c>
      <c r="N314" s="33"/>
      <c r="O314" s="32">
        <v>40</v>
      </c>
      <c r="P314" s="8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68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499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500</v>
      </c>
      <c r="B315" s="54" t="s">
        <v>501</v>
      </c>
      <c r="C315" s="31">
        <v>4301051578</v>
      </c>
      <c r="D315" s="580">
        <v>4607091387513</v>
      </c>
      <c r="E315" s="581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75</v>
      </c>
      <c r="L315" s="32"/>
      <c r="M315" s="33" t="s">
        <v>91</v>
      </c>
      <c r="N315" s="33"/>
      <c r="O315" s="32">
        <v>40</v>
      </c>
      <c r="P315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68</v>
      </c>
      <c r="X315" s="573">
        <v>23</v>
      </c>
      <c r="Y315" s="574">
        <f>IFERROR(IF(X315="",0,CEILING((X315/$H315),1)*$H315),"")</f>
        <v>24.3</v>
      </c>
      <c r="Z315" s="36">
        <f>IFERROR(IF(Y315=0,"",ROUNDUP(Y315/H315,0)*0.00651),"")</f>
        <v>5.8590000000000003E-2</v>
      </c>
      <c r="AA315" s="56"/>
      <c r="AB315" s="57"/>
      <c r="AC315" s="369" t="s">
        <v>502</v>
      </c>
      <c r="AG315" s="64"/>
      <c r="AJ315" s="68"/>
      <c r="AK315" s="68">
        <v>0</v>
      </c>
      <c r="BB315" s="370" t="s">
        <v>1</v>
      </c>
      <c r="BM315" s="64">
        <f>IFERROR(X315*I315/H315,"0")</f>
        <v>25.197777777777777</v>
      </c>
      <c r="BN315" s="64">
        <f>IFERROR(Y315*I315/H315,"0")</f>
        <v>26.622</v>
      </c>
      <c r="BO315" s="64">
        <f>IFERROR(1/J315*(X315/H315),"0")</f>
        <v>4.6805046805046803E-2</v>
      </c>
      <c r="BP315" s="64">
        <f>IFERROR(1/J315*(Y315/H315),"0")</f>
        <v>4.9450549450549455E-2</v>
      </c>
    </row>
    <row r="316" spans="1:68" x14ac:dyDescent="0.2">
      <c r="A316" s="585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87"/>
      <c r="P316" s="582" t="s">
        <v>70</v>
      </c>
      <c r="Q316" s="583"/>
      <c r="R316" s="583"/>
      <c r="S316" s="583"/>
      <c r="T316" s="583"/>
      <c r="U316" s="583"/>
      <c r="V316" s="584"/>
      <c r="W316" s="37" t="s">
        <v>71</v>
      </c>
      <c r="X316" s="575">
        <f>IFERROR(X311/H311,"0")+IFERROR(X312/H312,"0")+IFERROR(X313/H313,"0")+IFERROR(X314/H314,"0")+IFERROR(X315/H315,"0")</f>
        <v>8.5185185185185173</v>
      </c>
      <c r="Y316" s="575">
        <f>IFERROR(Y311/H311,"0")+IFERROR(Y312/H312,"0")+IFERROR(Y313/H313,"0")+IFERROR(Y314/H314,"0")+IFERROR(Y315/H315,"0")</f>
        <v>9</v>
      </c>
      <c r="Z316" s="575">
        <f>IFERROR(IF(Z311="",0,Z311),"0")+IFERROR(IF(Z312="",0,Z312),"0")+IFERROR(IF(Z313="",0,Z313),"0")+IFERROR(IF(Z314="",0,Z314),"0")+IFERROR(IF(Z315="",0,Z315),"0")</f>
        <v>5.8590000000000003E-2</v>
      </c>
      <c r="AA316" s="576"/>
      <c r="AB316" s="576"/>
      <c r="AC316" s="576"/>
    </row>
    <row r="317" spans="1:68" x14ac:dyDescent="0.2">
      <c r="A317" s="586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82" t="s">
        <v>70</v>
      </c>
      <c r="Q317" s="583"/>
      <c r="R317" s="583"/>
      <c r="S317" s="583"/>
      <c r="T317" s="583"/>
      <c r="U317" s="583"/>
      <c r="V317" s="584"/>
      <c r="W317" s="37" t="s">
        <v>68</v>
      </c>
      <c r="X317" s="575">
        <f>IFERROR(SUM(X311:X315),"0")</f>
        <v>23</v>
      </c>
      <c r="Y317" s="575">
        <f>IFERROR(SUM(Y311:Y315),"0")</f>
        <v>24.3</v>
      </c>
      <c r="Z317" s="37"/>
      <c r="AA317" s="576"/>
      <c r="AB317" s="576"/>
      <c r="AC317" s="576"/>
    </row>
    <row r="318" spans="1:68" ht="14.25" hidden="1" customHeight="1" x14ac:dyDescent="0.25">
      <c r="A318" s="590" t="s">
        <v>168</v>
      </c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6"/>
      <c r="P318" s="586"/>
      <c r="Q318" s="586"/>
      <c r="R318" s="586"/>
      <c r="S318" s="586"/>
      <c r="T318" s="586"/>
      <c r="U318" s="586"/>
      <c r="V318" s="586"/>
      <c r="W318" s="586"/>
      <c r="X318" s="586"/>
      <c r="Y318" s="586"/>
      <c r="Z318" s="586"/>
      <c r="AA318" s="569"/>
      <c r="AB318" s="569"/>
      <c r="AC318" s="569"/>
    </row>
    <row r="319" spans="1:68" ht="27" customHeight="1" x14ac:dyDescent="0.25">
      <c r="A319" s="54" t="s">
        <v>503</v>
      </c>
      <c r="B319" s="54" t="s">
        <v>504</v>
      </c>
      <c r="C319" s="31">
        <v>4301060387</v>
      </c>
      <c r="D319" s="580">
        <v>4607091380880</v>
      </c>
      <c r="E319" s="581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104</v>
      </c>
      <c r="L319" s="32"/>
      <c r="M319" s="33" t="s">
        <v>76</v>
      </c>
      <c r="N319" s="33"/>
      <c r="O319" s="32">
        <v>30</v>
      </c>
      <c r="P319" s="8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68</v>
      </c>
      <c r="X319" s="573">
        <v>97</v>
      </c>
      <c r="Y319" s="574">
        <f>IFERROR(IF(X319="",0,CEILING((X319/$H319),1)*$H319),"")</f>
        <v>100.80000000000001</v>
      </c>
      <c r="Z319" s="36">
        <f>IFERROR(IF(Y319=0,"",ROUNDUP(Y319/H319,0)*0.01898),"")</f>
        <v>0.22776000000000002</v>
      </c>
      <c r="AA319" s="56"/>
      <c r="AB319" s="57"/>
      <c r="AC319" s="371" t="s">
        <v>505</v>
      </c>
      <c r="AG319" s="64"/>
      <c r="AJ319" s="68"/>
      <c r="AK319" s="68">
        <v>0</v>
      </c>
      <c r="BB319" s="372" t="s">
        <v>1</v>
      </c>
      <c r="BM319" s="64">
        <f>IFERROR(X319*I319/H319,"0")</f>
        <v>102.99321428571429</v>
      </c>
      <c r="BN319" s="64">
        <f>IFERROR(Y319*I319/H319,"0")</f>
        <v>107.02800000000001</v>
      </c>
      <c r="BO319" s="64">
        <f>IFERROR(1/J319*(X319/H319),"0")</f>
        <v>0.18043154761904762</v>
      </c>
      <c r="BP319" s="64">
        <f>IFERROR(1/J319*(Y319/H319),"0")</f>
        <v>0.1875</v>
      </c>
    </row>
    <row r="320" spans="1:68" ht="27" customHeight="1" x14ac:dyDescent="0.25">
      <c r="A320" s="54" t="s">
        <v>506</v>
      </c>
      <c r="B320" s="54" t="s">
        <v>507</v>
      </c>
      <c r="C320" s="31">
        <v>4301060406</v>
      </c>
      <c r="D320" s="580">
        <v>4607091384482</v>
      </c>
      <c r="E320" s="581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104</v>
      </c>
      <c r="L320" s="32"/>
      <c r="M320" s="33" t="s">
        <v>76</v>
      </c>
      <c r="N320" s="33"/>
      <c r="O320" s="32">
        <v>30</v>
      </c>
      <c r="P320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68</v>
      </c>
      <c r="X320" s="573">
        <v>170</v>
      </c>
      <c r="Y320" s="574">
        <f>IFERROR(IF(X320="",0,CEILING((X320/$H320),1)*$H320),"")</f>
        <v>171.6</v>
      </c>
      <c r="Z320" s="36">
        <f>IFERROR(IF(Y320=0,"",ROUNDUP(Y320/H320,0)*0.01898),"")</f>
        <v>0.41755999999999999</v>
      </c>
      <c r="AA320" s="56"/>
      <c r="AB320" s="57"/>
      <c r="AC320" s="373" t="s">
        <v>508</v>
      </c>
      <c r="AG320" s="64"/>
      <c r="AJ320" s="68"/>
      <c r="AK320" s="68">
        <v>0</v>
      </c>
      <c r="BB320" s="374" t="s">
        <v>1</v>
      </c>
      <c r="BM320" s="64">
        <f>IFERROR(X320*I320/H320,"0")</f>
        <v>181.3115384615385</v>
      </c>
      <c r="BN320" s="64">
        <f>IFERROR(Y320*I320/H320,"0")</f>
        <v>183.01800000000003</v>
      </c>
      <c r="BO320" s="64">
        <f>IFERROR(1/J320*(X320/H320),"0")</f>
        <v>0.34054487179487181</v>
      </c>
      <c r="BP320" s="64">
        <f>IFERROR(1/J320*(Y320/H320),"0")</f>
        <v>0.34375</v>
      </c>
    </row>
    <row r="321" spans="1:68" ht="16.5" customHeight="1" x14ac:dyDescent="0.25">
      <c r="A321" s="54" t="s">
        <v>509</v>
      </c>
      <c r="B321" s="54" t="s">
        <v>510</v>
      </c>
      <c r="C321" s="31">
        <v>4301060484</v>
      </c>
      <c r="D321" s="580">
        <v>4607091380897</v>
      </c>
      <c r="E321" s="581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104</v>
      </c>
      <c r="L321" s="32"/>
      <c r="M321" s="33" t="s">
        <v>91</v>
      </c>
      <c r="N321" s="33"/>
      <c r="O321" s="32">
        <v>30</v>
      </c>
      <c r="P321" s="83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68</v>
      </c>
      <c r="X321" s="573">
        <v>178</v>
      </c>
      <c r="Y321" s="574">
        <f>IFERROR(IF(X321="",0,CEILING((X321/$H321),1)*$H321),"")</f>
        <v>184.8</v>
      </c>
      <c r="Z321" s="36">
        <f>IFERROR(IF(Y321=0,"",ROUNDUP(Y321/H321,0)*0.01898),"")</f>
        <v>0.41755999999999999</v>
      </c>
      <c r="AA321" s="56"/>
      <c r="AB321" s="57"/>
      <c r="AC321" s="375" t="s">
        <v>511</v>
      </c>
      <c r="AG321" s="64"/>
      <c r="AJ321" s="68"/>
      <c r="AK321" s="68">
        <v>0</v>
      </c>
      <c r="BB321" s="376" t="s">
        <v>1</v>
      </c>
      <c r="BM321" s="64">
        <f>IFERROR(X321*I321/H321,"0")</f>
        <v>188.99785714285716</v>
      </c>
      <c r="BN321" s="64">
        <f>IFERROR(Y321*I321/H321,"0")</f>
        <v>196.21800000000002</v>
      </c>
      <c r="BO321" s="64">
        <f>IFERROR(1/J321*(X321/H321),"0")</f>
        <v>0.33110119047619047</v>
      </c>
      <c r="BP321" s="64">
        <f>IFERROR(1/J321*(Y321/H321),"0")</f>
        <v>0.34375</v>
      </c>
    </row>
    <row r="322" spans="1:68" x14ac:dyDescent="0.2">
      <c r="A322" s="585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87"/>
      <c r="P322" s="582" t="s">
        <v>70</v>
      </c>
      <c r="Q322" s="583"/>
      <c r="R322" s="583"/>
      <c r="S322" s="583"/>
      <c r="T322" s="583"/>
      <c r="U322" s="583"/>
      <c r="V322" s="584"/>
      <c r="W322" s="37" t="s">
        <v>71</v>
      </c>
      <c r="X322" s="575">
        <f>IFERROR(X319/H319,"0")+IFERROR(X320/H320,"0")+IFERROR(X321/H321,"0")</f>
        <v>54.532967032967036</v>
      </c>
      <c r="Y322" s="575">
        <f>IFERROR(Y319/H319,"0")+IFERROR(Y320/H320,"0")+IFERROR(Y321/H321,"0")</f>
        <v>56</v>
      </c>
      <c r="Z322" s="575">
        <f>IFERROR(IF(Z319="",0,Z319),"0")+IFERROR(IF(Z320="",0,Z320),"0")+IFERROR(IF(Z321="",0,Z321),"0")</f>
        <v>1.06288</v>
      </c>
      <c r="AA322" s="576"/>
      <c r="AB322" s="576"/>
      <c r="AC322" s="576"/>
    </row>
    <row r="323" spans="1:68" x14ac:dyDescent="0.2">
      <c r="A323" s="586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82" t="s">
        <v>70</v>
      </c>
      <c r="Q323" s="583"/>
      <c r="R323" s="583"/>
      <c r="S323" s="583"/>
      <c r="T323" s="583"/>
      <c r="U323" s="583"/>
      <c r="V323" s="584"/>
      <c r="W323" s="37" t="s">
        <v>68</v>
      </c>
      <c r="X323" s="575">
        <f>IFERROR(SUM(X319:X321),"0")</f>
        <v>445</v>
      </c>
      <c r="Y323" s="575">
        <f>IFERROR(SUM(Y319:Y321),"0")</f>
        <v>457.2</v>
      </c>
      <c r="Z323" s="37"/>
      <c r="AA323" s="576"/>
      <c r="AB323" s="576"/>
      <c r="AC323" s="576"/>
    </row>
    <row r="324" spans="1:68" ht="14.25" hidden="1" customHeight="1" x14ac:dyDescent="0.25">
      <c r="A324" s="590" t="s">
        <v>93</v>
      </c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6"/>
      <c r="P324" s="586"/>
      <c r="Q324" s="586"/>
      <c r="R324" s="586"/>
      <c r="S324" s="586"/>
      <c r="T324" s="586"/>
      <c r="U324" s="586"/>
      <c r="V324" s="586"/>
      <c r="W324" s="586"/>
      <c r="X324" s="586"/>
      <c r="Y324" s="586"/>
      <c r="Z324" s="586"/>
      <c r="AA324" s="569"/>
      <c r="AB324" s="569"/>
      <c r="AC324" s="569"/>
    </row>
    <row r="325" spans="1:68" ht="27" hidden="1" customHeight="1" x14ac:dyDescent="0.25">
      <c r="A325" s="54" t="s">
        <v>512</v>
      </c>
      <c r="B325" s="54" t="s">
        <v>513</v>
      </c>
      <c r="C325" s="31">
        <v>4301030235</v>
      </c>
      <c r="D325" s="580">
        <v>4607091388381</v>
      </c>
      <c r="E325" s="581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109</v>
      </c>
      <c r="L325" s="32"/>
      <c r="M325" s="33" t="s">
        <v>96</v>
      </c>
      <c r="N325" s="33"/>
      <c r="O325" s="32">
        <v>180</v>
      </c>
      <c r="P325" s="784" t="s">
        <v>514</v>
      </c>
      <c r="Q325" s="578"/>
      <c r="R325" s="578"/>
      <c r="S325" s="578"/>
      <c r="T325" s="579"/>
      <c r="U325" s="34"/>
      <c r="V325" s="34"/>
      <c r="W325" s="35" t="s">
        <v>68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515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516</v>
      </c>
      <c r="B326" s="54" t="s">
        <v>517</v>
      </c>
      <c r="C326" s="31">
        <v>4301032055</v>
      </c>
      <c r="D326" s="580">
        <v>4680115886476</v>
      </c>
      <c r="E326" s="581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109</v>
      </c>
      <c r="L326" s="32"/>
      <c r="M326" s="33" t="s">
        <v>96</v>
      </c>
      <c r="N326" s="33"/>
      <c r="O326" s="32">
        <v>180</v>
      </c>
      <c r="P326" s="633" t="s">
        <v>518</v>
      </c>
      <c r="Q326" s="578"/>
      <c r="R326" s="578"/>
      <c r="S326" s="578"/>
      <c r="T326" s="579"/>
      <c r="U326" s="34"/>
      <c r="V326" s="34"/>
      <c r="W326" s="35" t="s">
        <v>68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519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520</v>
      </c>
      <c r="B327" s="54" t="s">
        <v>521</v>
      </c>
      <c r="C327" s="31">
        <v>4301030232</v>
      </c>
      <c r="D327" s="580">
        <v>4607091388374</v>
      </c>
      <c r="E327" s="581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109</v>
      </c>
      <c r="L327" s="32"/>
      <c r="M327" s="33" t="s">
        <v>96</v>
      </c>
      <c r="N327" s="33"/>
      <c r="O327" s="32">
        <v>180</v>
      </c>
      <c r="P327" s="786" t="s">
        <v>522</v>
      </c>
      <c r="Q327" s="578"/>
      <c r="R327" s="578"/>
      <c r="S327" s="578"/>
      <c r="T327" s="579"/>
      <c r="U327" s="34"/>
      <c r="V327" s="34"/>
      <c r="W327" s="35" t="s">
        <v>68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523</v>
      </c>
      <c r="B328" s="54" t="s">
        <v>524</v>
      </c>
      <c r="C328" s="31">
        <v>4301032015</v>
      </c>
      <c r="D328" s="580">
        <v>4607091383102</v>
      </c>
      <c r="E328" s="581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75</v>
      </c>
      <c r="L328" s="32"/>
      <c r="M328" s="33" t="s">
        <v>96</v>
      </c>
      <c r="N328" s="33"/>
      <c r="O328" s="32">
        <v>180</v>
      </c>
      <c r="P328" s="6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68</v>
      </c>
      <c r="X328" s="573">
        <v>2</v>
      </c>
      <c r="Y328" s="574">
        <f>IFERROR(IF(X328="",0,CEILING((X328/$H328),1)*$H328),"")</f>
        <v>2.5499999999999998</v>
      </c>
      <c r="Z328" s="36">
        <f>IFERROR(IF(Y328=0,"",ROUNDUP(Y328/H328,0)*0.00651),"")</f>
        <v>6.5100000000000002E-3</v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2.3176470588235296</v>
      </c>
      <c r="BN328" s="64">
        <f>IFERROR(Y328*I328/H328,"0")</f>
        <v>2.9550000000000001</v>
      </c>
      <c r="BO328" s="64">
        <f>IFERROR(1/J328*(X328/H328),"0")</f>
        <v>4.3094160741219576E-3</v>
      </c>
      <c r="BP328" s="64">
        <f>IFERROR(1/J328*(Y328/H328),"0")</f>
        <v>5.4945054945054949E-3</v>
      </c>
    </row>
    <row r="329" spans="1:68" ht="27" customHeight="1" x14ac:dyDescent="0.25">
      <c r="A329" s="54" t="s">
        <v>526</v>
      </c>
      <c r="B329" s="54" t="s">
        <v>527</v>
      </c>
      <c r="C329" s="31">
        <v>4301030233</v>
      </c>
      <c r="D329" s="580">
        <v>4607091388404</v>
      </c>
      <c r="E329" s="581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75</v>
      </c>
      <c r="L329" s="32"/>
      <c r="M329" s="33" t="s">
        <v>96</v>
      </c>
      <c r="N329" s="33"/>
      <c r="O329" s="32">
        <v>180</v>
      </c>
      <c r="P329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68</v>
      </c>
      <c r="X329" s="573">
        <v>12</v>
      </c>
      <c r="Y329" s="574">
        <f>IFERROR(IF(X329="",0,CEILING((X329/$H329),1)*$H329),"")</f>
        <v>12.75</v>
      </c>
      <c r="Z329" s="36">
        <f>IFERROR(IF(Y329=0,"",ROUNDUP(Y329/H329,0)*0.00651),"")</f>
        <v>3.2550000000000003E-2</v>
      </c>
      <c r="AA329" s="56"/>
      <c r="AB329" s="57"/>
      <c r="AC329" s="385" t="s">
        <v>515</v>
      </c>
      <c r="AG329" s="64"/>
      <c r="AJ329" s="68"/>
      <c r="AK329" s="68">
        <v>0</v>
      </c>
      <c r="BB329" s="386" t="s">
        <v>1</v>
      </c>
      <c r="BM329" s="64">
        <f>IFERROR(X329*I329/H329,"0")</f>
        <v>13.55294117647059</v>
      </c>
      <c r="BN329" s="64">
        <f>IFERROR(Y329*I329/H329,"0")</f>
        <v>14.4</v>
      </c>
      <c r="BO329" s="64">
        <f>IFERROR(1/J329*(X329/H329),"0")</f>
        <v>2.5856496444731741E-2</v>
      </c>
      <c r="BP329" s="64">
        <f>IFERROR(1/J329*(Y329/H329),"0")</f>
        <v>2.7472527472527476E-2</v>
      </c>
    </row>
    <row r="330" spans="1:68" x14ac:dyDescent="0.2">
      <c r="A330" s="585"/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7"/>
      <c r="P330" s="582" t="s">
        <v>70</v>
      </c>
      <c r="Q330" s="583"/>
      <c r="R330" s="583"/>
      <c r="S330" s="583"/>
      <c r="T330" s="583"/>
      <c r="U330" s="583"/>
      <c r="V330" s="584"/>
      <c r="W330" s="37" t="s">
        <v>71</v>
      </c>
      <c r="X330" s="575">
        <f>IFERROR(X325/H325,"0")+IFERROR(X326/H326,"0")+IFERROR(X327/H327,"0")+IFERROR(X328/H328,"0")+IFERROR(X329/H329,"0")</f>
        <v>5.4901960784313726</v>
      </c>
      <c r="Y330" s="575">
        <f>IFERROR(Y325/H325,"0")+IFERROR(Y326/H326,"0")+IFERROR(Y327/H327,"0")+IFERROR(Y328/H328,"0")+IFERROR(Y329/H329,"0")</f>
        <v>6</v>
      </c>
      <c r="Z330" s="575">
        <f>IFERROR(IF(Z325="",0,Z325),"0")+IFERROR(IF(Z326="",0,Z326),"0")+IFERROR(IF(Z327="",0,Z327),"0")+IFERROR(IF(Z328="",0,Z328),"0")+IFERROR(IF(Z329="",0,Z329),"0")</f>
        <v>3.9060000000000004E-2</v>
      </c>
      <c r="AA330" s="576"/>
      <c r="AB330" s="576"/>
      <c r="AC330" s="576"/>
    </row>
    <row r="331" spans="1:68" x14ac:dyDescent="0.2">
      <c r="A331" s="586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82" t="s">
        <v>70</v>
      </c>
      <c r="Q331" s="583"/>
      <c r="R331" s="583"/>
      <c r="S331" s="583"/>
      <c r="T331" s="583"/>
      <c r="U331" s="583"/>
      <c r="V331" s="584"/>
      <c r="W331" s="37" t="s">
        <v>68</v>
      </c>
      <c r="X331" s="575">
        <f>IFERROR(SUM(X325:X329),"0")</f>
        <v>14</v>
      </c>
      <c r="Y331" s="575">
        <f>IFERROR(SUM(Y325:Y329),"0")</f>
        <v>15.3</v>
      </c>
      <c r="Z331" s="37"/>
      <c r="AA331" s="576"/>
      <c r="AB331" s="576"/>
      <c r="AC331" s="576"/>
    </row>
    <row r="332" spans="1:68" ht="14.25" hidden="1" customHeight="1" x14ac:dyDescent="0.25">
      <c r="A332" s="590" t="s">
        <v>528</v>
      </c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6"/>
      <c r="P332" s="586"/>
      <c r="Q332" s="586"/>
      <c r="R332" s="586"/>
      <c r="S332" s="586"/>
      <c r="T332" s="586"/>
      <c r="U332" s="586"/>
      <c r="V332" s="586"/>
      <c r="W332" s="586"/>
      <c r="X332" s="586"/>
      <c r="Y332" s="586"/>
      <c r="Z332" s="586"/>
      <c r="AA332" s="569"/>
      <c r="AB332" s="569"/>
      <c r="AC332" s="569"/>
    </row>
    <row r="333" spans="1:68" ht="16.5" hidden="1" customHeight="1" x14ac:dyDescent="0.25">
      <c r="A333" s="54" t="s">
        <v>529</v>
      </c>
      <c r="B333" s="54" t="s">
        <v>530</v>
      </c>
      <c r="C333" s="31">
        <v>4301180007</v>
      </c>
      <c r="D333" s="580">
        <v>4680115881808</v>
      </c>
      <c r="E333" s="581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75</v>
      </c>
      <c r="L333" s="32"/>
      <c r="M333" s="33" t="s">
        <v>531</v>
      </c>
      <c r="N333" s="33"/>
      <c r="O333" s="32">
        <v>730</v>
      </c>
      <c r="P333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68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4301180006</v>
      </c>
      <c r="D334" s="580">
        <v>4680115881822</v>
      </c>
      <c r="E334" s="581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75</v>
      </c>
      <c r="L334" s="32"/>
      <c r="M334" s="33" t="s">
        <v>531</v>
      </c>
      <c r="N334" s="33"/>
      <c r="O334" s="32">
        <v>730</v>
      </c>
      <c r="P334" s="6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68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532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535</v>
      </c>
      <c r="B335" s="54" t="s">
        <v>536</v>
      </c>
      <c r="C335" s="31">
        <v>4301180001</v>
      </c>
      <c r="D335" s="580">
        <v>4680115880016</v>
      </c>
      <c r="E335" s="581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75</v>
      </c>
      <c r="L335" s="32"/>
      <c r="M335" s="33" t="s">
        <v>531</v>
      </c>
      <c r="N335" s="33"/>
      <c r="O335" s="32">
        <v>730</v>
      </c>
      <c r="P335" s="8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68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532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7"/>
      <c r="P336" s="582" t="s">
        <v>70</v>
      </c>
      <c r="Q336" s="583"/>
      <c r="R336" s="583"/>
      <c r="S336" s="583"/>
      <c r="T336" s="583"/>
      <c r="U336" s="583"/>
      <c r="V336" s="584"/>
      <c r="W336" s="37" t="s">
        <v>71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hidden="1" x14ac:dyDescent="0.2">
      <c r="A337" s="586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82" t="s">
        <v>70</v>
      </c>
      <c r="Q337" s="583"/>
      <c r="R337" s="583"/>
      <c r="S337" s="583"/>
      <c r="T337" s="583"/>
      <c r="U337" s="583"/>
      <c r="V337" s="584"/>
      <c r="W337" s="37" t="s">
        <v>68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hidden="1" customHeight="1" x14ac:dyDescent="0.25">
      <c r="A338" s="588" t="s">
        <v>537</v>
      </c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6"/>
      <c r="P338" s="586"/>
      <c r="Q338" s="586"/>
      <c r="R338" s="586"/>
      <c r="S338" s="586"/>
      <c r="T338" s="586"/>
      <c r="U338" s="586"/>
      <c r="V338" s="586"/>
      <c r="W338" s="586"/>
      <c r="X338" s="586"/>
      <c r="Y338" s="586"/>
      <c r="Z338" s="586"/>
      <c r="AA338" s="568"/>
      <c r="AB338" s="568"/>
      <c r="AC338" s="568"/>
    </row>
    <row r="339" spans="1:68" ht="14.25" hidden="1" customHeight="1" x14ac:dyDescent="0.25">
      <c r="A339" s="590" t="s">
        <v>72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69"/>
      <c r="AB339" s="569"/>
      <c r="AC339" s="569"/>
    </row>
    <row r="340" spans="1:68" ht="27" customHeight="1" x14ac:dyDescent="0.25">
      <c r="A340" s="54" t="s">
        <v>538</v>
      </c>
      <c r="B340" s="54" t="s">
        <v>539</v>
      </c>
      <c r="C340" s="31">
        <v>4301051489</v>
      </c>
      <c r="D340" s="580">
        <v>4607091387919</v>
      </c>
      <c r="E340" s="581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104</v>
      </c>
      <c r="L340" s="32"/>
      <c r="M340" s="33" t="s">
        <v>91</v>
      </c>
      <c r="N340" s="33"/>
      <c r="O340" s="32">
        <v>45</v>
      </c>
      <c r="P340" s="7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68</v>
      </c>
      <c r="X340" s="573">
        <v>27</v>
      </c>
      <c r="Y340" s="574">
        <f>IFERROR(IF(X340="",0,CEILING((X340/$H340),1)*$H340),"")</f>
        <v>32.4</v>
      </c>
      <c r="Z340" s="36">
        <f>IFERROR(IF(Y340=0,"",ROUNDUP(Y340/H340,0)*0.01898),"")</f>
        <v>7.5920000000000001E-2</v>
      </c>
      <c r="AA340" s="56"/>
      <c r="AB340" s="57"/>
      <c r="AC340" s="393" t="s">
        <v>540</v>
      </c>
      <c r="AG340" s="64"/>
      <c r="AJ340" s="68"/>
      <c r="AK340" s="68">
        <v>0</v>
      </c>
      <c r="BB340" s="394" t="s">
        <v>1</v>
      </c>
      <c r="BM340" s="64">
        <f>IFERROR(X340*I340/H340,"0")</f>
        <v>28.73</v>
      </c>
      <c r="BN340" s="64">
        <f>IFERROR(Y340*I340/H340,"0")</f>
        <v>34.475999999999999</v>
      </c>
      <c r="BO340" s="64">
        <f>IFERROR(1/J340*(X340/H340),"0")</f>
        <v>5.2083333333333336E-2</v>
      </c>
      <c r="BP340" s="64">
        <f>IFERROR(1/J340*(Y340/H340),"0")</f>
        <v>6.25E-2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4301051461</v>
      </c>
      <c r="D341" s="580">
        <v>4680115883604</v>
      </c>
      <c r="E341" s="581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75</v>
      </c>
      <c r="L341" s="32"/>
      <c r="M341" s="33" t="s">
        <v>76</v>
      </c>
      <c r="N341" s="33"/>
      <c r="O341" s="32">
        <v>45</v>
      </c>
      <c r="P341" s="85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68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543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544</v>
      </c>
      <c r="B342" s="54" t="s">
        <v>545</v>
      </c>
      <c r="C342" s="31">
        <v>4301051864</v>
      </c>
      <c r="D342" s="580">
        <v>4680115883567</v>
      </c>
      <c r="E342" s="581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75</v>
      </c>
      <c r="L342" s="32"/>
      <c r="M342" s="33" t="s">
        <v>91</v>
      </c>
      <c r="N342" s="33"/>
      <c r="O342" s="32">
        <v>40</v>
      </c>
      <c r="P342" s="8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68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546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585"/>
      <c r="B343" s="586"/>
      <c r="C343" s="586"/>
      <c r="D343" s="586"/>
      <c r="E343" s="586"/>
      <c r="F343" s="586"/>
      <c r="G343" s="586"/>
      <c r="H343" s="586"/>
      <c r="I343" s="586"/>
      <c r="J343" s="586"/>
      <c r="K343" s="586"/>
      <c r="L343" s="586"/>
      <c r="M343" s="586"/>
      <c r="N343" s="586"/>
      <c r="O343" s="587"/>
      <c r="P343" s="582" t="s">
        <v>70</v>
      </c>
      <c r="Q343" s="583"/>
      <c r="R343" s="583"/>
      <c r="S343" s="583"/>
      <c r="T343" s="583"/>
      <c r="U343" s="583"/>
      <c r="V343" s="584"/>
      <c r="W343" s="37" t="s">
        <v>71</v>
      </c>
      <c r="X343" s="575">
        <f>IFERROR(X340/H340,"0")+IFERROR(X341/H341,"0")+IFERROR(X342/H342,"0")</f>
        <v>3.3333333333333335</v>
      </c>
      <c r="Y343" s="575">
        <f>IFERROR(Y340/H340,"0")+IFERROR(Y341/H341,"0")+IFERROR(Y342/H342,"0")</f>
        <v>4</v>
      </c>
      <c r="Z343" s="575">
        <f>IFERROR(IF(Z340="",0,Z340),"0")+IFERROR(IF(Z341="",0,Z341),"0")+IFERROR(IF(Z342="",0,Z342),"0")</f>
        <v>7.5920000000000001E-2</v>
      </c>
      <c r="AA343" s="576"/>
      <c r="AB343" s="576"/>
      <c r="AC343" s="576"/>
    </row>
    <row r="344" spans="1:68" x14ac:dyDescent="0.2">
      <c r="A344" s="586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82" t="s">
        <v>70</v>
      </c>
      <c r="Q344" s="583"/>
      <c r="R344" s="583"/>
      <c r="S344" s="583"/>
      <c r="T344" s="583"/>
      <c r="U344" s="583"/>
      <c r="V344" s="584"/>
      <c r="W344" s="37" t="s">
        <v>68</v>
      </c>
      <c r="X344" s="575">
        <f>IFERROR(SUM(X340:X342),"0")</f>
        <v>27</v>
      </c>
      <c r="Y344" s="575">
        <f>IFERROR(SUM(Y340:Y342),"0")</f>
        <v>32.4</v>
      </c>
      <c r="Z344" s="37"/>
      <c r="AA344" s="576"/>
      <c r="AB344" s="576"/>
      <c r="AC344" s="576"/>
    </row>
    <row r="345" spans="1:68" ht="27.75" hidden="1" customHeight="1" x14ac:dyDescent="0.2">
      <c r="A345" s="655" t="s">
        <v>547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48"/>
      <c r="AB345" s="48"/>
      <c r="AC345" s="48"/>
    </row>
    <row r="346" spans="1:68" ht="16.5" hidden="1" customHeight="1" x14ac:dyDescent="0.25">
      <c r="A346" s="588" t="s">
        <v>548</v>
      </c>
      <c r="B346" s="586"/>
      <c r="C346" s="586"/>
      <c r="D346" s="586"/>
      <c r="E346" s="586"/>
      <c r="F346" s="586"/>
      <c r="G346" s="586"/>
      <c r="H346" s="586"/>
      <c r="I346" s="586"/>
      <c r="J346" s="586"/>
      <c r="K346" s="586"/>
      <c r="L346" s="586"/>
      <c r="M346" s="586"/>
      <c r="N346" s="586"/>
      <c r="O346" s="586"/>
      <c r="P346" s="586"/>
      <c r="Q346" s="586"/>
      <c r="R346" s="586"/>
      <c r="S346" s="586"/>
      <c r="T346" s="586"/>
      <c r="U346" s="586"/>
      <c r="V346" s="586"/>
      <c r="W346" s="586"/>
      <c r="X346" s="586"/>
      <c r="Y346" s="586"/>
      <c r="Z346" s="586"/>
      <c r="AA346" s="568"/>
      <c r="AB346" s="568"/>
      <c r="AC346" s="568"/>
    </row>
    <row r="347" spans="1:68" ht="14.25" hidden="1" customHeight="1" x14ac:dyDescent="0.25">
      <c r="A347" s="590" t="s">
        <v>101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69"/>
      <c r="AB347" s="569"/>
      <c r="AC347" s="569"/>
    </row>
    <row r="348" spans="1:68" ht="37.5" customHeight="1" x14ac:dyDescent="0.25">
      <c r="A348" s="54" t="s">
        <v>549</v>
      </c>
      <c r="B348" s="54" t="s">
        <v>550</v>
      </c>
      <c r="C348" s="31">
        <v>4301011869</v>
      </c>
      <c r="D348" s="580">
        <v>4680115884847</v>
      </c>
      <c r="E348" s="581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104</v>
      </c>
      <c r="L348" s="32"/>
      <c r="M348" s="33" t="s">
        <v>66</v>
      </c>
      <c r="N348" s="33"/>
      <c r="O348" s="32">
        <v>60</v>
      </c>
      <c r="P348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68</v>
      </c>
      <c r="X348" s="573">
        <v>728</v>
      </c>
      <c r="Y348" s="574">
        <f t="shared" ref="Y348:Y354" si="58">IFERROR(IF(X348="",0,CEILING((X348/$H348),1)*$H348),"")</f>
        <v>735</v>
      </c>
      <c r="Z348" s="36">
        <f>IFERROR(IF(Y348=0,"",ROUNDUP(Y348/H348,0)*0.02175),"")</f>
        <v>1.06575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751.29600000000005</v>
      </c>
      <c r="BN348" s="64">
        <f t="shared" ref="BN348:BN354" si="60">IFERROR(Y348*I348/H348,"0")</f>
        <v>758.5200000000001</v>
      </c>
      <c r="BO348" s="64">
        <f t="shared" ref="BO348:BO354" si="61">IFERROR(1/J348*(X348/H348),"0")</f>
        <v>1.0111111111111111</v>
      </c>
      <c r="BP348" s="64">
        <f t="shared" ref="BP348:BP354" si="62">IFERROR(1/J348*(Y348/H348),"0")</f>
        <v>1.0208333333333333</v>
      </c>
    </row>
    <row r="349" spans="1:68" ht="27" customHeight="1" x14ac:dyDescent="0.25">
      <c r="A349" s="54" t="s">
        <v>552</v>
      </c>
      <c r="B349" s="54" t="s">
        <v>553</v>
      </c>
      <c r="C349" s="31">
        <v>4301011870</v>
      </c>
      <c r="D349" s="580">
        <v>4680115884854</v>
      </c>
      <c r="E349" s="581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104</v>
      </c>
      <c r="L349" s="32"/>
      <c r="M349" s="33" t="s">
        <v>66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68</v>
      </c>
      <c r="X349" s="573">
        <v>349</v>
      </c>
      <c r="Y349" s="574">
        <f t="shared" si="58"/>
        <v>360</v>
      </c>
      <c r="Z349" s="36">
        <f>IFERROR(IF(Y349=0,"",ROUNDUP(Y349/H349,0)*0.02175),"")</f>
        <v>0.52200000000000002</v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59"/>
        <v>360.16800000000001</v>
      </c>
      <c r="BN349" s="64">
        <f t="shared" si="60"/>
        <v>371.52000000000004</v>
      </c>
      <c r="BO349" s="64">
        <f t="shared" si="61"/>
        <v>0.48472222222222217</v>
      </c>
      <c r="BP349" s="64">
        <f t="shared" si="62"/>
        <v>0.5</v>
      </c>
    </row>
    <row r="350" spans="1:68" ht="37.5" hidden="1" customHeight="1" x14ac:dyDescent="0.25">
      <c r="A350" s="54" t="s">
        <v>555</v>
      </c>
      <c r="B350" s="54" t="s">
        <v>556</v>
      </c>
      <c r="C350" s="31">
        <v>4301011867</v>
      </c>
      <c r="D350" s="580">
        <v>4680115884830</v>
      </c>
      <c r="E350" s="581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104</v>
      </c>
      <c r="L350" s="32"/>
      <c r="M350" s="33" t="s">
        <v>66</v>
      </c>
      <c r="N350" s="33"/>
      <c r="O350" s="32">
        <v>60</v>
      </c>
      <c r="P350" s="6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68</v>
      </c>
      <c r="X350" s="573">
        <v>0</v>
      </c>
      <c r="Y350" s="574">
        <f t="shared" si="58"/>
        <v>0</v>
      </c>
      <c r="Z350" s="36" t="str">
        <f>IFERROR(IF(Y350=0,"",ROUNDUP(Y350/H350,0)*0.02175),"")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59"/>
        <v>0</v>
      </c>
      <c r="BN350" s="64">
        <f t="shared" si="60"/>
        <v>0</v>
      </c>
      <c r="BO350" s="64">
        <f t="shared" si="61"/>
        <v>0</v>
      </c>
      <c r="BP350" s="64">
        <f t="shared" si="62"/>
        <v>0</v>
      </c>
    </row>
    <row r="351" spans="1:68" ht="27" hidden="1" customHeight="1" x14ac:dyDescent="0.25">
      <c r="A351" s="54" t="s">
        <v>558</v>
      </c>
      <c r="B351" s="54" t="s">
        <v>559</v>
      </c>
      <c r="C351" s="31">
        <v>4301011832</v>
      </c>
      <c r="D351" s="580">
        <v>4607091383997</v>
      </c>
      <c r="E351" s="581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104</v>
      </c>
      <c r="L351" s="32"/>
      <c r="M351" s="33" t="s">
        <v>91</v>
      </c>
      <c r="N351" s="33"/>
      <c r="O351" s="32">
        <v>60</v>
      </c>
      <c r="P351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68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560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hidden="1" customHeight="1" x14ac:dyDescent="0.25">
      <c r="A352" s="54" t="s">
        <v>561</v>
      </c>
      <c r="B352" s="54" t="s">
        <v>562</v>
      </c>
      <c r="C352" s="31">
        <v>4301011433</v>
      </c>
      <c r="D352" s="580">
        <v>4680115882638</v>
      </c>
      <c r="E352" s="581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109</v>
      </c>
      <c r="L352" s="32"/>
      <c r="M352" s="33" t="s">
        <v>105</v>
      </c>
      <c r="N352" s="33"/>
      <c r="O352" s="32">
        <v>90</v>
      </c>
      <c r="P352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68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564</v>
      </c>
      <c r="B353" s="54" t="s">
        <v>565</v>
      </c>
      <c r="C353" s="31">
        <v>4301011952</v>
      </c>
      <c r="D353" s="580">
        <v>4680115884922</v>
      </c>
      <c r="E353" s="581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109</v>
      </c>
      <c r="L353" s="32"/>
      <c r="M353" s="33" t="s">
        <v>66</v>
      </c>
      <c r="N353" s="33"/>
      <c r="O353" s="32">
        <v>60</v>
      </c>
      <c r="P353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68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554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hidden="1" customHeight="1" x14ac:dyDescent="0.25">
      <c r="A354" s="54" t="s">
        <v>566</v>
      </c>
      <c r="B354" s="54" t="s">
        <v>567</v>
      </c>
      <c r="C354" s="31">
        <v>4301011868</v>
      </c>
      <c r="D354" s="580">
        <v>4680115884861</v>
      </c>
      <c r="E354" s="581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109</v>
      </c>
      <c r="L354" s="32"/>
      <c r="M354" s="33" t="s">
        <v>66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68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557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585"/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7"/>
      <c r="P355" s="582" t="s">
        <v>70</v>
      </c>
      <c r="Q355" s="583"/>
      <c r="R355" s="583"/>
      <c r="S355" s="583"/>
      <c r="T355" s="583"/>
      <c r="U355" s="583"/>
      <c r="V355" s="584"/>
      <c r="W355" s="37" t="s">
        <v>71</v>
      </c>
      <c r="X355" s="575">
        <f>IFERROR(X348/H348,"0")+IFERROR(X349/H349,"0")+IFERROR(X350/H350,"0")+IFERROR(X351/H351,"0")+IFERROR(X352/H352,"0")+IFERROR(X353/H353,"0")+IFERROR(X354/H354,"0")</f>
        <v>71.8</v>
      </c>
      <c r="Y355" s="575">
        <f>IFERROR(Y348/H348,"0")+IFERROR(Y349/H349,"0")+IFERROR(Y350/H350,"0")+IFERROR(Y351/H351,"0")+IFERROR(Y352/H352,"0")+IFERROR(Y353/H353,"0")+IFERROR(Y354/H354,"0")</f>
        <v>73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1.58775</v>
      </c>
      <c r="AA355" s="576"/>
      <c r="AB355" s="576"/>
      <c r="AC355" s="576"/>
    </row>
    <row r="356" spans="1:68" x14ac:dyDescent="0.2">
      <c r="A356" s="586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82" t="s">
        <v>70</v>
      </c>
      <c r="Q356" s="583"/>
      <c r="R356" s="583"/>
      <c r="S356" s="583"/>
      <c r="T356" s="583"/>
      <c r="U356" s="583"/>
      <c r="V356" s="584"/>
      <c r="W356" s="37" t="s">
        <v>68</v>
      </c>
      <c r="X356" s="575">
        <f>IFERROR(SUM(X348:X354),"0")</f>
        <v>1077</v>
      </c>
      <c r="Y356" s="575">
        <f>IFERROR(SUM(Y348:Y354),"0")</f>
        <v>1095</v>
      </c>
      <c r="Z356" s="37"/>
      <c r="AA356" s="576"/>
      <c r="AB356" s="576"/>
      <c r="AC356" s="576"/>
    </row>
    <row r="357" spans="1:68" ht="14.25" hidden="1" customHeight="1" x14ac:dyDescent="0.25">
      <c r="A357" s="590" t="s">
        <v>133</v>
      </c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6"/>
      <c r="P357" s="586"/>
      <c r="Q357" s="586"/>
      <c r="R357" s="586"/>
      <c r="S357" s="586"/>
      <c r="T357" s="586"/>
      <c r="U357" s="586"/>
      <c r="V357" s="586"/>
      <c r="W357" s="586"/>
      <c r="X357" s="586"/>
      <c r="Y357" s="586"/>
      <c r="Z357" s="586"/>
      <c r="AA357" s="569"/>
      <c r="AB357" s="569"/>
      <c r="AC357" s="569"/>
    </row>
    <row r="358" spans="1:68" ht="27" customHeight="1" x14ac:dyDescent="0.25">
      <c r="A358" s="54" t="s">
        <v>568</v>
      </c>
      <c r="B358" s="54" t="s">
        <v>569</v>
      </c>
      <c r="C358" s="31">
        <v>4301020178</v>
      </c>
      <c r="D358" s="580">
        <v>4607091383980</v>
      </c>
      <c r="E358" s="581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104</v>
      </c>
      <c r="L358" s="32"/>
      <c r="M358" s="33" t="s">
        <v>105</v>
      </c>
      <c r="N358" s="33"/>
      <c r="O358" s="32">
        <v>50</v>
      </c>
      <c r="P358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68</v>
      </c>
      <c r="X358" s="573">
        <v>712</v>
      </c>
      <c r="Y358" s="574">
        <f>IFERROR(IF(X358="",0,CEILING((X358/$H358),1)*$H358),"")</f>
        <v>720</v>
      </c>
      <c r="Z358" s="36">
        <f>IFERROR(IF(Y358=0,"",ROUNDUP(Y358/H358,0)*0.02175),"")</f>
        <v>1.044</v>
      </c>
      <c r="AA358" s="56"/>
      <c r="AB358" s="57"/>
      <c r="AC358" s="413" t="s">
        <v>570</v>
      </c>
      <c r="AG358" s="64"/>
      <c r="AJ358" s="68"/>
      <c r="AK358" s="68">
        <v>0</v>
      </c>
      <c r="BB358" s="414" t="s">
        <v>1</v>
      </c>
      <c r="BM358" s="64">
        <f>IFERROR(X358*I358/H358,"0")</f>
        <v>734.78399999999999</v>
      </c>
      <c r="BN358" s="64">
        <f>IFERROR(Y358*I358/H358,"0")</f>
        <v>743.04000000000008</v>
      </c>
      <c r="BO358" s="64">
        <f>IFERROR(1/J358*(X358/H358),"0")</f>
        <v>0.98888888888888893</v>
      </c>
      <c r="BP358" s="64">
        <f>IFERROR(1/J358*(Y358/H358),"0")</f>
        <v>1</v>
      </c>
    </row>
    <row r="359" spans="1:68" ht="16.5" hidden="1" customHeight="1" x14ac:dyDescent="0.25">
      <c r="A359" s="54" t="s">
        <v>571</v>
      </c>
      <c r="B359" s="54" t="s">
        <v>572</v>
      </c>
      <c r="C359" s="31">
        <v>4301020179</v>
      </c>
      <c r="D359" s="580">
        <v>4607091384178</v>
      </c>
      <c r="E359" s="581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109</v>
      </c>
      <c r="L359" s="32"/>
      <c r="M359" s="33" t="s">
        <v>105</v>
      </c>
      <c r="N359" s="33"/>
      <c r="O359" s="32">
        <v>50</v>
      </c>
      <c r="P359" s="8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68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570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85"/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7"/>
      <c r="P360" s="582" t="s">
        <v>70</v>
      </c>
      <c r="Q360" s="583"/>
      <c r="R360" s="583"/>
      <c r="S360" s="583"/>
      <c r="T360" s="583"/>
      <c r="U360" s="583"/>
      <c r="V360" s="584"/>
      <c r="W360" s="37" t="s">
        <v>71</v>
      </c>
      <c r="X360" s="575">
        <f>IFERROR(X358/H358,"0")+IFERROR(X359/H359,"0")</f>
        <v>47.466666666666669</v>
      </c>
      <c r="Y360" s="575">
        <f>IFERROR(Y358/H358,"0")+IFERROR(Y359/H359,"0")</f>
        <v>48</v>
      </c>
      <c r="Z360" s="575">
        <f>IFERROR(IF(Z358="",0,Z358),"0")+IFERROR(IF(Z359="",0,Z359),"0")</f>
        <v>1.044</v>
      </c>
      <c r="AA360" s="576"/>
      <c r="AB360" s="576"/>
      <c r="AC360" s="576"/>
    </row>
    <row r="361" spans="1:68" x14ac:dyDescent="0.2">
      <c r="A361" s="586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82" t="s">
        <v>70</v>
      </c>
      <c r="Q361" s="583"/>
      <c r="R361" s="583"/>
      <c r="S361" s="583"/>
      <c r="T361" s="583"/>
      <c r="U361" s="583"/>
      <c r="V361" s="584"/>
      <c r="W361" s="37" t="s">
        <v>68</v>
      </c>
      <c r="X361" s="575">
        <f>IFERROR(SUM(X358:X359),"0")</f>
        <v>712</v>
      </c>
      <c r="Y361" s="575">
        <f>IFERROR(SUM(Y358:Y359),"0")</f>
        <v>720</v>
      </c>
      <c r="Z361" s="37"/>
      <c r="AA361" s="576"/>
      <c r="AB361" s="576"/>
      <c r="AC361" s="576"/>
    </row>
    <row r="362" spans="1:68" ht="14.25" hidden="1" customHeight="1" x14ac:dyDescent="0.25">
      <c r="A362" s="590" t="s">
        <v>72</v>
      </c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6"/>
      <c r="P362" s="586"/>
      <c r="Q362" s="586"/>
      <c r="R362" s="586"/>
      <c r="S362" s="586"/>
      <c r="T362" s="586"/>
      <c r="U362" s="586"/>
      <c r="V362" s="586"/>
      <c r="W362" s="586"/>
      <c r="X362" s="586"/>
      <c r="Y362" s="586"/>
      <c r="Z362" s="586"/>
      <c r="AA362" s="569"/>
      <c r="AB362" s="569"/>
      <c r="AC362" s="569"/>
    </row>
    <row r="363" spans="1:68" ht="27" hidden="1" customHeight="1" x14ac:dyDescent="0.25">
      <c r="A363" s="54" t="s">
        <v>573</v>
      </c>
      <c r="B363" s="54" t="s">
        <v>574</v>
      </c>
      <c r="C363" s="31">
        <v>4301051903</v>
      </c>
      <c r="D363" s="580">
        <v>4607091383928</v>
      </c>
      <c r="E363" s="581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104</v>
      </c>
      <c r="L363" s="32"/>
      <c r="M363" s="33" t="s">
        <v>76</v>
      </c>
      <c r="N363" s="33"/>
      <c r="O363" s="32">
        <v>40</v>
      </c>
      <c r="P363" s="9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68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575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576</v>
      </c>
      <c r="B364" s="54" t="s">
        <v>577</v>
      </c>
      <c r="C364" s="31">
        <v>4301051897</v>
      </c>
      <c r="D364" s="580">
        <v>4607091384260</v>
      </c>
      <c r="E364" s="581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68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578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85"/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7"/>
      <c r="P365" s="582" t="s">
        <v>70</v>
      </c>
      <c r="Q365" s="583"/>
      <c r="R365" s="583"/>
      <c r="S365" s="583"/>
      <c r="T365" s="583"/>
      <c r="U365" s="583"/>
      <c r="V365" s="584"/>
      <c r="W365" s="37" t="s">
        <v>71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hidden="1" x14ac:dyDescent="0.2">
      <c r="A366" s="586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82" t="s">
        <v>70</v>
      </c>
      <c r="Q366" s="583"/>
      <c r="R366" s="583"/>
      <c r="S366" s="583"/>
      <c r="T366" s="583"/>
      <c r="U366" s="583"/>
      <c r="V366" s="584"/>
      <c r="W366" s="37" t="s">
        <v>68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hidden="1" customHeight="1" x14ac:dyDescent="0.25">
      <c r="A367" s="590" t="s">
        <v>168</v>
      </c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6"/>
      <c r="P367" s="586"/>
      <c r="Q367" s="586"/>
      <c r="R367" s="586"/>
      <c r="S367" s="586"/>
      <c r="T367" s="586"/>
      <c r="U367" s="586"/>
      <c r="V367" s="586"/>
      <c r="W367" s="586"/>
      <c r="X367" s="586"/>
      <c r="Y367" s="586"/>
      <c r="Z367" s="586"/>
      <c r="AA367" s="569"/>
      <c r="AB367" s="569"/>
      <c r="AC367" s="569"/>
    </row>
    <row r="368" spans="1:68" ht="27" customHeight="1" x14ac:dyDescent="0.25">
      <c r="A368" s="54" t="s">
        <v>579</v>
      </c>
      <c r="B368" s="54" t="s">
        <v>580</v>
      </c>
      <c r="C368" s="31">
        <v>4301060439</v>
      </c>
      <c r="D368" s="580">
        <v>4607091384673</v>
      </c>
      <c r="E368" s="581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104</v>
      </c>
      <c r="L368" s="32"/>
      <c r="M368" s="33" t="s">
        <v>76</v>
      </c>
      <c r="N368" s="33"/>
      <c r="O368" s="32">
        <v>30</v>
      </c>
      <c r="P368" s="89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68</v>
      </c>
      <c r="X368" s="573">
        <v>90</v>
      </c>
      <c r="Y368" s="574">
        <f>IFERROR(IF(X368="",0,CEILING((X368/$H368),1)*$H368),"")</f>
        <v>90</v>
      </c>
      <c r="Z368" s="36">
        <f>IFERROR(IF(Y368=0,"",ROUNDUP(Y368/H368,0)*0.01898),"")</f>
        <v>0.1898</v>
      </c>
      <c r="AA368" s="56"/>
      <c r="AB368" s="57"/>
      <c r="AC368" s="421" t="s">
        <v>581</v>
      </c>
      <c r="AG368" s="64"/>
      <c r="AJ368" s="68"/>
      <c r="AK368" s="68">
        <v>0</v>
      </c>
      <c r="BB368" s="422" t="s">
        <v>1</v>
      </c>
      <c r="BM368" s="64">
        <f>IFERROR(X368*I368/H368,"0")</f>
        <v>95.19</v>
      </c>
      <c r="BN368" s="64">
        <f>IFERROR(Y368*I368/H368,"0")</f>
        <v>95.19</v>
      </c>
      <c r="BO368" s="64">
        <f>IFERROR(1/J368*(X368/H368),"0")</f>
        <v>0.15625</v>
      </c>
      <c r="BP368" s="64">
        <f>IFERROR(1/J368*(Y368/H368),"0")</f>
        <v>0.15625</v>
      </c>
    </row>
    <row r="369" spans="1:68" x14ac:dyDescent="0.2">
      <c r="A369" s="585"/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7"/>
      <c r="P369" s="582" t="s">
        <v>70</v>
      </c>
      <c r="Q369" s="583"/>
      <c r="R369" s="583"/>
      <c r="S369" s="583"/>
      <c r="T369" s="583"/>
      <c r="U369" s="583"/>
      <c r="V369" s="584"/>
      <c r="W369" s="37" t="s">
        <v>71</v>
      </c>
      <c r="X369" s="575">
        <f>IFERROR(X368/H368,"0")</f>
        <v>10</v>
      </c>
      <c r="Y369" s="575">
        <f>IFERROR(Y368/H368,"0")</f>
        <v>10</v>
      </c>
      <c r="Z369" s="575">
        <f>IFERROR(IF(Z368="",0,Z368),"0")</f>
        <v>0.1898</v>
      </c>
      <c r="AA369" s="576"/>
      <c r="AB369" s="576"/>
      <c r="AC369" s="576"/>
    </row>
    <row r="370" spans="1:68" x14ac:dyDescent="0.2">
      <c r="A370" s="586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82" t="s">
        <v>70</v>
      </c>
      <c r="Q370" s="583"/>
      <c r="R370" s="583"/>
      <c r="S370" s="583"/>
      <c r="T370" s="583"/>
      <c r="U370" s="583"/>
      <c r="V370" s="584"/>
      <c r="W370" s="37" t="s">
        <v>68</v>
      </c>
      <c r="X370" s="575">
        <f>IFERROR(SUM(X368:X368),"0")</f>
        <v>90</v>
      </c>
      <c r="Y370" s="575">
        <f>IFERROR(SUM(Y368:Y368),"0")</f>
        <v>90</v>
      </c>
      <c r="Z370" s="37"/>
      <c r="AA370" s="576"/>
      <c r="AB370" s="576"/>
      <c r="AC370" s="576"/>
    </row>
    <row r="371" spans="1:68" ht="16.5" hidden="1" customHeight="1" x14ac:dyDescent="0.25">
      <c r="A371" s="588" t="s">
        <v>582</v>
      </c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6"/>
      <c r="P371" s="586"/>
      <c r="Q371" s="586"/>
      <c r="R371" s="586"/>
      <c r="S371" s="586"/>
      <c r="T371" s="586"/>
      <c r="U371" s="586"/>
      <c r="V371" s="586"/>
      <c r="W371" s="586"/>
      <c r="X371" s="586"/>
      <c r="Y371" s="586"/>
      <c r="Z371" s="586"/>
      <c r="AA371" s="568"/>
      <c r="AB371" s="568"/>
      <c r="AC371" s="568"/>
    </row>
    <row r="372" spans="1:68" ht="14.25" hidden="1" customHeight="1" x14ac:dyDescent="0.25">
      <c r="A372" s="590" t="s">
        <v>101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69"/>
      <c r="AB372" s="569"/>
      <c r="AC372" s="569"/>
    </row>
    <row r="373" spans="1:68" ht="37.5" hidden="1" customHeight="1" x14ac:dyDescent="0.25">
      <c r="A373" s="54" t="s">
        <v>583</v>
      </c>
      <c r="B373" s="54" t="s">
        <v>584</v>
      </c>
      <c r="C373" s="31">
        <v>4301011873</v>
      </c>
      <c r="D373" s="580">
        <v>4680115881907</v>
      </c>
      <c r="E373" s="581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104</v>
      </c>
      <c r="L373" s="32"/>
      <c r="M373" s="33" t="s">
        <v>66</v>
      </c>
      <c r="N373" s="33"/>
      <c r="O373" s="32">
        <v>60</v>
      </c>
      <c r="P373" s="9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68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585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586</v>
      </c>
      <c r="B374" s="54" t="s">
        <v>587</v>
      </c>
      <c r="C374" s="31">
        <v>4301011874</v>
      </c>
      <c r="D374" s="580">
        <v>4680115884892</v>
      </c>
      <c r="E374" s="581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104</v>
      </c>
      <c r="L374" s="32"/>
      <c r="M374" s="33" t="s">
        <v>66</v>
      </c>
      <c r="N374" s="33"/>
      <c r="O374" s="32">
        <v>60</v>
      </c>
      <c r="P374" s="7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68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589</v>
      </c>
      <c r="B375" s="54" t="s">
        <v>590</v>
      </c>
      <c r="C375" s="31">
        <v>4301011875</v>
      </c>
      <c r="D375" s="580">
        <v>4680115884885</v>
      </c>
      <c r="E375" s="581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104</v>
      </c>
      <c r="L375" s="32"/>
      <c r="M375" s="33" t="s">
        <v>66</v>
      </c>
      <c r="N375" s="33"/>
      <c r="O375" s="32">
        <v>60</v>
      </c>
      <c r="P375" s="7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68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591</v>
      </c>
      <c r="B376" s="54" t="s">
        <v>592</v>
      </c>
      <c r="C376" s="31">
        <v>4301011871</v>
      </c>
      <c r="D376" s="580">
        <v>4680115884908</v>
      </c>
      <c r="E376" s="581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109</v>
      </c>
      <c r="L376" s="32"/>
      <c r="M376" s="33" t="s">
        <v>66</v>
      </c>
      <c r="N376" s="33"/>
      <c r="O376" s="32">
        <v>60</v>
      </c>
      <c r="P376" s="7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68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588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85"/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7"/>
      <c r="P377" s="582" t="s">
        <v>70</v>
      </c>
      <c r="Q377" s="583"/>
      <c r="R377" s="583"/>
      <c r="S377" s="583"/>
      <c r="T377" s="583"/>
      <c r="U377" s="583"/>
      <c r="V377" s="584"/>
      <c r="W377" s="37" t="s">
        <v>71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hidden="1" x14ac:dyDescent="0.2">
      <c r="A378" s="586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82" t="s">
        <v>70</v>
      </c>
      <c r="Q378" s="583"/>
      <c r="R378" s="583"/>
      <c r="S378" s="583"/>
      <c r="T378" s="583"/>
      <c r="U378" s="583"/>
      <c r="V378" s="584"/>
      <c r="W378" s="37" t="s">
        <v>68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hidden="1" customHeight="1" x14ac:dyDescent="0.25">
      <c r="A379" s="590" t="s">
        <v>62</v>
      </c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6"/>
      <c r="P379" s="586"/>
      <c r="Q379" s="586"/>
      <c r="R379" s="586"/>
      <c r="S379" s="586"/>
      <c r="T379" s="586"/>
      <c r="U379" s="586"/>
      <c r="V379" s="586"/>
      <c r="W379" s="586"/>
      <c r="X379" s="586"/>
      <c r="Y379" s="586"/>
      <c r="Z379" s="586"/>
      <c r="AA379" s="569"/>
      <c r="AB379" s="569"/>
      <c r="AC379" s="569"/>
    </row>
    <row r="380" spans="1:68" ht="27" hidden="1" customHeight="1" x14ac:dyDescent="0.25">
      <c r="A380" s="54" t="s">
        <v>593</v>
      </c>
      <c r="B380" s="54" t="s">
        <v>594</v>
      </c>
      <c r="C380" s="31">
        <v>4301031303</v>
      </c>
      <c r="D380" s="580">
        <v>4607091384802</v>
      </c>
      <c r="E380" s="581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109</v>
      </c>
      <c r="L380" s="32"/>
      <c r="M380" s="33" t="s">
        <v>66</v>
      </c>
      <c r="N380" s="33"/>
      <c r="O380" s="32">
        <v>35</v>
      </c>
      <c r="P380" s="7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68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595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85"/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7"/>
      <c r="P381" s="582" t="s">
        <v>70</v>
      </c>
      <c r="Q381" s="583"/>
      <c r="R381" s="583"/>
      <c r="S381" s="583"/>
      <c r="T381" s="583"/>
      <c r="U381" s="583"/>
      <c r="V381" s="584"/>
      <c r="W381" s="37" t="s">
        <v>71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hidden="1" x14ac:dyDescent="0.2">
      <c r="A382" s="586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82" t="s">
        <v>70</v>
      </c>
      <c r="Q382" s="583"/>
      <c r="R382" s="583"/>
      <c r="S382" s="583"/>
      <c r="T382" s="583"/>
      <c r="U382" s="583"/>
      <c r="V382" s="584"/>
      <c r="W382" s="37" t="s">
        <v>68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hidden="1" customHeight="1" x14ac:dyDescent="0.25">
      <c r="A383" s="590" t="s">
        <v>72</v>
      </c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6"/>
      <c r="P383" s="586"/>
      <c r="Q383" s="586"/>
      <c r="R383" s="586"/>
      <c r="S383" s="586"/>
      <c r="T383" s="586"/>
      <c r="U383" s="586"/>
      <c r="V383" s="586"/>
      <c r="W383" s="586"/>
      <c r="X383" s="586"/>
      <c r="Y383" s="586"/>
      <c r="Z383" s="586"/>
      <c r="AA383" s="569"/>
      <c r="AB383" s="569"/>
      <c r="AC383" s="569"/>
    </row>
    <row r="384" spans="1:68" ht="27" customHeight="1" x14ac:dyDescent="0.25">
      <c r="A384" s="54" t="s">
        <v>596</v>
      </c>
      <c r="B384" s="54" t="s">
        <v>597</v>
      </c>
      <c r="C384" s="31">
        <v>4301051899</v>
      </c>
      <c r="D384" s="580">
        <v>4607091384246</v>
      </c>
      <c r="E384" s="581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6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68</v>
      </c>
      <c r="X384" s="573">
        <v>504</v>
      </c>
      <c r="Y384" s="574">
        <f>IFERROR(IF(X384="",0,CEILING((X384/$H384),1)*$H384),"")</f>
        <v>504</v>
      </c>
      <c r="Z384" s="36">
        <f>IFERROR(IF(Y384=0,"",ROUNDUP(Y384/H384,0)*0.01898),"")</f>
        <v>1.06288</v>
      </c>
      <c r="AA384" s="56"/>
      <c r="AB384" s="57"/>
      <c r="AC384" s="433" t="s">
        <v>598</v>
      </c>
      <c r="AG384" s="64"/>
      <c r="AJ384" s="68"/>
      <c r="AK384" s="68">
        <v>0</v>
      </c>
      <c r="BB384" s="434" t="s">
        <v>1</v>
      </c>
      <c r="BM384" s="64">
        <f>IFERROR(X384*I384/H384,"0")</f>
        <v>533.06399999999996</v>
      </c>
      <c r="BN384" s="64">
        <f>IFERROR(Y384*I384/H384,"0")</f>
        <v>533.06399999999996</v>
      </c>
      <c r="BO384" s="64">
        <f>IFERROR(1/J384*(X384/H384),"0")</f>
        <v>0.875</v>
      </c>
      <c r="BP384" s="64">
        <f>IFERROR(1/J384*(Y384/H384),"0")</f>
        <v>0.875</v>
      </c>
    </row>
    <row r="385" spans="1:68" ht="27" hidden="1" customHeight="1" x14ac:dyDescent="0.25">
      <c r="A385" s="54" t="s">
        <v>599</v>
      </c>
      <c r="B385" s="54" t="s">
        <v>600</v>
      </c>
      <c r="C385" s="31">
        <v>4301051660</v>
      </c>
      <c r="D385" s="580">
        <v>4607091384253</v>
      </c>
      <c r="E385" s="581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75</v>
      </c>
      <c r="L385" s="32"/>
      <c r="M385" s="33" t="s">
        <v>76</v>
      </c>
      <c r="N385" s="33"/>
      <c r="O385" s="32">
        <v>40</v>
      </c>
      <c r="P385" s="9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68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598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5"/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7"/>
      <c r="P386" s="582" t="s">
        <v>70</v>
      </c>
      <c r="Q386" s="583"/>
      <c r="R386" s="583"/>
      <c r="S386" s="583"/>
      <c r="T386" s="583"/>
      <c r="U386" s="583"/>
      <c r="V386" s="584"/>
      <c r="W386" s="37" t="s">
        <v>71</v>
      </c>
      <c r="X386" s="575">
        <f>IFERROR(X384/H384,"0")+IFERROR(X385/H385,"0")</f>
        <v>56</v>
      </c>
      <c r="Y386" s="575">
        <f>IFERROR(Y384/H384,"0")+IFERROR(Y385/H385,"0")</f>
        <v>56</v>
      </c>
      <c r="Z386" s="575">
        <f>IFERROR(IF(Z384="",0,Z384),"0")+IFERROR(IF(Z385="",0,Z385),"0")</f>
        <v>1.06288</v>
      </c>
      <c r="AA386" s="576"/>
      <c r="AB386" s="576"/>
      <c r="AC386" s="576"/>
    </row>
    <row r="387" spans="1:68" x14ac:dyDescent="0.2">
      <c r="A387" s="586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82" t="s">
        <v>70</v>
      </c>
      <c r="Q387" s="583"/>
      <c r="R387" s="583"/>
      <c r="S387" s="583"/>
      <c r="T387" s="583"/>
      <c r="U387" s="583"/>
      <c r="V387" s="584"/>
      <c r="W387" s="37" t="s">
        <v>68</v>
      </c>
      <c r="X387" s="575">
        <f>IFERROR(SUM(X384:X385),"0")</f>
        <v>504</v>
      </c>
      <c r="Y387" s="575">
        <f>IFERROR(SUM(Y384:Y385),"0")</f>
        <v>504</v>
      </c>
      <c r="Z387" s="37"/>
      <c r="AA387" s="576"/>
      <c r="AB387" s="576"/>
      <c r="AC387" s="576"/>
    </row>
    <row r="388" spans="1:68" ht="14.25" hidden="1" customHeight="1" x14ac:dyDescent="0.25">
      <c r="A388" s="590" t="s">
        <v>168</v>
      </c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6"/>
      <c r="P388" s="586"/>
      <c r="Q388" s="586"/>
      <c r="R388" s="586"/>
      <c r="S388" s="586"/>
      <c r="T388" s="586"/>
      <c r="U388" s="586"/>
      <c r="V388" s="586"/>
      <c r="W388" s="586"/>
      <c r="X388" s="586"/>
      <c r="Y388" s="586"/>
      <c r="Z388" s="586"/>
      <c r="AA388" s="569"/>
      <c r="AB388" s="569"/>
      <c r="AC388" s="569"/>
    </row>
    <row r="389" spans="1:68" ht="27" hidden="1" customHeight="1" x14ac:dyDescent="0.25">
      <c r="A389" s="54" t="s">
        <v>601</v>
      </c>
      <c r="B389" s="54" t="s">
        <v>602</v>
      </c>
      <c r="C389" s="31">
        <v>4301060441</v>
      </c>
      <c r="D389" s="580">
        <v>4607091389357</v>
      </c>
      <c r="E389" s="581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104</v>
      </c>
      <c r="L389" s="32"/>
      <c r="M389" s="33" t="s">
        <v>76</v>
      </c>
      <c r="N389" s="33"/>
      <c r="O389" s="32">
        <v>40</v>
      </c>
      <c r="P389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68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603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585"/>
      <c r="B390" s="586"/>
      <c r="C390" s="586"/>
      <c r="D390" s="586"/>
      <c r="E390" s="586"/>
      <c r="F390" s="586"/>
      <c r="G390" s="586"/>
      <c r="H390" s="586"/>
      <c r="I390" s="586"/>
      <c r="J390" s="586"/>
      <c r="K390" s="586"/>
      <c r="L390" s="586"/>
      <c r="M390" s="586"/>
      <c r="N390" s="586"/>
      <c r="O390" s="587"/>
      <c r="P390" s="582" t="s">
        <v>70</v>
      </c>
      <c r="Q390" s="583"/>
      <c r="R390" s="583"/>
      <c r="S390" s="583"/>
      <c r="T390" s="583"/>
      <c r="U390" s="583"/>
      <c r="V390" s="584"/>
      <c r="W390" s="37" t="s">
        <v>71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hidden="1" x14ac:dyDescent="0.2">
      <c r="A391" s="586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82" t="s">
        <v>70</v>
      </c>
      <c r="Q391" s="583"/>
      <c r="R391" s="583"/>
      <c r="S391" s="583"/>
      <c r="T391" s="583"/>
      <c r="U391" s="583"/>
      <c r="V391" s="584"/>
      <c r="W391" s="37" t="s">
        <v>68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hidden="1" customHeight="1" x14ac:dyDescent="0.2">
      <c r="A392" s="655" t="s">
        <v>604</v>
      </c>
      <c r="B392" s="656"/>
      <c r="C392" s="656"/>
      <c r="D392" s="656"/>
      <c r="E392" s="656"/>
      <c r="F392" s="656"/>
      <c r="G392" s="656"/>
      <c r="H392" s="656"/>
      <c r="I392" s="656"/>
      <c r="J392" s="656"/>
      <c r="K392" s="656"/>
      <c r="L392" s="656"/>
      <c r="M392" s="656"/>
      <c r="N392" s="656"/>
      <c r="O392" s="656"/>
      <c r="P392" s="656"/>
      <c r="Q392" s="656"/>
      <c r="R392" s="656"/>
      <c r="S392" s="656"/>
      <c r="T392" s="656"/>
      <c r="U392" s="656"/>
      <c r="V392" s="656"/>
      <c r="W392" s="656"/>
      <c r="X392" s="656"/>
      <c r="Y392" s="656"/>
      <c r="Z392" s="656"/>
      <c r="AA392" s="48"/>
      <c r="AB392" s="48"/>
      <c r="AC392" s="48"/>
    </row>
    <row r="393" spans="1:68" ht="16.5" hidden="1" customHeight="1" x14ac:dyDescent="0.25">
      <c r="A393" s="588" t="s">
        <v>605</v>
      </c>
      <c r="B393" s="586"/>
      <c r="C393" s="586"/>
      <c r="D393" s="586"/>
      <c r="E393" s="586"/>
      <c r="F393" s="586"/>
      <c r="G393" s="586"/>
      <c r="H393" s="586"/>
      <c r="I393" s="586"/>
      <c r="J393" s="586"/>
      <c r="K393" s="586"/>
      <c r="L393" s="586"/>
      <c r="M393" s="586"/>
      <c r="N393" s="586"/>
      <c r="O393" s="586"/>
      <c r="P393" s="586"/>
      <c r="Q393" s="586"/>
      <c r="R393" s="586"/>
      <c r="S393" s="586"/>
      <c r="T393" s="586"/>
      <c r="U393" s="586"/>
      <c r="V393" s="586"/>
      <c r="W393" s="586"/>
      <c r="X393" s="586"/>
      <c r="Y393" s="586"/>
      <c r="Z393" s="586"/>
      <c r="AA393" s="568"/>
      <c r="AB393" s="568"/>
      <c r="AC393" s="568"/>
    </row>
    <row r="394" spans="1:68" ht="14.25" hidden="1" customHeight="1" x14ac:dyDescent="0.25">
      <c r="A394" s="590" t="s">
        <v>62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69"/>
      <c r="AB394" s="569"/>
      <c r="AC394" s="569"/>
    </row>
    <row r="395" spans="1:68" ht="27" hidden="1" customHeight="1" x14ac:dyDescent="0.25">
      <c r="A395" s="54" t="s">
        <v>606</v>
      </c>
      <c r="B395" s="54" t="s">
        <v>607</v>
      </c>
      <c r="C395" s="31">
        <v>4301031405</v>
      </c>
      <c r="D395" s="580">
        <v>4680115886100</v>
      </c>
      <c r="E395" s="581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109</v>
      </c>
      <c r="L395" s="32"/>
      <c r="M395" s="33" t="s">
        <v>66</v>
      </c>
      <c r="N395" s="33"/>
      <c r="O395" s="32">
        <v>50</v>
      </c>
      <c r="P395" s="6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68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hidden="1" customHeight="1" x14ac:dyDescent="0.25">
      <c r="A396" s="54" t="s">
        <v>609</v>
      </c>
      <c r="B396" s="54" t="s">
        <v>610</v>
      </c>
      <c r="C396" s="31">
        <v>4301031382</v>
      </c>
      <c r="D396" s="580">
        <v>4680115886117</v>
      </c>
      <c r="E396" s="581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109</v>
      </c>
      <c r="L396" s="32"/>
      <c r="M396" s="33" t="s">
        <v>66</v>
      </c>
      <c r="N396" s="33"/>
      <c r="O396" s="32">
        <v>50</v>
      </c>
      <c r="P396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68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611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609</v>
      </c>
      <c r="B397" s="54" t="s">
        <v>612</v>
      </c>
      <c r="C397" s="31">
        <v>4301031406</v>
      </c>
      <c r="D397" s="580">
        <v>4680115886117</v>
      </c>
      <c r="E397" s="581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109</v>
      </c>
      <c r="L397" s="32"/>
      <c r="M397" s="33" t="s">
        <v>66</v>
      </c>
      <c r="N397" s="33"/>
      <c r="O397" s="32">
        <v>50</v>
      </c>
      <c r="P397" s="74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68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hidden="1" customHeight="1" x14ac:dyDescent="0.25">
      <c r="A398" s="54" t="s">
        <v>613</v>
      </c>
      <c r="B398" s="54" t="s">
        <v>614</v>
      </c>
      <c r="C398" s="31">
        <v>4301031402</v>
      </c>
      <c r="D398" s="580">
        <v>4680115886124</v>
      </c>
      <c r="E398" s="581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109</v>
      </c>
      <c r="L398" s="32"/>
      <c r="M398" s="33" t="s">
        <v>66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68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616</v>
      </c>
      <c r="B399" s="54" t="s">
        <v>617</v>
      </c>
      <c r="C399" s="31">
        <v>4301031366</v>
      </c>
      <c r="D399" s="580">
        <v>4680115883147</v>
      </c>
      <c r="E399" s="581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65</v>
      </c>
      <c r="L399" s="32"/>
      <c r="M399" s="33" t="s">
        <v>66</v>
      </c>
      <c r="N399" s="33"/>
      <c r="O399" s="32">
        <v>50</v>
      </c>
      <c r="P399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68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608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4301031362</v>
      </c>
      <c r="D400" s="580">
        <v>4607091384338</v>
      </c>
      <c r="E400" s="581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65</v>
      </c>
      <c r="L400" s="32"/>
      <c r="M400" s="33" t="s">
        <v>66</v>
      </c>
      <c r="N400" s="33"/>
      <c r="O400" s="32">
        <v>50</v>
      </c>
      <c r="P400" s="6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68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608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hidden="1" customHeight="1" x14ac:dyDescent="0.25">
      <c r="A401" s="54" t="s">
        <v>620</v>
      </c>
      <c r="B401" s="54" t="s">
        <v>621</v>
      </c>
      <c r="C401" s="31">
        <v>4301031361</v>
      </c>
      <c r="D401" s="580">
        <v>4607091389524</v>
      </c>
      <c r="E401" s="581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65</v>
      </c>
      <c r="L401" s="32"/>
      <c r="M401" s="33" t="s">
        <v>66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68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622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623</v>
      </c>
      <c r="B402" s="54" t="s">
        <v>624</v>
      </c>
      <c r="C402" s="31">
        <v>4301031364</v>
      </c>
      <c r="D402" s="580">
        <v>4680115883161</v>
      </c>
      <c r="E402" s="581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65</v>
      </c>
      <c r="L402" s="32"/>
      <c r="M402" s="33" t="s">
        <v>66</v>
      </c>
      <c r="N402" s="33"/>
      <c r="O402" s="32">
        <v>50</v>
      </c>
      <c r="P402" s="6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68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hidden="1" customHeight="1" x14ac:dyDescent="0.25">
      <c r="A403" s="54" t="s">
        <v>626</v>
      </c>
      <c r="B403" s="54" t="s">
        <v>627</v>
      </c>
      <c r="C403" s="31">
        <v>4301031358</v>
      </c>
      <c r="D403" s="580">
        <v>4607091389531</v>
      </c>
      <c r="E403" s="581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65</v>
      </c>
      <c r="L403" s="32"/>
      <c r="M403" s="33" t="s">
        <v>66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68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hidden="1" customHeight="1" x14ac:dyDescent="0.25">
      <c r="A404" s="54" t="s">
        <v>629</v>
      </c>
      <c r="B404" s="54" t="s">
        <v>630</v>
      </c>
      <c r="C404" s="31">
        <v>4301031360</v>
      </c>
      <c r="D404" s="580">
        <v>4607091384345</v>
      </c>
      <c r="E404" s="581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65</v>
      </c>
      <c r="L404" s="32"/>
      <c r="M404" s="33" t="s">
        <v>66</v>
      </c>
      <c r="N404" s="33"/>
      <c r="O404" s="32">
        <v>50</v>
      </c>
      <c r="P404" s="6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68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625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idden="1" x14ac:dyDescent="0.2">
      <c r="A405" s="585"/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7"/>
      <c r="P405" s="582" t="s">
        <v>70</v>
      </c>
      <c r="Q405" s="583"/>
      <c r="R405" s="583"/>
      <c r="S405" s="583"/>
      <c r="T405" s="583"/>
      <c r="U405" s="583"/>
      <c r="V405" s="584"/>
      <c r="W405" s="37" t="s">
        <v>71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576"/>
      <c r="AB405" s="576"/>
      <c r="AC405" s="576"/>
    </row>
    <row r="406" spans="1:68" hidden="1" x14ac:dyDescent="0.2">
      <c r="A406" s="586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82" t="s">
        <v>70</v>
      </c>
      <c r="Q406" s="583"/>
      <c r="R406" s="583"/>
      <c r="S406" s="583"/>
      <c r="T406" s="583"/>
      <c r="U406" s="583"/>
      <c r="V406" s="584"/>
      <c r="W406" s="37" t="s">
        <v>68</v>
      </c>
      <c r="X406" s="575">
        <f>IFERROR(SUM(X395:X404),"0")</f>
        <v>0</v>
      </c>
      <c r="Y406" s="575">
        <f>IFERROR(SUM(Y395:Y404),"0")</f>
        <v>0</v>
      </c>
      <c r="Z406" s="37"/>
      <c r="AA406" s="576"/>
      <c r="AB406" s="576"/>
      <c r="AC406" s="576"/>
    </row>
    <row r="407" spans="1:68" ht="14.25" hidden="1" customHeight="1" x14ac:dyDescent="0.25">
      <c r="A407" s="590" t="s">
        <v>72</v>
      </c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6"/>
      <c r="P407" s="586"/>
      <c r="Q407" s="586"/>
      <c r="R407" s="586"/>
      <c r="S407" s="586"/>
      <c r="T407" s="586"/>
      <c r="U407" s="586"/>
      <c r="V407" s="586"/>
      <c r="W407" s="586"/>
      <c r="X407" s="586"/>
      <c r="Y407" s="586"/>
      <c r="Z407" s="586"/>
      <c r="AA407" s="569"/>
      <c r="AB407" s="569"/>
      <c r="AC407" s="569"/>
    </row>
    <row r="408" spans="1:68" ht="27" hidden="1" customHeight="1" x14ac:dyDescent="0.25">
      <c r="A408" s="54" t="s">
        <v>631</v>
      </c>
      <c r="B408" s="54" t="s">
        <v>632</v>
      </c>
      <c r="C408" s="31">
        <v>4301051284</v>
      </c>
      <c r="D408" s="580">
        <v>4607091384352</v>
      </c>
      <c r="E408" s="581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109</v>
      </c>
      <c r="L408" s="32"/>
      <c r="M408" s="33" t="s">
        <v>76</v>
      </c>
      <c r="N408" s="33"/>
      <c r="O408" s="32">
        <v>45</v>
      </c>
      <c r="P408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68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633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634</v>
      </c>
      <c r="B409" s="54" t="s">
        <v>635</v>
      </c>
      <c r="C409" s="31">
        <v>4301051431</v>
      </c>
      <c r="D409" s="580">
        <v>4607091389654</v>
      </c>
      <c r="E409" s="581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75</v>
      </c>
      <c r="L409" s="32"/>
      <c r="M409" s="33" t="s">
        <v>76</v>
      </c>
      <c r="N409" s="33"/>
      <c r="O409" s="32">
        <v>45</v>
      </c>
      <c r="P409" s="8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68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636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5"/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7"/>
      <c r="P410" s="582" t="s">
        <v>70</v>
      </c>
      <c r="Q410" s="583"/>
      <c r="R410" s="583"/>
      <c r="S410" s="583"/>
      <c r="T410" s="583"/>
      <c r="U410" s="583"/>
      <c r="V410" s="584"/>
      <c r="W410" s="37" t="s">
        <v>71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hidden="1" x14ac:dyDescent="0.2">
      <c r="A411" s="586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82" t="s">
        <v>70</v>
      </c>
      <c r="Q411" s="583"/>
      <c r="R411" s="583"/>
      <c r="S411" s="583"/>
      <c r="T411" s="583"/>
      <c r="U411" s="583"/>
      <c r="V411" s="584"/>
      <c r="W411" s="37" t="s">
        <v>68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hidden="1" customHeight="1" x14ac:dyDescent="0.25">
      <c r="A412" s="588" t="s">
        <v>637</v>
      </c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6"/>
      <c r="P412" s="586"/>
      <c r="Q412" s="586"/>
      <c r="R412" s="586"/>
      <c r="S412" s="586"/>
      <c r="T412" s="586"/>
      <c r="U412" s="586"/>
      <c r="V412" s="586"/>
      <c r="W412" s="586"/>
      <c r="X412" s="586"/>
      <c r="Y412" s="586"/>
      <c r="Z412" s="586"/>
      <c r="AA412" s="568"/>
      <c r="AB412" s="568"/>
      <c r="AC412" s="568"/>
    </row>
    <row r="413" spans="1:68" ht="14.25" hidden="1" customHeight="1" x14ac:dyDescent="0.25">
      <c r="A413" s="590" t="s">
        <v>133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69"/>
      <c r="AB413" s="569"/>
      <c r="AC413" s="569"/>
    </row>
    <row r="414" spans="1:68" ht="27" hidden="1" customHeight="1" x14ac:dyDescent="0.25">
      <c r="A414" s="54" t="s">
        <v>638</v>
      </c>
      <c r="B414" s="54" t="s">
        <v>639</v>
      </c>
      <c r="C414" s="31">
        <v>4301020319</v>
      </c>
      <c r="D414" s="580">
        <v>4680115885240</v>
      </c>
      <c r="E414" s="581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75</v>
      </c>
      <c r="L414" s="32"/>
      <c r="M414" s="33" t="s">
        <v>66</v>
      </c>
      <c r="N414" s="33"/>
      <c r="O414" s="32">
        <v>40</v>
      </c>
      <c r="P414" s="78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68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640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4301020315</v>
      </c>
      <c r="D415" s="580">
        <v>4607091389364</v>
      </c>
      <c r="E415" s="581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75</v>
      </c>
      <c r="L415" s="32"/>
      <c r="M415" s="33" t="s">
        <v>66</v>
      </c>
      <c r="N415" s="33"/>
      <c r="O415" s="32">
        <v>40</v>
      </c>
      <c r="P415" s="9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643</v>
      </c>
      <c r="W415" s="35" t="s">
        <v>68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644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6"/>
      <c r="C416" s="586"/>
      <c r="D416" s="586"/>
      <c r="E416" s="586"/>
      <c r="F416" s="586"/>
      <c r="G416" s="586"/>
      <c r="H416" s="586"/>
      <c r="I416" s="586"/>
      <c r="J416" s="586"/>
      <c r="K416" s="586"/>
      <c r="L416" s="586"/>
      <c r="M416" s="586"/>
      <c r="N416" s="586"/>
      <c r="O416" s="587"/>
      <c r="P416" s="582" t="s">
        <v>70</v>
      </c>
      <c r="Q416" s="583"/>
      <c r="R416" s="583"/>
      <c r="S416" s="583"/>
      <c r="T416" s="583"/>
      <c r="U416" s="583"/>
      <c r="V416" s="584"/>
      <c r="W416" s="37" t="s">
        <v>71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hidden="1" x14ac:dyDescent="0.2">
      <c r="A417" s="586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82" t="s">
        <v>70</v>
      </c>
      <c r="Q417" s="583"/>
      <c r="R417" s="583"/>
      <c r="S417" s="583"/>
      <c r="T417" s="583"/>
      <c r="U417" s="583"/>
      <c r="V417" s="584"/>
      <c r="W417" s="37" t="s">
        <v>68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hidden="1" customHeight="1" x14ac:dyDescent="0.25">
      <c r="A418" s="590" t="s">
        <v>62</v>
      </c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6"/>
      <c r="P418" s="586"/>
      <c r="Q418" s="586"/>
      <c r="R418" s="586"/>
      <c r="S418" s="586"/>
      <c r="T418" s="586"/>
      <c r="U418" s="586"/>
      <c r="V418" s="586"/>
      <c r="W418" s="586"/>
      <c r="X418" s="586"/>
      <c r="Y418" s="586"/>
      <c r="Z418" s="586"/>
      <c r="AA418" s="569"/>
      <c r="AB418" s="569"/>
      <c r="AC418" s="569"/>
    </row>
    <row r="419" spans="1:68" ht="27" hidden="1" customHeight="1" x14ac:dyDescent="0.25">
      <c r="A419" s="54" t="s">
        <v>645</v>
      </c>
      <c r="B419" s="54" t="s">
        <v>646</v>
      </c>
      <c r="C419" s="31">
        <v>4301031403</v>
      </c>
      <c r="D419" s="580">
        <v>4680115886094</v>
      </c>
      <c r="E419" s="581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109</v>
      </c>
      <c r="L419" s="32"/>
      <c r="M419" s="33" t="s">
        <v>105</v>
      </c>
      <c r="N419" s="33"/>
      <c r="O419" s="32">
        <v>50</v>
      </c>
      <c r="P419" s="7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68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647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648</v>
      </c>
      <c r="B420" s="54" t="s">
        <v>649</v>
      </c>
      <c r="C420" s="31">
        <v>4301031363</v>
      </c>
      <c r="D420" s="580">
        <v>4607091389425</v>
      </c>
      <c r="E420" s="581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65</v>
      </c>
      <c r="L420" s="32"/>
      <c r="M420" s="33" t="s">
        <v>66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68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650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4301031373</v>
      </c>
      <c r="D421" s="580">
        <v>4680115880771</v>
      </c>
      <c r="E421" s="581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65</v>
      </c>
      <c r="L421" s="32"/>
      <c r="M421" s="33" t="s">
        <v>66</v>
      </c>
      <c r="N421" s="33"/>
      <c r="O421" s="32">
        <v>50</v>
      </c>
      <c r="P421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68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654</v>
      </c>
      <c r="B422" s="54" t="s">
        <v>655</v>
      </c>
      <c r="C422" s="31">
        <v>4301031359</v>
      </c>
      <c r="D422" s="580">
        <v>4607091389500</v>
      </c>
      <c r="E422" s="581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65</v>
      </c>
      <c r="L422" s="32"/>
      <c r="M422" s="33" t="s">
        <v>66</v>
      </c>
      <c r="N422" s="33"/>
      <c r="O422" s="32">
        <v>50</v>
      </c>
      <c r="P422" s="72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68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653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85"/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7"/>
      <c r="P423" s="582" t="s">
        <v>70</v>
      </c>
      <c r="Q423" s="583"/>
      <c r="R423" s="583"/>
      <c r="S423" s="583"/>
      <c r="T423" s="583"/>
      <c r="U423" s="583"/>
      <c r="V423" s="584"/>
      <c r="W423" s="37" t="s">
        <v>71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hidden="1" x14ac:dyDescent="0.2">
      <c r="A424" s="586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82" t="s">
        <v>70</v>
      </c>
      <c r="Q424" s="583"/>
      <c r="R424" s="583"/>
      <c r="S424" s="583"/>
      <c r="T424" s="583"/>
      <c r="U424" s="583"/>
      <c r="V424" s="584"/>
      <c r="W424" s="37" t="s">
        <v>68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hidden="1" customHeight="1" x14ac:dyDescent="0.25">
      <c r="A425" s="588" t="s">
        <v>656</v>
      </c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6"/>
      <c r="P425" s="586"/>
      <c r="Q425" s="586"/>
      <c r="R425" s="586"/>
      <c r="S425" s="586"/>
      <c r="T425" s="586"/>
      <c r="U425" s="586"/>
      <c r="V425" s="586"/>
      <c r="W425" s="586"/>
      <c r="X425" s="586"/>
      <c r="Y425" s="586"/>
      <c r="Z425" s="586"/>
      <c r="AA425" s="568"/>
      <c r="AB425" s="568"/>
      <c r="AC425" s="568"/>
    </row>
    <row r="426" spans="1:68" ht="14.25" hidden="1" customHeight="1" x14ac:dyDescent="0.25">
      <c r="A426" s="590" t="s">
        <v>62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69"/>
      <c r="AB426" s="569"/>
      <c r="AC426" s="569"/>
    </row>
    <row r="427" spans="1:68" ht="27" hidden="1" customHeight="1" x14ac:dyDescent="0.25">
      <c r="A427" s="54" t="s">
        <v>657</v>
      </c>
      <c r="B427" s="54" t="s">
        <v>658</v>
      </c>
      <c r="C427" s="31">
        <v>4301031347</v>
      </c>
      <c r="D427" s="580">
        <v>4680115885110</v>
      </c>
      <c r="E427" s="581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75</v>
      </c>
      <c r="L427" s="32"/>
      <c r="M427" s="33" t="s">
        <v>66</v>
      </c>
      <c r="N427" s="33"/>
      <c r="O427" s="32">
        <v>50</v>
      </c>
      <c r="P427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68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659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85"/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7"/>
      <c r="P428" s="582" t="s">
        <v>70</v>
      </c>
      <c r="Q428" s="583"/>
      <c r="R428" s="583"/>
      <c r="S428" s="583"/>
      <c r="T428" s="583"/>
      <c r="U428" s="583"/>
      <c r="V428" s="584"/>
      <c r="W428" s="37" t="s">
        <v>71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hidden="1" x14ac:dyDescent="0.2">
      <c r="A429" s="586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82" t="s">
        <v>70</v>
      </c>
      <c r="Q429" s="583"/>
      <c r="R429" s="583"/>
      <c r="S429" s="583"/>
      <c r="T429" s="583"/>
      <c r="U429" s="583"/>
      <c r="V429" s="584"/>
      <c r="W429" s="37" t="s">
        <v>68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hidden="1" customHeight="1" x14ac:dyDescent="0.25">
      <c r="A430" s="588" t="s">
        <v>660</v>
      </c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6"/>
      <c r="P430" s="586"/>
      <c r="Q430" s="586"/>
      <c r="R430" s="586"/>
      <c r="S430" s="586"/>
      <c r="T430" s="586"/>
      <c r="U430" s="586"/>
      <c r="V430" s="586"/>
      <c r="W430" s="586"/>
      <c r="X430" s="586"/>
      <c r="Y430" s="586"/>
      <c r="Z430" s="586"/>
      <c r="AA430" s="568"/>
      <c r="AB430" s="568"/>
      <c r="AC430" s="568"/>
    </row>
    <row r="431" spans="1:68" ht="14.25" hidden="1" customHeight="1" x14ac:dyDescent="0.25">
      <c r="A431" s="590" t="s">
        <v>62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69"/>
      <c r="AB431" s="569"/>
      <c r="AC431" s="569"/>
    </row>
    <row r="432" spans="1:68" ht="27" hidden="1" customHeight="1" x14ac:dyDescent="0.25">
      <c r="A432" s="54" t="s">
        <v>661</v>
      </c>
      <c r="B432" s="54" t="s">
        <v>662</v>
      </c>
      <c r="C432" s="31">
        <v>4301031261</v>
      </c>
      <c r="D432" s="580">
        <v>4680115885103</v>
      </c>
      <c r="E432" s="581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75</v>
      </c>
      <c r="L432" s="32"/>
      <c r="M432" s="33" t="s">
        <v>66</v>
      </c>
      <c r="N432" s="33"/>
      <c r="O432" s="32">
        <v>40</v>
      </c>
      <c r="P432" s="6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68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663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585"/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7"/>
      <c r="P433" s="582" t="s">
        <v>70</v>
      </c>
      <c r="Q433" s="583"/>
      <c r="R433" s="583"/>
      <c r="S433" s="583"/>
      <c r="T433" s="583"/>
      <c r="U433" s="583"/>
      <c r="V433" s="584"/>
      <c r="W433" s="37" t="s">
        <v>71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hidden="1" x14ac:dyDescent="0.2">
      <c r="A434" s="586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82" t="s">
        <v>70</v>
      </c>
      <c r="Q434" s="583"/>
      <c r="R434" s="583"/>
      <c r="S434" s="583"/>
      <c r="T434" s="583"/>
      <c r="U434" s="583"/>
      <c r="V434" s="584"/>
      <c r="W434" s="37" t="s">
        <v>68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hidden="1" customHeight="1" x14ac:dyDescent="0.2">
      <c r="A435" s="655" t="s">
        <v>664</v>
      </c>
      <c r="B435" s="656"/>
      <c r="C435" s="656"/>
      <c r="D435" s="656"/>
      <c r="E435" s="656"/>
      <c r="F435" s="656"/>
      <c r="G435" s="656"/>
      <c r="H435" s="656"/>
      <c r="I435" s="656"/>
      <c r="J435" s="656"/>
      <c r="K435" s="656"/>
      <c r="L435" s="656"/>
      <c r="M435" s="656"/>
      <c r="N435" s="656"/>
      <c r="O435" s="656"/>
      <c r="P435" s="656"/>
      <c r="Q435" s="656"/>
      <c r="R435" s="656"/>
      <c r="S435" s="656"/>
      <c r="T435" s="656"/>
      <c r="U435" s="656"/>
      <c r="V435" s="656"/>
      <c r="W435" s="656"/>
      <c r="X435" s="656"/>
      <c r="Y435" s="656"/>
      <c r="Z435" s="656"/>
      <c r="AA435" s="48"/>
      <c r="AB435" s="48"/>
      <c r="AC435" s="48"/>
    </row>
    <row r="436" spans="1:68" ht="16.5" hidden="1" customHeight="1" x14ac:dyDescent="0.25">
      <c r="A436" s="588" t="s">
        <v>664</v>
      </c>
      <c r="B436" s="586"/>
      <c r="C436" s="586"/>
      <c r="D436" s="586"/>
      <c r="E436" s="586"/>
      <c r="F436" s="586"/>
      <c r="G436" s="586"/>
      <c r="H436" s="586"/>
      <c r="I436" s="586"/>
      <c r="J436" s="586"/>
      <c r="K436" s="586"/>
      <c r="L436" s="586"/>
      <c r="M436" s="586"/>
      <c r="N436" s="586"/>
      <c r="O436" s="586"/>
      <c r="P436" s="586"/>
      <c r="Q436" s="586"/>
      <c r="R436" s="586"/>
      <c r="S436" s="586"/>
      <c r="T436" s="586"/>
      <c r="U436" s="586"/>
      <c r="V436" s="586"/>
      <c r="W436" s="586"/>
      <c r="X436" s="586"/>
      <c r="Y436" s="586"/>
      <c r="Z436" s="586"/>
      <c r="AA436" s="568"/>
      <c r="AB436" s="568"/>
      <c r="AC436" s="568"/>
    </row>
    <row r="437" spans="1:68" ht="14.25" hidden="1" customHeight="1" x14ac:dyDescent="0.25">
      <c r="A437" s="590" t="s">
        <v>101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69"/>
      <c r="AB437" s="569"/>
      <c r="AC437" s="569"/>
    </row>
    <row r="438" spans="1:68" ht="27" customHeight="1" x14ac:dyDescent="0.25">
      <c r="A438" s="54" t="s">
        <v>665</v>
      </c>
      <c r="B438" s="54" t="s">
        <v>666</v>
      </c>
      <c r="C438" s="31">
        <v>4301011795</v>
      </c>
      <c r="D438" s="580">
        <v>4607091389067</v>
      </c>
      <c r="E438" s="581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104</v>
      </c>
      <c r="L438" s="32"/>
      <c r="M438" s="33" t="s">
        <v>105</v>
      </c>
      <c r="N438" s="33"/>
      <c r="O438" s="32">
        <v>60</v>
      </c>
      <c r="P438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68</v>
      </c>
      <c r="X438" s="573">
        <v>29</v>
      </c>
      <c r="Y438" s="574">
        <f t="shared" ref="Y438:Y452" si="69">IFERROR(IF(X438="",0,CEILING((X438/$H438),1)*$H438),"")</f>
        <v>31.68</v>
      </c>
      <c r="Z438" s="36">
        <f t="shared" ref="Z438:Z444" si="70">IFERROR(IF(Y438=0,"",ROUNDUP(Y438/H438,0)*0.01196),"")</f>
        <v>7.1760000000000004E-2</v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30.977272727272727</v>
      </c>
      <c r="BN438" s="64">
        <f t="shared" ref="BN438:BN452" si="72">IFERROR(Y438*I438/H438,"0")</f>
        <v>33.839999999999996</v>
      </c>
      <c r="BO438" s="64">
        <f t="shared" ref="BO438:BO452" si="73">IFERROR(1/J438*(X438/H438),"0")</f>
        <v>5.281177156177156E-2</v>
      </c>
      <c r="BP438" s="64">
        <f t="shared" ref="BP438:BP452" si="74">IFERROR(1/J438*(Y438/H438),"0")</f>
        <v>5.7692307692307696E-2</v>
      </c>
    </row>
    <row r="439" spans="1:68" ht="27" customHeight="1" x14ac:dyDescent="0.25">
      <c r="A439" s="54" t="s">
        <v>668</v>
      </c>
      <c r="B439" s="54" t="s">
        <v>669</v>
      </c>
      <c r="C439" s="31">
        <v>4301011961</v>
      </c>
      <c r="D439" s="580">
        <v>4680115885271</v>
      </c>
      <c r="E439" s="581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104</v>
      </c>
      <c r="L439" s="32"/>
      <c r="M439" s="33" t="s">
        <v>105</v>
      </c>
      <c r="N439" s="33"/>
      <c r="O439" s="32">
        <v>60</v>
      </c>
      <c r="P439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68</v>
      </c>
      <c r="X439" s="573">
        <v>54</v>
      </c>
      <c r="Y439" s="574">
        <f t="shared" si="69"/>
        <v>58.080000000000005</v>
      </c>
      <c r="Z439" s="36">
        <f t="shared" si="70"/>
        <v>0.13156000000000001</v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71"/>
        <v>57.68181818181818</v>
      </c>
      <c r="BN439" s="64">
        <f t="shared" si="72"/>
        <v>62.040000000000006</v>
      </c>
      <c r="BO439" s="64">
        <f t="shared" si="73"/>
        <v>9.8339160839160833E-2</v>
      </c>
      <c r="BP439" s="64">
        <f t="shared" si="74"/>
        <v>0.10576923076923078</v>
      </c>
    </row>
    <row r="440" spans="1:68" ht="27" hidden="1" customHeight="1" x14ac:dyDescent="0.25">
      <c r="A440" s="54" t="s">
        <v>671</v>
      </c>
      <c r="B440" s="54" t="s">
        <v>672</v>
      </c>
      <c r="C440" s="31">
        <v>4301011376</v>
      </c>
      <c r="D440" s="580">
        <v>4680115885226</v>
      </c>
      <c r="E440" s="581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104</v>
      </c>
      <c r="L440" s="32"/>
      <c r="M440" s="33" t="s">
        <v>76</v>
      </c>
      <c r="N440" s="33"/>
      <c r="O440" s="32">
        <v>60</v>
      </c>
      <c r="P440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68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673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674</v>
      </c>
      <c r="B441" s="54" t="s">
        <v>675</v>
      </c>
      <c r="C441" s="31">
        <v>4301012145</v>
      </c>
      <c r="D441" s="580">
        <v>4607091383522</v>
      </c>
      <c r="E441" s="581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104</v>
      </c>
      <c r="L441" s="32"/>
      <c r="M441" s="33" t="s">
        <v>105</v>
      </c>
      <c r="N441" s="33"/>
      <c r="O441" s="32">
        <v>60</v>
      </c>
      <c r="P441" s="780" t="s">
        <v>676</v>
      </c>
      <c r="Q441" s="578"/>
      <c r="R441" s="578"/>
      <c r="S441" s="578"/>
      <c r="T441" s="579"/>
      <c r="U441" s="34"/>
      <c r="V441" s="34"/>
      <c r="W441" s="35" t="s">
        <v>68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hidden="1" customHeight="1" x14ac:dyDescent="0.25">
      <c r="A442" s="54" t="s">
        <v>678</v>
      </c>
      <c r="B442" s="54" t="s">
        <v>679</v>
      </c>
      <c r="C442" s="31">
        <v>4301011774</v>
      </c>
      <c r="D442" s="580">
        <v>4680115884502</v>
      </c>
      <c r="E442" s="581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104</v>
      </c>
      <c r="L442" s="32"/>
      <c r="M442" s="33" t="s">
        <v>105</v>
      </c>
      <c r="N442" s="33"/>
      <c r="O442" s="32">
        <v>60</v>
      </c>
      <c r="P442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68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4301011771</v>
      </c>
      <c r="D443" s="580">
        <v>4607091389104</v>
      </c>
      <c r="E443" s="581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104</v>
      </c>
      <c r="L443" s="32"/>
      <c r="M443" s="33" t="s">
        <v>105</v>
      </c>
      <c r="N443" s="33"/>
      <c r="O443" s="32">
        <v>60</v>
      </c>
      <c r="P443" s="6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68</v>
      </c>
      <c r="X443" s="573">
        <v>0</v>
      </c>
      <c r="Y443" s="574">
        <f t="shared" si="69"/>
        <v>0</v>
      </c>
      <c r="Z443" s="36" t="str">
        <f t="shared" si="70"/>
        <v/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684</v>
      </c>
      <c r="B444" s="54" t="s">
        <v>685</v>
      </c>
      <c r="C444" s="31">
        <v>4301011799</v>
      </c>
      <c r="D444" s="580">
        <v>4680115884519</v>
      </c>
      <c r="E444" s="581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104</v>
      </c>
      <c r="L444" s="32"/>
      <c r="M444" s="33" t="s">
        <v>76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68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687</v>
      </c>
      <c r="B445" s="54" t="s">
        <v>688</v>
      </c>
      <c r="C445" s="31">
        <v>4301012125</v>
      </c>
      <c r="D445" s="580">
        <v>4680115886391</v>
      </c>
      <c r="E445" s="581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60</v>
      </c>
      <c r="P445" s="5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68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667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689</v>
      </c>
      <c r="B446" s="54" t="s">
        <v>690</v>
      </c>
      <c r="C446" s="31">
        <v>4301012035</v>
      </c>
      <c r="D446" s="580">
        <v>4680115880603</v>
      </c>
      <c r="E446" s="581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109</v>
      </c>
      <c r="L446" s="32"/>
      <c r="M446" s="33" t="s">
        <v>105</v>
      </c>
      <c r="N446" s="33"/>
      <c r="O446" s="32">
        <v>60</v>
      </c>
      <c r="P446" s="7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68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667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691</v>
      </c>
      <c r="C447" s="31">
        <v>4301011778</v>
      </c>
      <c r="D447" s="580">
        <v>4680115880603</v>
      </c>
      <c r="E447" s="581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109</v>
      </c>
      <c r="L447" s="32"/>
      <c r="M447" s="33" t="s">
        <v>105</v>
      </c>
      <c r="N447" s="33"/>
      <c r="O447" s="32">
        <v>60</v>
      </c>
      <c r="P447" s="9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68</v>
      </c>
      <c r="X447" s="573">
        <v>36</v>
      </c>
      <c r="Y447" s="574">
        <f t="shared" si="69"/>
        <v>36</v>
      </c>
      <c r="Z447" s="36">
        <f>IFERROR(IF(Y447=0,"",ROUNDUP(Y447/H447,0)*0.00902),"")</f>
        <v>9.0200000000000002E-2</v>
      </c>
      <c r="AA447" s="56"/>
      <c r="AB447" s="57"/>
      <c r="AC447" s="497" t="s">
        <v>667</v>
      </c>
      <c r="AG447" s="64"/>
      <c r="AJ447" s="68"/>
      <c r="AK447" s="68">
        <v>0</v>
      </c>
      <c r="BB447" s="498" t="s">
        <v>1</v>
      </c>
      <c r="BM447" s="64">
        <f t="shared" si="71"/>
        <v>38.1</v>
      </c>
      <c r="BN447" s="64">
        <f t="shared" si="72"/>
        <v>38.1</v>
      </c>
      <c r="BO447" s="64">
        <f t="shared" si="73"/>
        <v>7.575757575757576E-2</v>
      </c>
      <c r="BP447" s="64">
        <f t="shared" si="74"/>
        <v>7.575757575757576E-2</v>
      </c>
    </row>
    <row r="448" spans="1:68" ht="27" hidden="1" customHeight="1" x14ac:dyDescent="0.25">
      <c r="A448" s="54" t="s">
        <v>692</v>
      </c>
      <c r="B448" s="54" t="s">
        <v>693</v>
      </c>
      <c r="C448" s="31">
        <v>4301012146</v>
      </c>
      <c r="D448" s="580">
        <v>4607091389999</v>
      </c>
      <c r="E448" s="581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109</v>
      </c>
      <c r="L448" s="32"/>
      <c r="M448" s="33" t="s">
        <v>105</v>
      </c>
      <c r="N448" s="33"/>
      <c r="O448" s="32">
        <v>60</v>
      </c>
      <c r="P448" s="777" t="s">
        <v>694</v>
      </c>
      <c r="Q448" s="578"/>
      <c r="R448" s="578"/>
      <c r="S448" s="578"/>
      <c r="T448" s="579"/>
      <c r="U448" s="34"/>
      <c r="V448" s="34"/>
      <c r="W448" s="35" t="s">
        <v>68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677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695</v>
      </c>
      <c r="B449" s="54" t="s">
        <v>696</v>
      </c>
      <c r="C449" s="31">
        <v>4301012036</v>
      </c>
      <c r="D449" s="580">
        <v>4680115882782</v>
      </c>
      <c r="E449" s="581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109</v>
      </c>
      <c r="L449" s="32"/>
      <c r="M449" s="33" t="s">
        <v>105</v>
      </c>
      <c r="N449" s="33"/>
      <c r="O449" s="32">
        <v>60</v>
      </c>
      <c r="P449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68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670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697</v>
      </c>
      <c r="B450" s="54" t="s">
        <v>698</v>
      </c>
      <c r="C450" s="31">
        <v>4301012050</v>
      </c>
      <c r="D450" s="580">
        <v>4680115885479</v>
      </c>
      <c r="E450" s="581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75</v>
      </c>
      <c r="L450" s="32"/>
      <c r="M450" s="33" t="s">
        <v>105</v>
      </c>
      <c r="N450" s="33"/>
      <c r="O450" s="32">
        <v>60</v>
      </c>
      <c r="P450" s="7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68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683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699</v>
      </c>
      <c r="B451" s="54" t="s">
        <v>700</v>
      </c>
      <c r="C451" s="31">
        <v>4301012034</v>
      </c>
      <c r="D451" s="580">
        <v>4607091389982</v>
      </c>
      <c r="E451" s="581"/>
      <c r="F451" s="572">
        <v>0.6</v>
      </c>
      <c r="G451" s="32">
        <v>8</v>
      </c>
      <c r="H451" s="572">
        <v>4.8</v>
      </c>
      <c r="I451" s="572">
        <v>6.96</v>
      </c>
      <c r="J451" s="32">
        <v>120</v>
      </c>
      <c r="K451" s="32" t="s">
        <v>109</v>
      </c>
      <c r="L451" s="32"/>
      <c r="M451" s="33" t="s">
        <v>105</v>
      </c>
      <c r="N451" s="33"/>
      <c r="O451" s="32">
        <v>60</v>
      </c>
      <c r="P451" s="76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68</v>
      </c>
      <c r="X451" s="573">
        <v>0</v>
      </c>
      <c r="Y451" s="57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683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701</v>
      </c>
      <c r="C452" s="31">
        <v>4301011784</v>
      </c>
      <c r="D452" s="580">
        <v>4607091389982</v>
      </c>
      <c r="E452" s="581"/>
      <c r="F452" s="572">
        <v>0.6</v>
      </c>
      <c r="G452" s="32">
        <v>6</v>
      </c>
      <c r="H452" s="572">
        <v>3.6</v>
      </c>
      <c r="I452" s="572">
        <v>3.81</v>
      </c>
      <c r="J452" s="32">
        <v>132</v>
      </c>
      <c r="K452" s="32" t="s">
        <v>109</v>
      </c>
      <c r="L452" s="32"/>
      <c r="M452" s="33" t="s">
        <v>105</v>
      </c>
      <c r="N452" s="33"/>
      <c r="O452" s="32">
        <v>60</v>
      </c>
      <c r="P452" s="61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68</v>
      </c>
      <c r="X452" s="573">
        <v>0</v>
      </c>
      <c r="Y452" s="574">
        <f t="shared" si="69"/>
        <v>0</v>
      </c>
      <c r="Z452" s="36" t="str">
        <f>IFERROR(IF(Y452=0,"",ROUNDUP(Y452/H452,0)*0.00902),"")</f>
        <v/>
      </c>
      <c r="AA452" s="56"/>
      <c r="AB452" s="57"/>
      <c r="AC452" s="507" t="s">
        <v>683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85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82" t="s">
        <v>70</v>
      </c>
      <c r="Q453" s="583"/>
      <c r="R453" s="583"/>
      <c r="S453" s="583"/>
      <c r="T453" s="583"/>
      <c r="U453" s="583"/>
      <c r="V453" s="584"/>
      <c r="W453" s="37" t="s">
        <v>71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25.719696969696969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27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0.29352</v>
      </c>
      <c r="AA453" s="576"/>
      <c r="AB453" s="576"/>
      <c r="AC453" s="576"/>
    </row>
    <row r="454" spans="1:68" x14ac:dyDescent="0.2">
      <c r="A454" s="586"/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7"/>
      <c r="P454" s="582" t="s">
        <v>70</v>
      </c>
      <c r="Q454" s="583"/>
      <c r="R454" s="583"/>
      <c r="S454" s="583"/>
      <c r="T454" s="583"/>
      <c r="U454" s="583"/>
      <c r="V454" s="584"/>
      <c r="W454" s="37" t="s">
        <v>68</v>
      </c>
      <c r="X454" s="575">
        <f>IFERROR(SUM(X438:X452),"0")</f>
        <v>119</v>
      </c>
      <c r="Y454" s="575">
        <f>IFERROR(SUM(Y438:Y452),"0")</f>
        <v>125.76</v>
      </c>
      <c r="Z454" s="37"/>
      <c r="AA454" s="576"/>
      <c r="AB454" s="576"/>
      <c r="AC454" s="576"/>
    </row>
    <row r="455" spans="1:68" ht="14.25" hidden="1" customHeight="1" x14ac:dyDescent="0.25">
      <c r="A455" s="590" t="s">
        <v>133</v>
      </c>
      <c r="B455" s="586"/>
      <c r="C455" s="586"/>
      <c r="D455" s="586"/>
      <c r="E455" s="586"/>
      <c r="F455" s="586"/>
      <c r="G455" s="586"/>
      <c r="H455" s="586"/>
      <c r="I455" s="586"/>
      <c r="J455" s="586"/>
      <c r="K455" s="586"/>
      <c r="L455" s="586"/>
      <c r="M455" s="586"/>
      <c r="N455" s="586"/>
      <c r="O455" s="586"/>
      <c r="P455" s="586"/>
      <c r="Q455" s="586"/>
      <c r="R455" s="586"/>
      <c r="S455" s="586"/>
      <c r="T455" s="586"/>
      <c r="U455" s="586"/>
      <c r="V455" s="586"/>
      <c r="W455" s="586"/>
      <c r="X455" s="586"/>
      <c r="Y455" s="586"/>
      <c r="Z455" s="586"/>
      <c r="AA455" s="569"/>
      <c r="AB455" s="569"/>
      <c r="AC455" s="569"/>
    </row>
    <row r="456" spans="1:68" ht="16.5" hidden="1" customHeight="1" x14ac:dyDescent="0.25">
      <c r="A456" s="54" t="s">
        <v>702</v>
      </c>
      <c r="B456" s="54" t="s">
        <v>703</v>
      </c>
      <c r="C456" s="31">
        <v>4301020334</v>
      </c>
      <c r="D456" s="580">
        <v>4607091388930</v>
      </c>
      <c r="E456" s="581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104</v>
      </c>
      <c r="L456" s="32"/>
      <c r="M456" s="33" t="s">
        <v>76</v>
      </c>
      <c r="N456" s="33"/>
      <c r="O456" s="32">
        <v>70</v>
      </c>
      <c r="P456" s="7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68</v>
      </c>
      <c r="X456" s="573">
        <v>0</v>
      </c>
      <c r="Y456" s="574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705</v>
      </c>
      <c r="B457" s="54" t="s">
        <v>706</v>
      </c>
      <c r="C457" s="31">
        <v>4301020384</v>
      </c>
      <c r="D457" s="580">
        <v>4680115886407</v>
      </c>
      <c r="E457" s="581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75</v>
      </c>
      <c r="L457" s="32"/>
      <c r="M457" s="33" t="s">
        <v>76</v>
      </c>
      <c r="N457" s="33"/>
      <c r="O457" s="32">
        <v>70</v>
      </c>
      <c r="P457" s="6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68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707</v>
      </c>
      <c r="B458" s="54" t="s">
        <v>708</v>
      </c>
      <c r="C458" s="31">
        <v>4301020385</v>
      </c>
      <c r="D458" s="580">
        <v>4680115880054</v>
      </c>
      <c r="E458" s="581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2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68</v>
      </c>
      <c r="X458" s="573">
        <v>36</v>
      </c>
      <c r="Y458" s="574">
        <f>IFERROR(IF(X458="",0,CEILING((X458/$H458),1)*$H458),"")</f>
        <v>38.4</v>
      </c>
      <c r="Z458" s="36">
        <f>IFERROR(IF(Y458=0,"",ROUNDUP(Y458/H458,0)*0.00902),"")</f>
        <v>7.2160000000000002E-2</v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51.975000000000001</v>
      </c>
      <c r="BN458" s="64">
        <f>IFERROR(Y458*I458/H458,"0")</f>
        <v>55.44</v>
      </c>
      <c r="BO458" s="64">
        <f>IFERROR(1/J458*(X458/H458),"0")</f>
        <v>5.6818181818181823E-2</v>
      </c>
      <c r="BP458" s="64">
        <f>IFERROR(1/J458*(Y458/H458),"0")</f>
        <v>6.0606060606060608E-2</v>
      </c>
    </row>
    <row r="459" spans="1:68" x14ac:dyDescent="0.2">
      <c r="A459" s="585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82" t="s">
        <v>70</v>
      </c>
      <c r="Q459" s="583"/>
      <c r="R459" s="583"/>
      <c r="S459" s="583"/>
      <c r="T459" s="583"/>
      <c r="U459" s="583"/>
      <c r="V459" s="584"/>
      <c r="W459" s="37" t="s">
        <v>71</v>
      </c>
      <c r="X459" s="575">
        <f>IFERROR(X456/H456,"0")+IFERROR(X457/H457,"0")+IFERROR(X458/H458,"0")</f>
        <v>7.5</v>
      </c>
      <c r="Y459" s="575">
        <f>IFERROR(Y456/H456,"0")+IFERROR(Y457/H457,"0")+IFERROR(Y458/H458,"0")</f>
        <v>8</v>
      </c>
      <c r="Z459" s="575">
        <f>IFERROR(IF(Z456="",0,Z456),"0")+IFERROR(IF(Z457="",0,Z457),"0")+IFERROR(IF(Z458="",0,Z458),"0")</f>
        <v>7.2160000000000002E-2</v>
      </c>
      <c r="AA459" s="576"/>
      <c r="AB459" s="576"/>
      <c r="AC459" s="576"/>
    </row>
    <row r="460" spans="1:68" x14ac:dyDescent="0.2">
      <c r="A460" s="586"/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7"/>
      <c r="P460" s="582" t="s">
        <v>70</v>
      </c>
      <c r="Q460" s="583"/>
      <c r="R460" s="583"/>
      <c r="S460" s="583"/>
      <c r="T460" s="583"/>
      <c r="U460" s="583"/>
      <c r="V460" s="584"/>
      <c r="W460" s="37" t="s">
        <v>68</v>
      </c>
      <c r="X460" s="575">
        <f>IFERROR(SUM(X456:X458),"0")</f>
        <v>36</v>
      </c>
      <c r="Y460" s="575">
        <f>IFERROR(SUM(Y456:Y458),"0")</f>
        <v>38.4</v>
      </c>
      <c r="Z460" s="37"/>
      <c r="AA460" s="576"/>
      <c r="AB460" s="576"/>
      <c r="AC460" s="576"/>
    </row>
    <row r="461" spans="1:68" ht="14.25" hidden="1" customHeight="1" x14ac:dyDescent="0.25">
      <c r="A461" s="590" t="s">
        <v>62</v>
      </c>
      <c r="B461" s="586"/>
      <c r="C461" s="586"/>
      <c r="D461" s="586"/>
      <c r="E461" s="586"/>
      <c r="F461" s="586"/>
      <c r="G461" s="586"/>
      <c r="H461" s="586"/>
      <c r="I461" s="586"/>
      <c r="J461" s="586"/>
      <c r="K461" s="586"/>
      <c r="L461" s="586"/>
      <c r="M461" s="586"/>
      <c r="N461" s="586"/>
      <c r="O461" s="586"/>
      <c r="P461" s="586"/>
      <c r="Q461" s="586"/>
      <c r="R461" s="586"/>
      <c r="S461" s="586"/>
      <c r="T461" s="586"/>
      <c r="U461" s="586"/>
      <c r="V461" s="586"/>
      <c r="W461" s="586"/>
      <c r="X461" s="586"/>
      <c r="Y461" s="586"/>
      <c r="Z461" s="586"/>
      <c r="AA461" s="569"/>
      <c r="AB461" s="569"/>
      <c r="AC461" s="569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0">
        <v>4680115883116</v>
      </c>
      <c r="E462" s="581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104</v>
      </c>
      <c r="L462" s="32"/>
      <c r="M462" s="33" t="s">
        <v>105</v>
      </c>
      <c r="N462" s="33"/>
      <c r="O462" s="32">
        <v>70</v>
      </c>
      <c r="P462" s="8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68</v>
      </c>
      <c r="X462" s="573">
        <v>160</v>
      </c>
      <c r="Y462" s="574">
        <f t="shared" ref="Y462:Y468" si="75">IFERROR(IF(X462="",0,CEILING((X462/$H462),1)*$H462),"")</f>
        <v>163.68</v>
      </c>
      <c r="Z462" s="36">
        <f>IFERROR(IF(Y462=0,"",ROUNDUP(Y462/H462,0)*0.01196),"")</f>
        <v>0.37075999999999998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170.90909090909091</v>
      </c>
      <c r="BN462" s="64">
        <f t="shared" ref="BN462:BN468" si="77">IFERROR(Y462*I462/H462,"0")</f>
        <v>174.84</v>
      </c>
      <c r="BO462" s="64">
        <f t="shared" ref="BO462:BO468" si="78">IFERROR(1/J462*(X462/H462),"0")</f>
        <v>0.29137529137529139</v>
      </c>
      <c r="BP462" s="64">
        <f t="shared" ref="BP462:BP468" si="79">IFERROR(1/J462*(Y462/H462),"0")</f>
        <v>0.29807692307692307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4301031350</v>
      </c>
      <c r="D463" s="580">
        <v>4680115883093</v>
      </c>
      <c r="E463" s="581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104</v>
      </c>
      <c r="L463" s="32"/>
      <c r="M463" s="33" t="s">
        <v>66</v>
      </c>
      <c r="N463" s="33"/>
      <c r="O463" s="32">
        <v>70</v>
      </c>
      <c r="P463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68</v>
      </c>
      <c r="X463" s="573">
        <v>0</v>
      </c>
      <c r="Y463" s="574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0">
        <v>4680115883109</v>
      </c>
      <c r="E464" s="581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104</v>
      </c>
      <c r="L464" s="32"/>
      <c r="M464" s="33" t="s">
        <v>66</v>
      </c>
      <c r="N464" s="33"/>
      <c r="O464" s="32">
        <v>70</v>
      </c>
      <c r="P464" s="6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68</v>
      </c>
      <c r="X464" s="573">
        <v>71</v>
      </c>
      <c r="Y464" s="574">
        <f t="shared" si="75"/>
        <v>73.92</v>
      </c>
      <c r="Z464" s="36">
        <f>IFERROR(IF(Y464=0,"",ROUNDUP(Y464/H464,0)*0.01196),"")</f>
        <v>0.16744000000000001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75.840909090909093</v>
      </c>
      <c r="BN464" s="64">
        <f t="shared" si="77"/>
        <v>78.959999999999994</v>
      </c>
      <c r="BO464" s="64">
        <f t="shared" si="78"/>
        <v>0.12929778554778554</v>
      </c>
      <c r="BP464" s="64">
        <f t="shared" si="79"/>
        <v>0.13461538461538464</v>
      </c>
    </row>
    <row r="465" spans="1:68" ht="27" hidden="1" customHeight="1" x14ac:dyDescent="0.25">
      <c r="A465" s="54" t="s">
        <v>718</v>
      </c>
      <c r="B465" s="54" t="s">
        <v>719</v>
      </c>
      <c r="C465" s="31">
        <v>4301031351</v>
      </c>
      <c r="D465" s="580">
        <v>4680115882072</v>
      </c>
      <c r="E465" s="581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70</v>
      </c>
      <c r="P465" s="84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68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718</v>
      </c>
      <c r="B466" s="54" t="s">
        <v>720</v>
      </c>
      <c r="C466" s="31">
        <v>4301031419</v>
      </c>
      <c r="D466" s="580">
        <v>4680115882072</v>
      </c>
      <c r="E466" s="581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109</v>
      </c>
      <c r="L466" s="32"/>
      <c r="M466" s="33" t="s">
        <v>105</v>
      </c>
      <c r="N466" s="33"/>
      <c r="O466" s="32">
        <v>70</v>
      </c>
      <c r="P466" s="5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68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721</v>
      </c>
      <c r="B467" s="54" t="s">
        <v>722</v>
      </c>
      <c r="C467" s="31">
        <v>4301031418</v>
      </c>
      <c r="D467" s="580">
        <v>4680115882102</v>
      </c>
      <c r="E467" s="581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109</v>
      </c>
      <c r="L467" s="32"/>
      <c r="M467" s="33" t="s">
        <v>66</v>
      </c>
      <c r="N467" s="33"/>
      <c r="O467" s="32">
        <v>70</v>
      </c>
      <c r="P467" s="70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68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4301031417</v>
      </c>
      <c r="D468" s="580">
        <v>4680115882096</v>
      </c>
      <c r="E468" s="581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109</v>
      </c>
      <c r="L468" s="32"/>
      <c r="M468" s="33" t="s">
        <v>66</v>
      </c>
      <c r="N468" s="33"/>
      <c r="O468" s="32">
        <v>70</v>
      </c>
      <c r="P468" s="62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68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85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82" t="s">
        <v>70</v>
      </c>
      <c r="Q469" s="583"/>
      <c r="R469" s="583"/>
      <c r="S469" s="583"/>
      <c r="T469" s="583"/>
      <c r="U469" s="583"/>
      <c r="V469" s="584"/>
      <c r="W469" s="37" t="s">
        <v>71</v>
      </c>
      <c r="X469" s="575">
        <f>IFERROR(X462/H462,"0")+IFERROR(X463/H463,"0")+IFERROR(X464/H464,"0")+IFERROR(X465/H465,"0")+IFERROR(X466/H466,"0")+IFERROR(X467/H467,"0")+IFERROR(X468/H468,"0")</f>
        <v>43.75</v>
      </c>
      <c r="Y469" s="575">
        <f>IFERROR(Y462/H462,"0")+IFERROR(Y463/H463,"0")+IFERROR(Y464/H464,"0")+IFERROR(Y465/H465,"0")+IFERROR(Y466/H466,"0")+IFERROR(Y467/H467,"0")+IFERROR(Y468/H468,"0")</f>
        <v>45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0.53820000000000001</v>
      </c>
      <c r="AA469" s="576"/>
      <c r="AB469" s="576"/>
      <c r="AC469" s="576"/>
    </row>
    <row r="470" spans="1:68" x14ac:dyDescent="0.2">
      <c r="A470" s="586"/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7"/>
      <c r="P470" s="582" t="s">
        <v>70</v>
      </c>
      <c r="Q470" s="583"/>
      <c r="R470" s="583"/>
      <c r="S470" s="583"/>
      <c r="T470" s="583"/>
      <c r="U470" s="583"/>
      <c r="V470" s="584"/>
      <c r="W470" s="37" t="s">
        <v>68</v>
      </c>
      <c r="X470" s="575">
        <f>IFERROR(SUM(X462:X468),"0")</f>
        <v>231</v>
      </c>
      <c r="Y470" s="575">
        <f>IFERROR(SUM(Y462:Y468),"0")</f>
        <v>237.60000000000002</v>
      </c>
      <c r="Z470" s="37"/>
      <c r="AA470" s="576"/>
      <c r="AB470" s="576"/>
      <c r="AC470" s="576"/>
    </row>
    <row r="471" spans="1:68" ht="14.25" hidden="1" customHeight="1" x14ac:dyDescent="0.25">
      <c r="A471" s="590" t="s">
        <v>72</v>
      </c>
      <c r="B471" s="586"/>
      <c r="C471" s="586"/>
      <c r="D471" s="586"/>
      <c r="E471" s="586"/>
      <c r="F471" s="586"/>
      <c r="G471" s="586"/>
      <c r="H471" s="586"/>
      <c r="I471" s="586"/>
      <c r="J471" s="586"/>
      <c r="K471" s="586"/>
      <c r="L471" s="586"/>
      <c r="M471" s="586"/>
      <c r="N471" s="586"/>
      <c r="O471" s="586"/>
      <c r="P471" s="586"/>
      <c r="Q471" s="586"/>
      <c r="R471" s="586"/>
      <c r="S471" s="586"/>
      <c r="T471" s="586"/>
      <c r="U471" s="586"/>
      <c r="V471" s="586"/>
      <c r="W471" s="586"/>
      <c r="X471" s="586"/>
      <c r="Y471" s="586"/>
      <c r="Z471" s="586"/>
      <c r="AA471" s="569"/>
      <c r="AB471" s="569"/>
      <c r="AC471" s="569"/>
    </row>
    <row r="472" spans="1:68" ht="16.5" hidden="1" customHeight="1" x14ac:dyDescent="0.25">
      <c r="A472" s="54" t="s">
        <v>725</v>
      </c>
      <c r="B472" s="54" t="s">
        <v>726</v>
      </c>
      <c r="C472" s="31">
        <v>4301051232</v>
      </c>
      <c r="D472" s="580">
        <v>4607091383409</v>
      </c>
      <c r="E472" s="581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104</v>
      </c>
      <c r="L472" s="32"/>
      <c r="M472" s="33" t="s">
        <v>76</v>
      </c>
      <c r="N472" s="33"/>
      <c r="O472" s="32">
        <v>45</v>
      </c>
      <c r="P472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68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728</v>
      </c>
      <c r="B473" s="54" t="s">
        <v>729</v>
      </c>
      <c r="C473" s="31">
        <v>4301051233</v>
      </c>
      <c r="D473" s="580">
        <v>4607091383416</v>
      </c>
      <c r="E473" s="581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45</v>
      </c>
      <c r="P473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68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4301051064</v>
      </c>
      <c r="D474" s="580">
        <v>4680115883536</v>
      </c>
      <c r="E474" s="581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75</v>
      </c>
      <c r="L474" s="32"/>
      <c r="M474" s="33" t="s">
        <v>76</v>
      </c>
      <c r="N474" s="33"/>
      <c r="O474" s="32">
        <v>45</v>
      </c>
      <c r="P474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68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85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82" t="s">
        <v>70</v>
      </c>
      <c r="Q475" s="583"/>
      <c r="R475" s="583"/>
      <c r="S475" s="583"/>
      <c r="T475" s="583"/>
      <c r="U475" s="583"/>
      <c r="V475" s="584"/>
      <c r="W475" s="37" t="s">
        <v>71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hidden="1" x14ac:dyDescent="0.2">
      <c r="A476" s="586"/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7"/>
      <c r="P476" s="582" t="s">
        <v>70</v>
      </c>
      <c r="Q476" s="583"/>
      <c r="R476" s="583"/>
      <c r="S476" s="583"/>
      <c r="T476" s="583"/>
      <c r="U476" s="583"/>
      <c r="V476" s="584"/>
      <c r="W476" s="37" t="s">
        <v>68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hidden="1" customHeight="1" x14ac:dyDescent="0.2">
      <c r="A477" s="655" t="s">
        <v>734</v>
      </c>
      <c r="B477" s="656"/>
      <c r="C477" s="656"/>
      <c r="D477" s="656"/>
      <c r="E477" s="656"/>
      <c r="F477" s="656"/>
      <c r="G477" s="656"/>
      <c r="H477" s="656"/>
      <c r="I477" s="656"/>
      <c r="J477" s="656"/>
      <c r="K477" s="656"/>
      <c r="L477" s="656"/>
      <c r="M477" s="656"/>
      <c r="N477" s="656"/>
      <c r="O477" s="656"/>
      <c r="P477" s="656"/>
      <c r="Q477" s="656"/>
      <c r="R477" s="656"/>
      <c r="S477" s="656"/>
      <c r="T477" s="656"/>
      <c r="U477" s="656"/>
      <c r="V477" s="656"/>
      <c r="W477" s="656"/>
      <c r="X477" s="656"/>
      <c r="Y477" s="656"/>
      <c r="Z477" s="656"/>
      <c r="AA477" s="48"/>
      <c r="AB477" s="48"/>
      <c r="AC477" s="48"/>
    </row>
    <row r="478" spans="1:68" ht="16.5" hidden="1" customHeight="1" x14ac:dyDescent="0.25">
      <c r="A478" s="588" t="s">
        <v>734</v>
      </c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6"/>
      <c r="P478" s="586"/>
      <c r="Q478" s="586"/>
      <c r="R478" s="586"/>
      <c r="S478" s="586"/>
      <c r="T478" s="586"/>
      <c r="U478" s="586"/>
      <c r="V478" s="586"/>
      <c r="W478" s="586"/>
      <c r="X478" s="586"/>
      <c r="Y478" s="586"/>
      <c r="Z478" s="586"/>
      <c r="AA478" s="568"/>
      <c r="AB478" s="568"/>
      <c r="AC478" s="568"/>
    </row>
    <row r="479" spans="1:68" ht="14.25" hidden="1" customHeight="1" x14ac:dyDescent="0.25">
      <c r="A479" s="590" t="s">
        <v>101</v>
      </c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6"/>
      <c r="P479" s="586"/>
      <c r="Q479" s="586"/>
      <c r="R479" s="586"/>
      <c r="S479" s="586"/>
      <c r="T479" s="586"/>
      <c r="U479" s="586"/>
      <c r="V479" s="586"/>
      <c r="W479" s="586"/>
      <c r="X479" s="586"/>
      <c r="Y479" s="586"/>
      <c r="Z479" s="586"/>
      <c r="AA479" s="569"/>
      <c r="AB479" s="569"/>
      <c r="AC479" s="569"/>
    </row>
    <row r="480" spans="1:68" ht="27" hidden="1" customHeight="1" x14ac:dyDescent="0.25">
      <c r="A480" s="54" t="s">
        <v>735</v>
      </c>
      <c r="B480" s="54" t="s">
        <v>736</v>
      </c>
      <c r="C480" s="31">
        <v>4301011763</v>
      </c>
      <c r="D480" s="580">
        <v>4640242181011</v>
      </c>
      <c r="E480" s="581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104</v>
      </c>
      <c r="L480" s="32"/>
      <c r="M480" s="33" t="s">
        <v>76</v>
      </c>
      <c r="N480" s="33"/>
      <c r="O480" s="32">
        <v>55</v>
      </c>
      <c r="P480" s="706" t="s">
        <v>737</v>
      </c>
      <c r="Q480" s="578"/>
      <c r="R480" s="578"/>
      <c r="S480" s="578"/>
      <c r="T480" s="579"/>
      <c r="U480" s="34"/>
      <c r="V480" s="34"/>
      <c r="W480" s="35" t="s">
        <v>68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739</v>
      </c>
      <c r="B481" s="54" t="s">
        <v>740</v>
      </c>
      <c r="C481" s="31">
        <v>4301011585</v>
      </c>
      <c r="D481" s="580">
        <v>4640242180441</v>
      </c>
      <c r="E481" s="581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84" t="s">
        <v>741</v>
      </c>
      <c r="Q481" s="578"/>
      <c r="R481" s="578"/>
      <c r="S481" s="578"/>
      <c r="T481" s="579"/>
      <c r="U481" s="34"/>
      <c r="V481" s="34"/>
      <c r="W481" s="35" t="s">
        <v>68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4301011584</v>
      </c>
      <c r="D482" s="580">
        <v>4640242180564</v>
      </c>
      <c r="E482" s="581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104</v>
      </c>
      <c r="L482" s="32"/>
      <c r="M482" s="33" t="s">
        <v>105</v>
      </c>
      <c r="N482" s="33"/>
      <c r="O482" s="32">
        <v>50</v>
      </c>
      <c r="P482" s="689" t="s">
        <v>745</v>
      </c>
      <c r="Q482" s="578"/>
      <c r="R482" s="578"/>
      <c r="S482" s="578"/>
      <c r="T482" s="579"/>
      <c r="U482" s="34"/>
      <c r="V482" s="34"/>
      <c r="W482" s="35" t="s">
        <v>68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747</v>
      </c>
      <c r="B483" s="54" t="s">
        <v>748</v>
      </c>
      <c r="C483" s="31">
        <v>4301011764</v>
      </c>
      <c r="D483" s="580">
        <v>4640242181189</v>
      </c>
      <c r="E483" s="581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109</v>
      </c>
      <c r="L483" s="32"/>
      <c r="M483" s="33" t="s">
        <v>76</v>
      </c>
      <c r="N483" s="33"/>
      <c r="O483" s="32">
        <v>55</v>
      </c>
      <c r="P483" s="843" t="s">
        <v>749</v>
      </c>
      <c r="Q483" s="578"/>
      <c r="R483" s="578"/>
      <c r="S483" s="578"/>
      <c r="T483" s="579"/>
      <c r="U483" s="34"/>
      <c r="V483" s="34"/>
      <c r="W483" s="35" t="s">
        <v>68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738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85"/>
      <c r="B484" s="586"/>
      <c r="C484" s="586"/>
      <c r="D484" s="586"/>
      <c r="E484" s="586"/>
      <c r="F484" s="586"/>
      <c r="G484" s="586"/>
      <c r="H484" s="586"/>
      <c r="I484" s="586"/>
      <c r="J484" s="586"/>
      <c r="K484" s="586"/>
      <c r="L484" s="586"/>
      <c r="M484" s="586"/>
      <c r="N484" s="586"/>
      <c r="O484" s="587"/>
      <c r="P484" s="582" t="s">
        <v>70</v>
      </c>
      <c r="Q484" s="583"/>
      <c r="R484" s="583"/>
      <c r="S484" s="583"/>
      <c r="T484" s="583"/>
      <c r="U484" s="583"/>
      <c r="V484" s="584"/>
      <c r="W484" s="37" t="s">
        <v>71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hidden="1" x14ac:dyDescent="0.2">
      <c r="A485" s="586"/>
      <c r="B485" s="586"/>
      <c r="C485" s="586"/>
      <c r="D485" s="586"/>
      <c r="E485" s="586"/>
      <c r="F485" s="586"/>
      <c r="G485" s="586"/>
      <c r="H485" s="586"/>
      <c r="I485" s="586"/>
      <c r="J485" s="586"/>
      <c r="K485" s="586"/>
      <c r="L485" s="586"/>
      <c r="M485" s="586"/>
      <c r="N485" s="586"/>
      <c r="O485" s="587"/>
      <c r="P485" s="582" t="s">
        <v>70</v>
      </c>
      <c r="Q485" s="583"/>
      <c r="R485" s="583"/>
      <c r="S485" s="583"/>
      <c r="T485" s="583"/>
      <c r="U485" s="583"/>
      <c r="V485" s="584"/>
      <c r="W485" s="37" t="s">
        <v>68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hidden="1" customHeight="1" x14ac:dyDescent="0.25">
      <c r="A486" s="590" t="s">
        <v>133</v>
      </c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6"/>
      <c r="P486" s="586"/>
      <c r="Q486" s="586"/>
      <c r="R486" s="586"/>
      <c r="S486" s="586"/>
      <c r="T486" s="586"/>
      <c r="U486" s="586"/>
      <c r="V486" s="586"/>
      <c r="W486" s="586"/>
      <c r="X486" s="586"/>
      <c r="Y486" s="586"/>
      <c r="Z486" s="586"/>
      <c r="AA486" s="569"/>
      <c r="AB486" s="569"/>
      <c r="AC486" s="569"/>
    </row>
    <row r="487" spans="1:68" ht="27" hidden="1" customHeight="1" x14ac:dyDescent="0.25">
      <c r="A487" s="54" t="s">
        <v>750</v>
      </c>
      <c r="B487" s="54" t="s">
        <v>751</v>
      </c>
      <c r="C487" s="31">
        <v>4301020400</v>
      </c>
      <c r="D487" s="580">
        <v>4640242180519</v>
      </c>
      <c r="E487" s="581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104</v>
      </c>
      <c r="L487" s="32"/>
      <c r="M487" s="33" t="s">
        <v>105</v>
      </c>
      <c r="N487" s="33"/>
      <c r="O487" s="32">
        <v>50</v>
      </c>
      <c r="P487" s="577" t="s">
        <v>752</v>
      </c>
      <c r="Q487" s="578"/>
      <c r="R487" s="578"/>
      <c r="S487" s="578"/>
      <c r="T487" s="579"/>
      <c r="U487" s="34"/>
      <c r="V487" s="34"/>
      <c r="W487" s="35" t="s">
        <v>68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750</v>
      </c>
      <c r="B488" s="54" t="s">
        <v>754</v>
      </c>
      <c r="C488" s="31">
        <v>4301020269</v>
      </c>
      <c r="D488" s="580">
        <v>4640242180519</v>
      </c>
      <c r="E488" s="581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104</v>
      </c>
      <c r="L488" s="32"/>
      <c r="M488" s="33" t="s">
        <v>76</v>
      </c>
      <c r="N488" s="33"/>
      <c r="O488" s="32">
        <v>50</v>
      </c>
      <c r="P488" s="831" t="s">
        <v>755</v>
      </c>
      <c r="Q488" s="578"/>
      <c r="R488" s="578"/>
      <c r="S488" s="578"/>
      <c r="T488" s="579"/>
      <c r="U488" s="34"/>
      <c r="V488" s="34"/>
      <c r="W488" s="35" t="s">
        <v>68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756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757</v>
      </c>
      <c r="B489" s="54" t="s">
        <v>758</v>
      </c>
      <c r="C489" s="31">
        <v>4301020260</v>
      </c>
      <c r="D489" s="580">
        <v>4640242180526</v>
      </c>
      <c r="E489" s="581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104</v>
      </c>
      <c r="L489" s="32"/>
      <c r="M489" s="33" t="s">
        <v>105</v>
      </c>
      <c r="N489" s="33"/>
      <c r="O489" s="32">
        <v>50</v>
      </c>
      <c r="P489" s="766" t="s">
        <v>759</v>
      </c>
      <c r="Q489" s="578"/>
      <c r="R489" s="578"/>
      <c r="S489" s="578"/>
      <c r="T489" s="579"/>
      <c r="U489" s="34"/>
      <c r="V489" s="34"/>
      <c r="W489" s="35" t="s">
        <v>68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756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760</v>
      </c>
      <c r="B490" s="54" t="s">
        <v>761</v>
      </c>
      <c r="C490" s="31">
        <v>4301020295</v>
      </c>
      <c r="D490" s="580">
        <v>4640242181363</v>
      </c>
      <c r="E490" s="581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109</v>
      </c>
      <c r="L490" s="32"/>
      <c r="M490" s="33" t="s">
        <v>105</v>
      </c>
      <c r="N490" s="33"/>
      <c r="O490" s="32">
        <v>50</v>
      </c>
      <c r="P490" s="836" t="s">
        <v>762</v>
      </c>
      <c r="Q490" s="578"/>
      <c r="R490" s="578"/>
      <c r="S490" s="578"/>
      <c r="T490" s="579"/>
      <c r="U490" s="34"/>
      <c r="V490" s="34"/>
      <c r="W490" s="35" t="s">
        <v>68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6"/>
      <c r="C491" s="586"/>
      <c r="D491" s="586"/>
      <c r="E491" s="586"/>
      <c r="F491" s="586"/>
      <c r="G491" s="586"/>
      <c r="H491" s="586"/>
      <c r="I491" s="586"/>
      <c r="J491" s="586"/>
      <c r="K491" s="586"/>
      <c r="L491" s="586"/>
      <c r="M491" s="586"/>
      <c r="N491" s="586"/>
      <c r="O491" s="587"/>
      <c r="P491" s="582" t="s">
        <v>70</v>
      </c>
      <c r="Q491" s="583"/>
      <c r="R491" s="583"/>
      <c r="S491" s="583"/>
      <c r="T491" s="583"/>
      <c r="U491" s="583"/>
      <c r="V491" s="584"/>
      <c r="W491" s="37" t="s">
        <v>71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hidden="1" x14ac:dyDescent="0.2">
      <c r="A492" s="586"/>
      <c r="B492" s="586"/>
      <c r="C492" s="586"/>
      <c r="D492" s="586"/>
      <c r="E492" s="586"/>
      <c r="F492" s="586"/>
      <c r="G492" s="586"/>
      <c r="H492" s="586"/>
      <c r="I492" s="586"/>
      <c r="J492" s="586"/>
      <c r="K492" s="586"/>
      <c r="L492" s="586"/>
      <c r="M492" s="586"/>
      <c r="N492" s="586"/>
      <c r="O492" s="587"/>
      <c r="P492" s="582" t="s">
        <v>70</v>
      </c>
      <c r="Q492" s="583"/>
      <c r="R492" s="583"/>
      <c r="S492" s="583"/>
      <c r="T492" s="583"/>
      <c r="U492" s="583"/>
      <c r="V492" s="584"/>
      <c r="W492" s="37" t="s">
        <v>68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hidden="1" customHeight="1" x14ac:dyDescent="0.25">
      <c r="A493" s="590" t="s">
        <v>62</v>
      </c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6"/>
      <c r="P493" s="586"/>
      <c r="Q493" s="586"/>
      <c r="R493" s="586"/>
      <c r="S493" s="586"/>
      <c r="T493" s="586"/>
      <c r="U493" s="586"/>
      <c r="V493" s="586"/>
      <c r="W493" s="586"/>
      <c r="X493" s="586"/>
      <c r="Y493" s="586"/>
      <c r="Z493" s="586"/>
      <c r="AA493" s="569"/>
      <c r="AB493" s="569"/>
      <c r="AC493" s="569"/>
    </row>
    <row r="494" spans="1:68" ht="27" hidden="1" customHeight="1" x14ac:dyDescent="0.25">
      <c r="A494" s="54" t="s">
        <v>764</v>
      </c>
      <c r="B494" s="54" t="s">
        <v>765</v>
      </c>
      <c r="C494" s="31">
        <v>4301031280</v>
      </c>
      <c r="D494" s="580">
        <v>4640242180816</v>
      </c>
      <c r="E494" s="581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109</v>
      </c>
      <c r="L494" s="32"/>
      <c r="M494" s="33" t="s">
        <v>66</v>
      </c>
      <c r="N494" s="33"/>
      <c r="O494" s="32">
        <v>40</v>
      </c>
      <c r="P494" s="682" t="s">
        <v>766</v>
      </c>
      <c r="Q494" s="578"/>
      <c r="R494" s="578"/>
      <c r="S494" s="578"/>
      <c r="T494" s="579"/>
      <c r="U494" s="34"/>
      <c r="V494" s="34"/>
      <c r="W494" s="35" t="s">
        <v>68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768</v>
      </c>
      <c r="B495" s="54" t="s">
        <v>769</v>
      </c>
      <c r="C495" s="31">
        <v>4301031244</v>
      </c>
      <c r="D495" s="580">
        <v>4640242180595</v>
      </c>
      <c r="E495" s="581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109</v>
      </c>
      <c r="L495" s="32"/>
      <c r="M495" s="33" t="s">
        <v>66</v>
      </c>
      <c r="N495" s="33"/>
      <c r="O495" s="32">
        <v>40</v>
      </c>
      <c r="P495" s="685" t="s">
        <v>770</v>
      </c>
      <c r="Q495" s="578"/>
      <c r="R495" s="578"/>
      <c r="S495" s="578"/>
      <c r="T495" s="579"/>
      <c r="U495" s="34"/>
      <c r="V495" s="34"/>
      <c r="W495" s="35" t="s">
        <v>68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771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85"/>
      <c r="B496" s="586"/>
      <c r="C496" s="586"/>
      <c r="D496" s="586"/>
      <c r="E496" s="586"/>
      <c r="F496" s="586"/>
      <c r="G496" s="586"/>
      <c r="H496" s="586"/>
      <c r="I496" s="586"/>
      <c r="J496" s="586"/>
      <c r="K496" s="586"/>
      <c r="L496" s="586"/>
      <c r="M496" s="586"/>
      <c r="N496" s="586"/>
      <c r="O496" s="587"/>
      <c r="P496" s="582" t="s">
        <v>70</v>
      </c>
      <c r="Q496" s="583"/>
      <c r="R496" s="583"/>
      <c r="S496" s="583"/>
      <c r="T496" s="583"/>
      <c r="U496" s="583"/>
      <c r="V496" s="584"/>
      <c r="W496" s="37" t="s">
        <v>71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hidden="1" x14ac:dyDescent="0.2">
      <c r="A497" s="586"/>
      <c r="B497" s="586"/>
      <c r="C497" s="586"/>
      <c r="D497" s="586"/>
      <c r="E497" s="586"/>
      <c r="F497" s="586"/>
      <c r="G497" s="586"/>
      <c r="H497" s="586"/>
      <c r="I497" s="586"/>
      <c r="J497" s="586"/>
      <c r="K497" s="586"/>
      <c r="L497" s="586"/>
      <c r="M497" s="586"/>
      <c r="N497" s="586"/>
      <c r="O497" s="587"/>
      <c r="P497" s="582" t="s">
        <v>70</v>
      </c>
      <c r="Q497" s="583"/>
      <c r="R497" s="583"/>
      <c r="S497" s="583"/>
      <c r="T497" s="583"/>
      <c r="U497" s="583"/>
      <c r="V497" s="584"/>
      <c r="W497" s="37" t="s">
        <v>68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hidden="1" customHeight="1" x14ac:dyDescent="0.25">
      <c r="A498" s="590" t="s">
        <v>72</v>
      </c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6"/>
      <c r="P498" s="586"/>
      <c r="Q498" s="586"/>
      <c r="R498" s="586"/>
      <c r="S498" s="586"/>
      <c r="T498" s="586"/>
      <c r="U498" s="586"/>
      <c r="V498" s="586"/>
      <c r="W498" s="586"/>
      <c r="X498" s="586"/>
      <c r="Y498" s="586"/>
      <c r="Z498" s="586"/>
      <c r="AA498" s="569"/>
      <c r="AB498" s="569"/>
      <c r="AC498" s="569"/>
    </row>
    <row r="499" spans="1:68" ht="27" hidden="1" customHeight="1" x14ac:dyDescent="0.25">
      <c r="A499" s="54" t="s">
        <v>772</v>
      </c>
      <c r="B499" s="54" t="s">
        <v>773</v>
      </c>
      <c r="C499" s="31">
        <v>4301052046</v>
      </c>
      <c r="D499" s="580">
        <v>4640242180533</v>
      </c>
      <c r="E499" s="581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104</v>
      </c>
      <c r="L499" s="32"/>
      <c r="M499" s="33" t="s">
        <v>91</v>
      </c>
      <c r="N499" s="33"/>
      <c r="O499" s="32">
        <v>45</v>
      </c>
      <c r="P499" s="893" t="s">
        <v>774</v>
      </c>
      <c r="Q499" s="578"/>
      <c r="R499" s="578"/>
      <c r="S499" s="578"/>
      <c r="T499" s="579"/>
      <c r="U499" s="34"/>
      <c r="V499" s="34"/>
      <c r="W499" s="35" t="s">
        <v>68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775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776</v>
      </c>
      <c r="B500" s="54" t="s">
        <v>777</v>
      </c>
      <c r="C500" s="31">
        <v>4301051920</v>
      </c>
      <c r="D500" s="580">
        <v>4640242181233</v>
      </c>
      <c r="E500" s="581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75</v>
      </c>
      <c r="L500" s="32"/>
      <c r="M500" s="33" t="s">
        <v>91</v>
      </c>
      <c r="N500" s="33"/>
      <c r="O500" s="32">
        <v>45</v>
      </c>
      <c r="P500" s="914" t="s">
        <v>778</v>
      </c>
      <c r="Q500" s="578"/>
      <c r="R500" s="578"/>
      <c r="S500" s="578"/>
      <c r="T500" s="579"/>
      <c r="U500" s="34"/>
      <c r="V500" s="34"/>
      <c r="W500" s="35" t="s">
        <v>68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775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585"/>
      <c r="B501" s="586"/>
      <c r="C501" s="586"/>
      <c r="D501" s="586"/>
      <c r="E501" s="586"/>
      <c r="F501" s="586"/>
      <c r="G501" s="586"/>
      <c r="H501" s="586"/>
      <c r="I501" s="586"/>
      <c r="J501" s="586"/>
      <c r="K501" s="586"/>
      <c r="L501" s="586"/>
      <c r="M501" s="586"/>
      <c r="N501" s="586"/>
      <c r="O501" s="587"/>
      <c r="P501" s="582" t="s">
        <v>70</v>
      </c>
      <c r="Q501" s="583"/>
      <c r="R501" s="583"/>
      <c r="S501" s="583"/>
      <c r="T501" s="583"/>
      <c r="U501" s="583"/>
      <c r="V501" s="584"/>
      <c r="W501" s="37" t="s">
        <v>71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hidden="1" x14ac:dyDescent="0.2">
      <c r="A502" s="586"/>
      <c r="B502" s="586"/>
      <c r="C502" s="586"/>
      <c r="D502" s="586"/>
      <c r="E502" s="586"/>
      <c r="F502" s="586"/>
      <c r="G502" s="586"/>
      <c r="H502" s="586"/>
      <c r="I502" s="586"/>
      <c r="J502" s="586"/>
      <c r="K502" s="586"/>
      <c r="L502" s="586"/>
      <c r="M502" s="586"/>
      <c r="N502" s="586"/>
      <c r="O502" s="587"/>
      <c r="P502" s="582" t="s">
        <v>70</v>
      </c>
      <c r="Q502" s="583"/>
      <c r="R502" s="583"/>
      <c r="S502" s="583"/>
      <c r="T502" s="583"/>
      <c r="U502" s="583"/>
      <c r="V502" s="584"/>
      <c r="W502" s="37" t="s">
        <v>68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hidden="1" customHeight="1" x14ac:dyDescent="0.25">
      <c r="A503" s="590" t="s">
        <v>168</v>
      </c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6"/>
      <c r="P503" s="586"/>
      <c r="Q503" s="586"/>
      <c r="R503" s="586"/>
      <c r="S503" s="586"/>
      <c r="T503" s="586"/>
      <c r="U503" s="586"/>
      <c r="V503" s="586"/>
      <c r="W503" s="586"/>
      <c r="X503" s="586"/>
      <c r="Y503" s="586"/>
      <c r="Z503" s="586"/>
      <c r="AA503" s="569"/>
      <c r="AB503" s="569"/>
      <c r="AC503" s="569"/>
    </row>
    <row r="504" spans="1:68" ht="27" hidden="1" customHeight="1" x14ac:dyDescent="0.25">
      <c r="A504" s="54" t="s">
        <v>779</v>
      </c>
      <c r="B504" s="54" t="s">
        <v>780</v>
      </c>
      <c r="C504" s="31">
        <v>4301060491</v>
      </c>
      <c r="D504" s="580">
        <v>4640242180120</v>
      </c>
      <c r="E504" s="581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104</v>
      </c>
      <c r="L504" s="32"/>
      <c r="M504" s="33" t="s">
        <v>76</v>
      </c>
      <c r="N504" s="33"/>
      <c r="O504" s="32">
        <v>40</v>
      </c>
      <c r="P504" s="745" t="s">
        <v>781</v>
      </c>
      <c r="Q504" s="578"/>
      <c r="R504" s="578"/>
      <c r="S504" s="578"/>
      <c r="T504" s="579"/>
      <c r="U504" s="34"/>
      <c r="V504" s="34"/>
      <c r="W504" s="35" t="s">
        <v>68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783</v>
      </c>
      <c r="B505" s="54" t="s">
        <v>784</v>
      </c>
      <c r="C505" s="31">
        <v>4301060498</v>
      </c>
      <c r="D505" s="580">
        <v>4640242180137</v>
      </c>
      <c r="E505" s="581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104</v>
      </c>
      <c r="L505" s="32"/>
      <c r="M505" s="33" t="s">
        <v>91</v>
      </c>
      <c r="N505" s="33"/>
      <c r="O505" s="32">
        <v>40</v>
      </c>
      <c r="P505" s="908" t="s">
        <v>785</v>
      </c>
      <c r="Q505" s="578"/>
      <c r="R505" s="578"/>
      <c r="S505" s="578"/>
      <c r="T505" s="579"/>
      <c r="U505" s="34"/>
      <c r="V505" s="34"/>
      <c r="W505" s="35" t="s">
        <v>68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786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585"/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7"/>
      <c r="P506" s="582" t="s">
        <v>70</v>
      </c>
      <c r="Q506" s="583"/>
      <c r="R506" s="583"/>
      <c r="S506" s="583"/>
      <c r="T506" s="583"/>
      <c r="U506" s="583"/>
      <c r="V506" s="584"/>
      <c r="W506" s="37" t="s">
        <v>71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hidden="1" x14ac:dyDescent="0.2">
      <c r="A507" s="586"/>
      <c r="B507" s="586"/>
      <c r="C507" s="586"/>
      <c r="D507" s="586"/>
      <c r="E507" s="586"/>
      <c r="F507" s="586"/>
      <c r="G507" s="586"/>
      <c r="H507" s="586"/>
      <c r="I507" s="586"/>
      <c r="J507" s="586"/>
      <c r="K507" s="586"/>
      <c r="L507" s="586"/>
      <c r="M507" s="586"/>
      <c r="N507" s="586"/>
      <c r="O507" s="587"/>
      <c r="P507" s="582" t="s">
        <v>70</v>
      </c>
      <c r="Q507" s="583"/>
      <c r="R507" s="583"/>
      <c r="S507" s="583"/>
      <c r="T507" s="583"/>
      <c r="U507" s="583"/>
      <c r="V507" s="584"/>
      <c r="W507" s="37" t="s">
        <v>68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hidden="1" customHeight="1" x14ac:dyDescent="0.25">
      <c r="A508" s="588" t="s">
        <v>787</v>
      </c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86"/>
      <c r="P508" s="586"/>
      <c r="Q508" s="586"/>
      <c r="R508" s="586"/>
      <c r="S508" s="586"/>
      <c r="T508" s="586"/>
      <c r="U508" s="586"/>
      <c r="V508" s="586"/>
      <c r="W508" s="586"/>
      <c r="X508" s="586"/>
      <c r="Y508" s="586"/>
      <c r="Z508" s="586"/>
      <c r="AA508" s="568"/>
      <c r="AB508" s="568"/>
      <c r="AC508" s="568"/>
    </row>
    <row r="509" spans="1:68" ht="14.25" hidden="1" customHeight="1" x14ac:dyDescent="0.25">
      <c r="A509" s="590" t="s">
        <v>133</v>
      </c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86"/>
      <c r="P509" s="586"/>
      <c r="Q509" s="586"/>
      <c r="R509" s="586"/>
      <c r="S509" s="586"/>
      <c r="T509" s="586"/>
      <c r="U509" s="586"/>
      <c r="V509" s="586"/>
      <c r="W509" s="586"/>
      <c r="X509" s="586"/>
      <c r="Y509" s="586"/>
      <c r="Z509" s="586"/>
      <c r="AA509" s="569"/>
      <c r="AB509" s="569"/>
      <c r="AC509" s="569"/>
    </row>
    <row r="510" spans="1:68" ht="27" hidden="1" customHeight="1" x14ac:dyDescent="0.25">
      <c r="A510" s="54" t="s">
        <v>788</v>
      </c>
      <c r="B510" s="54" t="s">
        <v>789</v>
      </c>
      <c r="C510" s="31">
        <v>4301020314</v>
      </c>
      <c r="D510" s="580">
        <v>4640242180090</v>
      </c>
      <c r="E510" s="581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899" t="s">
        <v>790</v>
      </c>
      <c r="Q510" s="578"/>
      <c r="R510" s="578"/>
      <c r="S510" s="578"/>
      <c r="T510" s="579"/>
      <c r="U510" s="34"/>
      <c r="V510" s="34"/>
      <c r="W510" s="35" t="s">
        <v>68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791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85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82" t="s">
        <v>70</v>
      </c>
      <c r="Q511" s="583"/>
      <c r="R511" s="583"/>
      <c r="S511" s="583"/>
      <c r="T511" s="583"/>
      <c r="U511" s="583"/>
      <c r="V511" s="584"/>
      <c r="W511" s="37" t="s">
        <v>71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hidden="1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7"/>
      <c r="P512" s="582" t="s">
        <v>70</v>
      </c>
      <c r="Q512" s="583"/>
      <c r="R512" s="583"/>
      <c r="S512" s="583"/>
      <c r="T512" s="583"/>
      <c r="U512" s="583"/>
      <c r="V512" s="584"/>
      <c r="W512" s="37" t="s">
        <v>68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0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751"/>
      <c r="P513" s="593" t="s">
        <v>792</v>
      </c>
      <c r="Q513" s="594"/>
      <c r="R513" s="594"/>
      <c r="S513" s="594"/>
      <c r="T513" s="594"/>
      <c r="U513" s="594"/>
      <c r="V513" s="595"/>
      <c r="W513" s="37" t="s">
        <v>68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6678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6816.3600000000006</v>
      </c>
      <c r="Z513" s="37"/>
      <c r="AA513" s="576"/>
      <c r="AB513" s="576"/>
      <c r="AC513" s="576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751"/>
      <c r="P514" s="593" t="s">
        <v>793</v>
      </c>
      <c r="Q514" s="594"/>
      <c r="R514" s="594"/>
      <c r="S514" s="594"/>
      <c r="T514" s="594"/>
      <c r="U514" s="594"/>
      <c r="V514" s="595"/>
      <c r="W514" s="37" t="s">
        <v>68</v>
      </c>
      <c r="X514" s="575">
        <f>IFERROR(SUM(BM22:BM510),"0")</f>
        <v>7069.5865476392537</v>
      </c>
      <c r="Y514" s="575">
        <f>IFERROR(SUM(BN22:BN510),"0")</f>
        <v>7216.4049999999997</v>
      </c>
      <c r="Z514" s="37"/>
      <c r="AA514" s="576"/>
      <c r="AB514" s="576"/>
      <c r="AC514" s="576"/>
    </row>
    <row r="515" spans="1:32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751"/>
      <c r="P515" s="593" t="s">
        <v>794</v>
      </c>
      <c r="Q515" s="594"/>
      <c r="R515" s="594"/>
      <c r="S515" s="594"/>
      <c r="T515" s="594"/>
      <c r="U515" s="594"/>
      <c r="V515" s="595"/>
      <c r="W515" s="37" t="s">
        <v>795</v>
      </c>
      <c r="X515" s="38">
        <f>ROUNDUP(SUM(BO22:BO510),0)</f>
        <v>12</v>
      </c>
      <c r="Y515" s="38">
        <f>ROUNDUP(SUM(BP22:BP510),0)</f>
        <v>12</v>
      </c>
      <c r="Z515" s="37"/>
      <c r="AA515" s="576"/>
      <c r="AB515" s="576"/>
      <c r="AC515" s="576"/>
    </row>
    <row r="516" spans="1:32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751"/>
      <c r="P516" s="593" t="s">
        <v>796</v>
      </c>
      <c r="Q516" s="594"/>
      <c r="R516" s="594"/>
      <c r="S516" s="594"/>
      <c r="T516" s="594"/>
      <c r="U516" s="594"/>
      <c r="V516" s="595"/>
      <c r="W516" s="37" t="s">
        <v>68</v>
      </c>
      <c r="X516" s="575">
        <f>GrossWeightTotal+PalletQtyTotal*25</f>
        <v>7369.5865476392537</v>
      </c>
      <c r="Y516" s="575">
        <f>GrossWeightTotalR+PalletQtyTotalR*25</f>
        <v>7516.4049999999997</v>
      </c>
      <c r="Z516" s="37"/>
      <c r="AA516" s="576"/>
      <c r="AB516" s="576"/>
      <c r="AC516" s="576"/>
    </row>
    <row r="517" spans="1:32" x14ac:dyDescent="0.2">
      <c r="A517" s="586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51"/>
      <c r="P517" s="593" t="s">
        <v>797</v>
      </c>
      <c r="Q517" s="594"/>
      <c r="R517" s="594"/>
      <c r="S517" s="594"/>
      <c r="T517" s="594"/>
      <c r="U517" s="594"/>
      <c r="V517" s="595"/>
      <c r="W517" s="37" t="s">
        <v>795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1301.7320520392529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1325</v>
      </c>
      <c r="Z517" s="37"/>
      <c r="AA517" s="576"/>
      <c r="AB517" s="576"/>
      <c r="AC517" s="576"/>
    </row>
    <row r="518" spans="1:32" ht="14.25" hidden="1" customHeight="1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51"/>
      <c r="P518" s="593" t="s">
        <v>798</v>
      </c>
      <c r="Q518" s="594"/>
      <c r="R518" s="594"/>
      <c r="S518" s="594"/>
      <c r="T518" s="594"/>
      <c r="U518" s="594"/>
      <c r="V518" s="595"/>
      <c r="W518" s="39" t="s">
        <v>799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13.86598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800</v>
      </c>
      <c r="B520" s="570" t="s">
        <v>61</v>
      </c>
      <c r="C520" s="603" t="s">
        <v>99</v>
      </c>
      <c r="D520" s="669"/>
      <c r="E520" s="669"/>
      <c r="F520" s="669"/>
      <c r="G520" s="669"/>
      <c r="H520" s="670"/>
      <c r="I520" s="603" t="s">
        <v>256</v>
      </c>
      <c r="J520" s="669"/>
      <c r="K520" s="669"/>
      <c r="L520" s="669"/>
      <c r="M520" s="669"/>
      <c r="N520" s="669"/>
      <c r="O520" s="669"/>
      <c r="P520" s="669"/>
      <c r="Q520" s="669"/>
      <c r="R520" s="669"/>
      <c r="S520" s="670"/>
      <c r="T520" s="603" t="s">
        <v>547</v>
      </c>
      <c r="U520" s="670"/>
      <c r="V520" s="603" t="s">
        <v>604</v>
      </c>
      <c r="W520" s="669"/>
      <c r="X520" s="669"/>
      <c r="Y520" s="670"/>
      <c r="Z520" s="570" t="s">
        <v>664</v>
      </c>
      <c r="AA520" s="603" t="s">
        <v>734</v>
      </c>
      <c r="AB520" s="670"/>
      <c r="AC520" s="52"/>
      <c r="AF520" s="571"/>
    </row>
    <row r="521" spans="1:32" ht="14.25" customHeight="1" thickTop="1" x14ac:dyDescent="0.2">
      <c r="A521" s="696" t="s">
        <v>801</v>
      </c>
      <c r="B521" s="603" t="s">
        <v>61</v>
      </c>
      <c r="C521" s="603" t="s">
        <v>100</v>
      </c>
      <c r="D521" s="603" t="s">
        <v>115</v>
      </c>
      <c r="E521" s="603" t="s">
        <v>175</v>
      </c>
      <c r="F521" s="603" t="s">
        <v>198</v>
      </c>
      <c r="G521" s="603" t="s">
        <v>231</v>
      </c>
      <c r="H521" s="603" t="s">
        <v>99</v>
      </c>
      <c r="I521" s="603" t="s">
        <v>257</v>
      </c>
      <c r="J521" s="603" t="s">
        <v>297</v>
      </c>
      <c r="K521" s="603" t="s">
        <v>358</v>
      </c>
      <c r="L521" s="603" t="s">
        <v>400</v>
      </c>
      <c r="M521" s="603" t="s">
        <v>416</v>
      </c>
      <c r="N521" s="571"/>
      <c r="O521" s="603" t="s">
        <v>429</v>
      </c>
      <c r="P521" s="603" t="s">
        <v>439</v>
      </c>
      <c r="Q521" s="603" t="s">
        <v>446</v>
      </c>
      <c r="R521" s="603" t="s">
        <v>451</v>
      </c>
      <c r="S521" s="603" t="s">
        <v>537</v>
      </c>
      <c r="T521" s="603" t="s">
        <v>548</v>
      </c>
      <c r="U521" s="603" t="s">
        <v>582</v>
      </c>
      <c r="V521" s="603" t="s">
        <v>605</v>
      </c>
      <c r="W521" s="603" t="s">
        <v>637</v>
      </c>
      <c r="X521" s="603" t="s">
        <v>656</v>
      </c>
      <c r="Y521" s="603" t="s">
        <v>660</v>
      </c>
      <c r="Z521" s="603" t="s">
        <v>664</v>
      </c>
      <c r="AA521" s="603" t="s">
        <v>734</v>
      </c>
      <c r="AB521" s="603" t="s">
        <v>787</v>
      </c>
      <c r="AC521" s="52"/>
      <c r="AF521" s="571"/>
    </row>
    <row r="522" spans="1:32" ht="13.5" customHeight="1" thickBot="1" x14ac:dyDescent="0.25">
      <c r="A522" s="697"/>
      <c r="B522" s="604"/>
      <c r="C522" s="604"/>
      <c r="D522" s="604"/>
      <c r="E522" s="604"/>
      <c r="F522" s="604"/>
      <c r="G522" s="604"/>
      <c r="H522" s="604"/>
      <c r="I522" s="604"/>
      <c r="J522" s="604"/>
      <c r="K522" s="604"/>
      <c r="L522" s="604"/>
      <c r="M522" s="604"/>
      <c r="N522" s="571"/>
      <c r="O522" s="604"/>
      <c r="P522" s="604"/>
      <c r="Q522" s="604"/>
      <c r="R522" s="604"/>
      <c r="S522" s="604"/>
      <c r="T522" s="604"/>
      <c r="U522" s="604"/>
      <c r="V522" s="604"/>
      <c r="W522" s="604"/>
      <c r="X522" s="604"/>
      <c r="Y522" s="604"/>
      <c r="Z522" s="604"/>
      <c r="AA522" s="604"/>
      <c r="AB522" s="604"/>
      <c r="AC522" s="52"/>
      <c r="AF522" s="571"/>
    </row>
    <row r="523" spans="1:32" ht="18" customHeight="1" thickTop="1" thickBot="1" x14ac:dyDescent="0.25">
      <c r="A523" s="40" t="s">
        <v>802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840.10000000000014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281.8</v>
      </c>
      <c r="E523" s="46">
        <f>IFERROR(Y89*1,"0")+IFERROR(Y90*1,"0")+IFERROR(Y91*1,"0")+IFERROR(Y95*1,"0")+IFERROR(Y96*1,"0")+IFERROR(Y97*1,"0")+IFERROR(Y98*1,"0")+IFERROR(Y99*1,"0")+IFERROR(Y100*1,"0")</f>
        <v>180.9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308.40000000000003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362.4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1204.2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212.79999999999998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69.599999999999994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513</v>
      </c>
      <c r="S523" s="46">
        <f>IFERROR(Y340*1,"0")+IFERROR(Y341*1,"0")+IFERROR(Y342*1,"0")</f>
        <v>32.4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1905</v>
      </c>
      <c r="U523" s="46">
        <f>IFERROR(Y373*1,"0")+IFERROR(Y374*1,"0")+IFERROR(Y375*1,"0")+IFERROR(Y376*1,"0")+IFERROR(Y380*1,"0")+IFERROR(Y384*1,"0")+IFERROR(Y385*1,"0")+IFERROR(Y389*1,"0")</f>
        <v>504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401.76000000000005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46">
        <f>IFERROR(Y510*1,"0")</f>
        <v>0</v>
      </c>
      <c r="AC523" s="52"/>
      <c r="AF523" s="571"/>
    </row>
  </sheetData>
  <sheetProtection algorithmName="SHA-512" hashValue="DCzzqJZaktjP6oNklIqAGchVeW8FCfSg9vWETgcb7Bsm7MD0H845RDjJkAi0/rxTJnoRi8/bq0neKELDi82KwQ==" saltValue="MVXhLDGizwvhIATY4r1h5w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1"/>
        <filter val="1 005,00"/>
        <filter val="1 077,00"/>
        <filter val="1 301,73"/>
        <filter val="1,11"/>
        <filter val="1,31"/>
        <filter val="10,00"/>
        <filter val="102,00"/>
        <filter val="109,12"/>
        <filter val="11,00"/>
        <filter val="11,20"/>
        <filter val="119,00"/>
        <filter val="12"/>
        <filter val="12,00"/>
        <filter val="120,00"/>
        <filter val="134,00"/>
        <filter val="14,00"/>
        <filter val="140,00"/>
        <filter val="141,00"/>
        <filter val="159,76"/>
        <filter val="16,00"/>
        <filter val="160,00"/>
        <filter val="165,00"/>
        <filter val="170,00"/>
        <filter val="173,00"/>
        <filter val="178,00"/>
        <filter val="179,00"/>
        <filter val="18,24"/>
        <filter val="199,00"/>
        <filter val="2,00"/>
        <filter val="200,00"/>
        <filter val="204,00"/>
        <filter val="21,15"/>
        <filter val="23,00"/>
        <filter val="231,00"/>
        <filter val="25,72"/>
        <filter val="27,00"/>
        <filter val="27,50"/>
        <filter val="28,89"/>
        <filter val="29,00"/>
        <filter val="29,78"/>
        <filter val="3,00"/>
        <filter val="3,33"/>
        <filter val="30,00"/>
        <filter val="32,00"/>
        <filter val="349,00"/>
        <filter val="356,00"/>
        <filter val="36,00"/>
        <filter val="38,44"/>
        <filter val="39,00"/>
        <filter val="4,00"/>
        <filter val="418,75"/>
        <filter val="43,75"/>
        <filter val="445,00"/>
        <filter val="45,00"/>
        <filter val="47,47"/>
        <filter val="49,00"/>
        <filter val="5,49"/>
        <filter val="504,00"/>
        <filter val="51,00"/>
        <filter val="52,00"/>
        <filter val="54,00"/>
        <filter val="54,53"/>
        <filter val="56,00"/>
        <filter val="58,00"/>
        <filter val="6 678,00"/>
        <filter val="6,67"/>
        <filter val="65,00"/>
        <filter val="650,00"/>
        <filter val="656,00"/>
        <filter val="66,00"/>
        <filter val="68,00"/>
        <filter val="7 069,59"/>
        <filter val="7 369,59"/>
        <filter val="7,00"/>
        <filter val="7,50"/>
        <filter val="71,00"/>
        <filter val="71,80"/>
        <filter val="712,00"/>
        <filter val="728,00"/>
        <filter val="73,52"/>
        <filter val="76,00"/>
        <filter val="8,00"/>
        <filter val="8,52"/>
        <filter val="8,89"/>
        <filter val="835,00"/>
        <filter val="88,00"/>
        <filter val="9,44"/>
        <filter val="90,00"/>
        <filter val="94,00"/>
        <filter val="97,00"/>
        <filter val="98,00"/>
      </filters>
    </filterColumn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P501:V501"/>
    <mergeCell ref="D57:E57"/>
    <mergeCell ref="D483:E483"/>
    <mergeCell ref="P492:V492"/>
    <mergeCell ref="P415:T415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P107:T107"/>
    <mergeCell ref="D22:E22"/>
    <mergeCell ref="H17:H18"/>
    <mergeCell ref="I17:I18"/>
    <mergeCell ref="D63:E63"/>
    <mergeCell ref="D52:E52"/>
    <mergeCell ref="D27:E27"/>
    <mergeCell ref="A138:O139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A455:Z455"/>
    <mergeCell ref="D320:E320"/>
    <mergeCell ref="D447:E447"/>
    <mergeCell ref="A146:Z146"/>
    <mergeCell ref="P90:T90"/>
    <mergeCell ref="D198:E198"/>
    <mergeCell ref="D465:E465"/>
    <mergeCell ref="D440:E440"/>
    <mergeCell ref="D296:E296"/>
    <mergeCell ref="P352:T352"/>
    <mergeCell ref="P178:V178"/>
    <mergeCell ref="D235:E235"/>
    <mergeCell ref="A239:Z239"/>
    <mergeCell ref="D421:E421"/>
    <mergeCell ref="P264:T264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D141:E141"/>
    <mergeCell ref="A48:O49"/>
    <mergeCell ref="D306:E306"/>
    <mergeCell ref="P456:T456"/>
    <mergeCell ref="P424:V424"/>
    <mergeCell ref="P287:T287"/>
    <mergeCell ref="P414:T414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F521:F522"/>
    <mergeCell ref="D375:E375"/>
    <mergeCell ref="P258:T258"/>
    <mergeCell ref="P187:T187"/>
    <mergeCell ref="D108:E108"/>
    <mergeCell ref="A182:O183"/>
    <mergeCell ref="D504:E504"/>
    <mergeCell ref="D521:D522"/>
    <mergeCell ref="Q521:Q522"/>
    <mergeCell ref="I521:I522"/>
    <mergeCell ref="A503:Z503"/>
    <mergeCell ref="A511:O512"/>
    <mergeCell ref="A521:A522"/>
    <mergeCell ref="D442:E442"/>
    <mergeCell ref="D302:E302"/>
    <mergeCell ref="S521:S522"/>
    <mergeCell ref="P267:V267"/>
    <mergeCell ref="A393:Z393"/>
    <mergeCell ref="P312:T312"/>
    <mergeCell ref="D451:E451"/>
    <mergeCell ref="D255:E255"/>
    <mergeCell ref="A259:O260"/>
    <mergeCell ref="D311:E311"/>
    <mergeCell ref="A274:O275"/>
    <mergeCell ref="P470:V470"/>
    <mergeCell ref="P495:T495"/>
    <mergeCell ref="A496:O497"/>
    <mergeCell ref="P497:V497"/>
    <mergeCell ref="D359:E359"/>
    <mergeCell ref="A486:Z486"/>
    <mergeCell ref="P96:T96"/>
    <mergeCell ref="P212:T212"/>
    <mergeCell ref="A135:Z135"/>
    <mergeCell ref="A345:Z345"/>
    <mergeCell ref="D272:E272"/>
    <mergeCell ref="A250:O251"/>
    <mergeCell ref="D210:E210"/>
    <mergeCell ref="P474:T474"/>
    <mergeCell ref="A469:O470"/>
    <mergeCell ref="D495:E495"/>
    <mergeCell ref="P482:T482"/>
    <mergeCell ref="P475:V475"/>
    <mergeCell ref="P433:V433"/>
    <mergeCell ref="P427:T427"/>
    <mergeCell ref="P159:T159"/>
    <mergeCell ref="D438:E438"/>
    <mergeCell ref="P395:T395"/>
    <mergeCell ref="P131:T131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P400:T400"/>
    <mergeCell ref="P52:T52"/>
    <mergeCell ref="P494:T494"/>
    <mergeCell ref="P350:T350"/>
    <mergeCell ref="P481:T481"/>
    <mergeCell ref="P460:V460"/>
    <mergeCell ref="A300:Z300"/>
    <mergeCell ref="P387:V387"/>
    <mergeCell ref="A405:O406"/>
    <mergeCell ref="P334:T334"/>
    <mergeCell ref="D315:E315"/>
    <mergeCell ref="D1:F1"/>
    <mergeCell ref="P47:T47"/>
    <mergeCell ref="A234:Z234"/>
    <mergeCell ref="J17:J18"/>
    <mergeCell ref="P139:V139"/>
    <mergeCell ref="P59:V59"/>
    <mergeCell ref="A82:Z82"/>
    <mergeCell ref="D77:E77"/>
    <mergeCell ref="Q9:R9"/>
    <mergeCell ref="P49:V49"/>
    <mergeCell ref="P36:V36"/>
    <mergeCell ref="A6:C6"/>
    <mergeCell ref="P55:T55"/>
    <mergeCell ref="P102:V102"/>
    <mergeCell ref="Q12:R12"/>
    <mergeCell ref="P169:T169"/>
    <mergeCell ref="D90:E90"/>
    <mergeCell ref="P119:T119"/>
    <mergeCell ref="P402:T402"/>
    <mergeCell ref="D301:E301"/>
    <mergeCell ref="D245:E245"/>
    <mergeCell ref="A423:O424"/>
    <mergeCell ref="D147:E147"/>
    <mergeCell ref="P401:T401"/>
    <mergeCell ref="P230:T230"/>
    <mergeCell ref="D211:E211"/>
    <mergeCell ref="P168:T168"/>
    <mergeCell ref="A237:O238"/>
    <mergeCell ref="P183:V183"/>
    <mergeCell ref="P246:T246"/>
    <mergeCell ref="P298:V298"/>
    <mergeCell ref="P238:V238"/>
    <mergeCell ref="D69:E69"/>
    <mergeCell ref="A109:O110"/>
    <mergeCell ref="P240:T240"/>
    <mergeCell ref="P45:V45"/>
    <mergeCell ref="P343:V343"/>
    <mergeCell ref="P266:T266"/>
    <mergeCell ref="P95:T95"/>
    <mergeCell ref="P182:V182"/>
    <mergeCell ref="D354:E354"/>
    <mergeCell ref="A46:Z46"/>
    <mergeCell ref="D209:E209"/>
    <mergeCell ref="P188:V188"/>
    <mergeCell ref="P166:T166"/>
    <mergeCell ref="P120:T120"/>
    <mergeCell ref="P133:V133"/>
    <mergeCell ref="P127:V127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P33:V33"/>
    <mergeCell ref="P93:V93"/>
    <mergeCell ref="A281:Z281"/>
    <mergeCell ref="D7:M7"/>
    <mergeCell ref="P236:T236"/>
    <mergeCell ref="D79:E79"/>
    <mergeCell ref="P29:T29"/>
    <mergeCell ref="P271:T271"/>
    <mergeCell ref="P100:T100"/>
    <mergeCell ref="P265:T265"/>
    <mergeCell ref="R1:T1"/>
    <mergeCell ref="D28:E28"/>
    <mergeCell ref="D236:E236"/>
    <mergeCell ref="P171:T171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D326:E326"/>
    <mergeCell ref="D313:E313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P37:V37"/>
    <mergeCell ref="B17:B18"/>
    <mergeCell ref="P143:V143"/>
    <mergeCell ref="A73:Z73"/>
    <mergeCell ref="A437:Z437"/>
    <mergeCell ref="A34:Z34"/>
    <mergeCell ref="A276:Z276"/>
    <mergeCell ref="A270:Z270"/>
    <mergeCell ref="P244:T244"/>
    <mergeCell ref="P315:T315"/>
    <mergeCell ref="D187:E187"/>
    <mergeCell ref="P231:T231"/>
    <mergeCell ref="P302:T302"/>
    <mergeCell ref="D208:E208"/>
    <mergeCell ref="D432:E432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487:T487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A436:Z436"/>
    <mergeCell ref="P452:T452"/>
    <mergeCell ref="P377:V377"/>
    <mergeCell ref="P233:V233"/>
    <mergeCell ref="P458:T458"/>
    <mergeCell ref="D380:E380"/>
    <mergeCell ref="P464:T464"/>
    <mergeCell ref="D445:E4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805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1" spans="2:8" x14ac:dyDescent="0.2">
      <c r="B11" s="47" t="s">
        <v>820</v>
      </c>
      <c r="C11" s="47" t="s">
        <v>821</v>
      </c>
      <c r="D11" s="47" t="s">
        <v>822</v>
      </c>
      <c r="E11" s="47"/>
    </row>
    <row r="13" spans="2:8" x14ac:dyDescent="0.2">
      <c r="B13" s="47" t="s">
        <v>823</v>
      </c>
      <c r="C13" s="47" t="s">
        <v>806</v>
      </c>
      <c r="D13" s="47"/>
      <c r="E13" s="47"/>
    </row>
    <row r="15" spans="2:8" x14ac:dyDescent="0.2">
      <c r="B15" s="47" t="s">
        <v>824</v>
      </c>
      <c r="C15" s="47" t="s">
        <v>809</v>
      </c>
      <c r="D15" s="47"/>
      <c r="E15" s="47"/>
    </row>
    <row r="17" spans="2:5" x14ac:dyDescent="0.2">
      <c r="B17" s="47" t="s">
        <v>825</v>
      </c>
      <c r="C17" s="47" t="s">
        <v>812</v>
      </c>
      <c r="D17" s="47"/>
      <c r="E17" s="47"/>
    </row>
    <row r="19" spans="2:5" x14ac:dyDescent="0.2">
      <c r="B19" s="47" t="s">
        <v>826</v>
      </c>
      <c r="C19" s="47" t="s">
        <v>815</v>
      </c>
      <c r="D19" s="47"/>
      <c r="E19" s="47"/>
    </row>
    <row r="21" spans="2:5" x14ac:dyDescent="0.2">
      <c r="B21" s="47" t="s">
        <v>827</v>
      </c>
      <c r="C21" s="47" t="s">
        <v>818</v>
      </c>
      <c r="D21" s="47"/>
      <c r="E21" s="47"/>
    </row>
    <row r="23" spans="2:5" x14ac:dyDescent="0.2">
      <c r="B23" s="47" t="s">
        <v>828</v>
      </c>
      <c r="C23" s="47" t="s">
        <v>821</v>
      </c>
      <c r="D23" s="47"/>
      <c r="E23" s="47"/>
    </row>
    <row r="25" spans="2:5" x14ac:dyDescent="0.2">
      <c r="B25" s="47" t="s">
        <v>829</v>
      </c>
      <c r="C25" s="47"/>
      <c r="D25" s="47"/>
      <c r="E25" s="47"/>
    </row>
    <row r="26" spans="2:5" x14ac:dyDescent="0.2">
      <c r="B26" s="47" t="s">
        <v>830</v>
      </c>
      <c r="C26" s="47"/>
      <c r="D26" s="47"/>
      <c r="E26" s="47"/>
    </row>
    <row r="27" spans="2:5" x14ac:dyDescent="0.2">
      <c r="B27" s="47" t="s">
        <v>831</v>
      </c>
      <c r="C27" s="47"/>
      <c r="D27" s="47"/>
      <c r="E27" s="47"/>
    </row>
    <row r="28" spans="2:5" x14ac:dyDescent="0.2">
      <c r="B28" s="47" t="s">
        <v>832</v>
      </c>
      <c r="C28" s="47"/>
      <c r="D28" s="47"/>
      <c r="E28" s="47"/>
    </row>
    <row r="29" spans="2:5" x14ac:dyDescent="0.2">
      <c r="B29" s="47" t="s">
        <v>833</v>
      </c>
      <c r="C29" s="47"/>
      <c r="D29" s="47"/>
      <c r="E29" s="47"/>
    </row>
    <row r="30" spans="2:5" x14ac:dyDescent="0.2">
      <c r="B30" s="47" t="s">
        <v>834</v>
      </c>
      <c r="C30" s="47"/>
      <c r="D30" s="47"/>
      <c r="E30" s="47"/>
    </row>
    <row r="31" spans="2:5" x14ac:dyDescent="0.2">
      <c r="B31" s="47" t="s">
        <v>835</v>
      </c>
      <c r="C31" s="47"/>
      <c r="D31" s="47"/>
      <c r="E31" s="47"/>
    </row>
    <row r="32" spans="2:5" x14ac:dyDescent="0.2">
      <c r="B32" s="47" t="s">
        <v>836</v>
      </c>
      <c r="C32" s="47"/>
      <c r="D32" s="47"/>
      <c r="E32" s="47"/>
    </row>
    <row r="33" spans="2:5" x14ac:dyDescent="0.2">
      <c r="B33" s="47" t="s">
        <v>837</v>
      </c>
      <c r="C33" s="47"/>
      <c r="D33" s="47"/>
      <c r="E33" s="47"/>
    </row>
    <row r="34" spans="2:5" x14ac:dyDescent="0.2">
      <c r="B34" s="47" t="s">
        <v>838</v>
      </c>
      <c r="C34" s="47"/>
      <c r="D34" s="47"/>
      <c r="E34" s="47"/>
    </row>
    <row r="35" spans="2:5" x14ac:dyDescent="0.2">
      <c r="B35" s="47" t="s">
        <v>839</v>
      </c>
      <c r="C35" s="47"/>
      <c r="D35" s="47"/>
      <c r="E35" s="47"/>
    </row>
  </sheetData>
  <sheetProtection algorithmName="SHA-512" hashValue="7Wxq886AvJRvynmzMvA2JFauuEpM+ekTmt+JnIJdR45InkO3pGxEihzWms6ikTCbpu7kdjhpdWVOdGNkLUqVkg==" saltValue="bcpvHgpM+k+dIH9Zgrf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2025-07-04T10:10:50Z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