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634203-40ED-4342-9BBD-59146AF5EE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75" i="1" l="1"/>
  <c r="BN75" i="1"/>
  <c r="Z75" i="1"/>
  <c r="BP96" i="1"/>
  <c r="BN96" i="1"/>
  <c r="Z96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N57" i="1"/>
  <c r="BP91" i="1"/>
  <c r="BN91" i="1"/>
  <c r="Z91" i="1"/>
  <c r="BP107" i="1"/>
  <c r="BN107" i="1"/>
  <c r="Z107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Y65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Z92" i="1" s="1"/>
  <c r="BN89" i="1"/>
  <c r="Z98" i="1"/>
  <c r="BN98" i="1"/>
  <c r="Z105" i="1"/>
  <c r="BN105" i="1"/>
  <c r="Z113" i="1"/>
  <c r="BN113" i="1"/>
  <c r="Y116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Y33" i="1"/>
  <c r="Y58" i="1"/>
  <c r="BP90" i="1"/>
  <c r="BN90" i="1"/>
  <c r="Z90" i="1"/>
  <c r="BP106" i="1"/>
  <c r="BN106" i="1"/>
  <c r="Z106" i="1"/>
  <c r="BP126" i="1"/>
  <c r="BN126" i="1"/>
  <c r="Z126" i="1"/>
  <c r="Z127" i="1" s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H9" i="1"/>
  <c r="A10" i="1"/>
  <c r="Y37" i="1"/>
  <c r="Y45" i="1"/>
  <c r="Y49" i="1"/>
  <c r="Y66" i="1"/>
  <c r="Y72" i="1"/>
  <c r="BP97" i="1"/>
  <c r="BN97" i="1"/>
  <c r="Z97" i="1"/>
  <c r="Y101" i="1"/>
  <c r="BP114" i="1"/>
  <c r="BN114" i="1"/>
  <c r="Z114" i="1"/>
  <c r="Y123" i="1"/>
  <c r="BP118" i="1"/>
  <c r="BN118" i="1"/>
  <c r="Z118" i="1"/>
  <c r="Y128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l="1"/>
  <c r="Z459" i="1"/>
  <c r="Z355" i="1"/>
  <c r="Z267" i="1"/>
  <c r="Z138" i="1"/>
  <c r="Z330" i="1"/>
  <c r="Z423" i="1"/>
  <c r="Y514" i="1"/>
  <c r="Z109" i="1"/>
  <c r="Z336" i="1"/>
  <c r="Z259" i="1"/>
  <c r="Z232" i="1"/>
  <c r="Z250" i="1"/>
  <c r="Z237" i="1"/>
  <c r="Z115" i="1"/>
  <c r="Z101" i="1"/>
  <c r="Z71" i="1"/>
  <c r="Z65" i="1"/>
  <c r="Z58" i="1"/>
  <c r="Y517" i="1"/>
  <c r="Y515" i="1"/>
  <c r="Z32" i="1"/>
  <c r="X516" i="1"/>
  <c r="Z365" i="1"/>
  <c r="Z298" i="1"/>
  <c r="Z193" i="1"/>
  <c r="Z154" i="1"/>
  <c r="Z484" i="1"/>
  <c r="Z506" i="1"/>
  <c r="Y516" i="1"/>
  <c r="Z453" i="1"/>
  <c r="Z316" i="1"/>
  <c r="Z491" i="1"/>
  <c r="Z469" i="1"/>
  <c r="Z204" i="1"/>
  <c r="Z80" i="1"/>
  <c r="Z44" i="1"/>
  <c r="Y513" i="1"/>
  <c r="Z122" i="1"/>
  <c r="Z308" i="1"/>
  <c r="Z405" i="1"/>
  <c r="Z216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<sst xmlns="http://schemas.openxmlformats.org/spreadsheetml/2006/main" count="2307" uniqueCount="841">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</sst>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45845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Понедельник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0.45833333333333331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19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19.765277777777776</v>
      </c>
      <c r="BN41" s="64">
        <f>IFERROR(Y41*I41/H41,"0")</f>
        <v>22.47</v>
      </c>
      <c r="BO41" s="64">
        <f>IFERROR(1/J41*(X41/H41),"0")</f>
        <v>2.7488425925925923E-2</v>
      </c>
      <c r="BP41" s="64">
        <f>IFERROR(1/J41*(Y41/H41),"0")</f>
        <v>3.125E-2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59</v>
      </c>
      <c r="Y43" s="574">
        <f>IFERROR(IF(X43="",0,CEILING((X43/$H43),1)*$H43),"")</f>
        <v>59.2</v>
      </c>
      <c r="Z43" s="36">
        <f>IFERROR(IF(Y43=0,"",ROUNDUP(Y43/H43,0)*0.00902),"")</f>
        <v>0.14432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62.348648648648648</v>
      </c>
      <c r="BN43" s="64">
        <f>IFERROR(Y43*I43/H43,"0")</f>
        <v>62.56</v>
      </c>
      <c r="BO43" s="64">
        <f>IFERROR(1/J43*(X43/H43),"0")</f>
        <v>0.1208026208026208</v>
      </c>
      <c r="BP43" s="64">
        <f>IFERROR(1/J43*(Y43/H43),"0")</f>
        <v>0.12121212121212122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17.705205205205203</v>
      </c>
      <c r="Y44" s="575">
        <f>IFERROR(Y41/H41,"0")+IFERROR(Y42/H42,"0")+IFERROR(Y43/H43,"0")</f>
        <v>18</v>
      </c>
      <c r="Z44" s="575">
        <f>IFERROR(IF(Z41="",0,Z41),"0")+IFERROR(IF(Z42="",0,Z42),"0")+IFERROR(IF(Z43="",0,Z43),"0")</f>
        <v>0.18228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78</v>
      </c>
      <c r="Y45" s="575">
        <f>IFERROR(SUM(Y41:Y43),"0")</f>
        <v>80.800000000000011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14</v>
      </c>
      <c r="Y52" s="57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14.543749999999999</v>
      </c>
      <c r="BN52" s="64">
        <f t="shared" ref="BN52:BN57" si="8">IFERROR(Y52*I52/H52,"0")</f>
        <v>23.27</v>
      </c>
      <c r="BO52" s="64">
        <f t="shared" ref="BO52:BO57" si="9">IFERROR(1/J52*(X52/H52),"0")</f>
        <v>1.953125E-2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1.25</v>
      </c>
      <c r="Y58" s="575">
        <f>IFERROR(Y52/H52,"0")+IFERROR(Y53/H53,"0")+IFERROR(Y54/H54,"0")+IFERROR(Y55/H55,"0")+IFERROR(Y56/H56,"0")+IFERROR(Y57/H57,"0")</f>
        <v>2</v>
      </c>
      <c r="Z58" s="575">
        <f>IFERROR(IF(Z52="",0,Z52),"0")+IFERROR(IF(Z53="",0,Z53),"0")+IFERROR(IF(Z54="",0,Z54),"0")+IFERROR(IF(Z55="",0,Z55),"0")+IFERROR(IF(Z56="",0,Z56),"0")+IFERROR(IF(Z57="",0,Z57),"0")</f>
        <v>3.7960000000000001E-2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14</v>
      </c>
      <c r="Y59" s="575">
        <f>IFERROR(SUM(Y52:Y57),"0")</f>
        <v>22.4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17</v>
      </c>
      <c r="Y61" s="57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17.68472222222222</v>
      </c>
      <c r="BN61" s="64">
        <f>IFERROR(Y61*I61/H61,"0")</f>
        <v>22.47</v>
      </c>
      <c r="BO61" s="64">
        <f>IFERROR(1/J61*(X61/H61),"0")</f>
        <v>2.4594907407407406E-2</v>
      </c>
      <c r="BP61" s="64">
        <f>IFERROR(1/J61*(Y61/H61),"0")</f>
        <v>3.125E-2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1.574074074074074</v>
      </c>
      <c r="Y65" s="575">
        <f>IFERROR(Y61/H61,"0")+IFERROR(Y62/H62,"0")+IFERROR(Y63/H63,"0")+IFERROR(Y64/H64,"0")</f>
        <v>2</v>
      </c>
      <c r="Z65" s="575">
        <f>IFERROR(IF(Z61="",0,Z61),"0")+IFERROR(IF(Z62="",0,Z62),"0")+IFERROR(IF(Z63="",0,Z63),"0")+IFERROR(IF(Z64="",0,Z64),"0")</f>
        <v>3.7960000000000001E-2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17</v>
      </c>
      <c r="Y66" s="575">
        <f>IFERROR(SUM(Y61:Y64),"0")</f>
        <v>21.6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12</v>
      </c>
      <c r="Y70" s="574">
        <f>IFERROR(IF(X70="",0,CEILING((X70/$H70),1)*$H70),"")</f>
        <v>12.6</v>
      </c>
      <c r="Z70" s="36">
        <f>IFERROR(IF(Y70=0,"",ROUNDUP(Y70/H70,0)*0.00502),"")</f>
        <v>3.5140000000000005E-2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12.666666666666664</v>
      </c>
      <c r="BN70" s="64">
        <f>IFERROR(Y70*I70/H70,"0")</f>
        <v>13.299999999999999</v>
      </c>
      <c r="BO70" s="64">
        <f>IFERROR(1/J70*(X70/H70),"0")</f>
        <v>2.8490028490028491E-2</v>
      </c>
      <c r="BP70" s="64">
        <f>IFERROR(1/J70*(Y70/H70),"0")</f>
        <v>2.9914529914529919E-2</v>
      </c>
    </row>
    <row r="71" spans="1:68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6.6666666666666661</v>
      </c>
      <c r="Y71" s="575">
        <f>IFERROR(Y68/H68,"0")+IFERROR(Y69/H69,"0")+IFERROR(Y70/H70,"0")</f>
        <v>7</v>
      </c>
      <c r="Z71" s="575">
        <f>IFERROR(IF(Z68="",0,Z68),"0")+IFERROR(IF(Z69="",0,Z69),"0")+IFERROR(IF(Z70="",0,Z70),"0")</f>
        <v>3.5140000000000005E-2</v>
      </c>
      <c r="AA71" s="576"/>
      <c r="AB71" s="576"/>
      <c r="AC71" s="576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12</v>
      </c>
      <c r="Y72" s="575">
        <f>IFERROR(SUM(Y68:Y70),"0")</f>
        <v>12.6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40</v>
      </c>
      <c r="Y83" s="57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5.1282051282051286</v>
      </c>
      <c r="Y85" s="575">
        <f>IFERROR(Y83/H83,"0")+IFERROR(Y84/H84,"0")</f>
        <v>6</v>
      </c>
      <c r="Z85" s="575">
        <f>IFERROR(IF(Z83="",0,Z83),"0")+IFERROR(IF(Z84="",0,Z84),"0")</f>
        <v>0.11388000000000001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40</v>
      </c>
      <c r="Y86" s="575">
        <f>IFERROR(SUM(Y83:Y84),"0")</f>
        <v>46.8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17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17.68472222222222</v>
      </c>
      <c r="BN89" s="64">
        <f>IFERROR(Y89*I89/H89,"0")</f>
        <v>22.47</v>
      </c>
      <c r="BO89" s="64">
        <f>IFERROR(1/J89*(X89/H89),"0")</f>
        <v>2.4594907407407406E-2</v>
      </c>
      <c r="BP89" s="64">
        <f>IFERROR(1/J89*(Y89/H89),"0")</f>
        <v>3.125E-2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55</v>
      </c>
      <c r="Y91" s="574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57.56666666666667</v>
      </c>
      <c r="BN91" s="64">
        <f>IFERROR(Y91*I91/H91,"0")</f>
        <v>61.230000000000004</v>
      </c>
      <c r="BO91" s="64">
        <f>IFERROR(1/J91*(X91/H91),"0")</f>
        <v>9.2592592592592587E-2</v>
      </c>
      <c r="BP91" s="64">
        <f>IFERROR(1/J91*(Y91/H91),"0")</f>
        <v>9.8484848484848481E-2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13.796296296296296</v>
      </c>
      <c r="Y92" s="575">
        <f>IFERROR(Y89/H89,"0")+IFERROR(Y90/H90,"0")+IFERROR(Y91/H91,"0")</f>
        <v>15</v>
      </c>
      <c r="Z92" s="575">
        <f>IFERROR(IF(Z89="",0,Z89),"0")+IFERROR(IF(Z90="",0,Z90),"0")+IFERROR(IF(Z91="",0,Z91),"0")</f>
        <v>0.15522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72</v>
      </c>
      <c r="Y93" s="575">
        <f>IFERROR(SUM(Y89:Y91),"0")</f>
        <v>80.099999999999994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46</v>
      </c>
      <c r="Y95" s="574">
        <f t="shared" ref="Y95:Y100" si="16"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48.947407407407411</v>
      </c>
      <c r="BN95" s="64">
        <f t="shared" ref="BN95:BN100" si="18">IFERROR(Y95*I95/H95,"0")</f>
        <v>51.713999999999992</v>
      </c>
      <c r="BO95" s="64">
        <f t="shared" ref="BO95:BO100" si="19">IFERROR(1/J95*(X95/H95),"0")</f>
        <v>8.8734567901234573E-2</v>
      </c>
      <c r="BP95" s="64">
        <f t="shared" ref="BP95:BP100" si="20">IFERROR(1/J95*(Y95/H95),"0")</f>
        <v>9.375E-2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19</v>
      </c>
      <c r="Y98" s="574">
        <f t="shared" si="16"/>
        <v>21.6</v>
      </c>
      <c r="Z98" s="36">
        <f>IFERROR(IF(Y98=0,"",ROUNDUP(Y98/H98,0)*0.00651),"")</f>
        <v>5.2080000000000001E-2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20.773333333333333</v>
      </c>
      <c r="BN98" s="64">
        <f t="shared" si="18"/>
        <v>23.616</v>
      </c>
      <c r="BO98" s="64">
        <f t="shared" si="19"/>
        <v>3.8665038665038662E-2</v>
      </c>
      <c r="BP98" s="64">
        <f t="shared" si="20"/>
        <v>4.3956043956043959E-2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12.716049382716049</v>
      </c>
      <c r="Y101" s="575">
        <f>IFERROR(Y95/H95,"0")+IFERROR(Y96/H96,"0")+IFERROR(Y97/H97,"0")+IFERROR(Y98/H98,"0")+IFERROR(Y99/H99,"0")+IFERROR(Y100/H100,"0")</f>
        <v>14</v>
      </c>
      <c r="Z101" s="575">
        <f>IFERROR(IF(Z95="",0,Z95),"0")+IFERROR(IF(Z96="",0,Z96),"0")+IFERROR(IF(Z97="",0,Z97),"0")+IFERROR(IF(Z98="",0,Z98),"0")+IFERROR(IF(Z99="",0,Z99),"0")+IFERROR(IF(Z100="",0,Z100),"0")</f>
        <v>0.16596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65</v>
      </c>
      <c r="Y102" s="575">
        <f>IFERROR(SUM(Y95:Y100),"0")</f>
        <v>70.199999999999989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48</v>
      </c>
      <c r="Y107" s="574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50.239999999999995</v>
      </c>
      <c r="BN107" s="64">
        <f>IFERROR(Y107*I107/H107,"0")</f>
        <v>51.81</v>
      </c>
      <c r="BO107" s="64">
        <f>IFERROR(1/J107*(X107/H107),"0")</f>
        <v>8.0808080808080801E-2</v>
      </c>
      <c r="BP107" s="64">
        <f>IFERROR(1/J107*(Y107/H107),"0")</f>
        <v>8.3333333333333343E-2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10.666666666666666</v>
      </c>
      <c r="Y109" s="575">
        <f>IFERROR(Y105/H105,"0")+IFERROR(Y106/H106,"0")+IFERROR(Y107/H107,"0")+IFERROR(Y108/H108,"0")</f>
        <v>11</v>
      </c>
      <c r="Z109" s="575">
        <f>IFERROR(IF(Z105="",0,Z105),"0")+IFERROR(IF(Z106="",0,Z106),"0")+IFERROR(IF(Z107="",0,Z107),"0")+IFERROR(IF(Z108="",0,Z108),"0")</f>
        <v>9.9220000000000003E-2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48</v>
      </c>
      <c r="Y110" s="575">
        <f>IFERROR(SUM(Y105:Y108),"0")</f>
        <v>49.5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70</v>
      </c>
      <c r="Y163" s="574">
        <f t="shared" ref="Y163:Y171" si="21">IFERROR(IF(X163="",0,CEILING((X163/$H163),1)*$H163),"")</f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74.499999999999986</v>
      </c>
      <c r="BN163" s="64">
        <f t="shared" ref="BN163:BN171" si="23">IFERROR(Y163*I163/H163,"0")</f>
        <v>75.989999999999995</v>
      </c>
      <c r="BO163" s="64">
        <f t="shared" ref="BO163:BO171" si="24">IFERROR(1/J163*(X163/H163),"0")</f>
        <v>0.12626262626262624</v>
      </c>
      <c r="BP163" s="64">
        <f t="shared" ref="BP163:BP171" si="25">IFERROR(1/J163*(Y163/H163),"0")</f>
        <v>0.12878787878787878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5</v>
      </c>
      <c r="Y169" s="574">
        <f t="shared" si="21"/>
        <v>6.3000000000000007</v>
      </c>
      <c r="Z169" s="36">
        <f>IFERROR(IF(Y169=0,"",ROUNDUP(Y169/H169,0)*0.00502),"")</f>
        <v>1.506E-2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5.2380952380952381</v>
      </c>
      <c r="BN169" s="64">
        <f t="shared" si="23"/>
        <v>6.6000000000000014</v>
      </c>
      <c r="BO169" s="64">
        <f t="shared" si="24"/>
        <v>1.0175010175010176E-2</v>
      </c>
      <c r="BP169" s="64">
        <f t="shared" si="25"/>
        <v>1.2820512820512822E-2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19.047619047619044</v>
      </c>
      <c r="Y172" s="575">
        <f>IFERROR(Y163/H163,"0")+IFERROR(Y164/H164,"0")+IFERROR(Y165/H165,"0")+IFERROR(Y166/H166,"0")+IFERROR(Y167/H167,"0")+IFERROR(Y168/H168,"0")+IFERROR(Y169/H169,"0")+IFERROR(Y170/H170,"0")+IFERROR(Y171/H171,"0")</f>
        <v>20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0.16839999999999999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75</v>
      </c>
      <c r="Y173" s="575">
        <f>IFERROR(SUM(Y163:Y171),"0")</f>
        <v>77.7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45</v>
      </c>
      <c r="Y199" s="574">
        <f t="shared" si="26"/>
        <v>48.6</v>
      </c>
      <c r="Z199" s="36">
        <f>IFERROR(IF(Y199=0,"",ROUNDUP(Y199/H199,0)*0.00902),"")</f>
        <v>8.1180000000000002E-2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46.75</v>
      </c>
      <c r="BN199" s="64">
        <f t="shared" si="28"/>
        <v>50.49</v>
      </c>
      <c r="BO199" s="64">
        <f t="shared" si="29"/>
        <v>6.3131313131313122E-2</v>
      </c>
      <c r="BP199" s="64">
        <f t="shared" si="30"/>
        <v>6.8181818181818177E-2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9</v>
      </c>
      <c r="Y200" s="574">
        <f t="shared" si="26"/>
        <v>9</v>
      </c>
      <c r="Z200" s="36">
        <f>IFERROR(IF(Y200=0,"",ROUNDUP(Y200/H200,0)*0.00502),"")</f>
        <v>2.5100000000000001E-2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9.65</v>
      </c>
      <c r="BN200" s="64">
        <f t="shared" si="28"/>
        <v>9.65</v>
      </c>
      <c r="BO200" s="64">
        <f t="shared" si="29"/>
        <v>2.1367521367521368E-2</v>
      </c>
      <c r="BP200" s="64">
        <f t="shared" si="30"/>
        <v>2.1367521367521368E-2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</v>
      </c>
      <c r="Y203" s="574">
        <f t="shared" si="26"/>
        <v>3.6</v>
      </c>
      <c r="Z203" s="36">
        <f>IFERROR(IF(Y203=0,"",ROUNDUP(Y203/H203,0)*0.00502),"")</f>
        <v>1.004E-2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3.1666666666666661</v>
      </c>
      <c r="BN203" s="64">
        <f t="shared" si="28"/>
        <v>3.8</v>
      </c>
      <c r="BO203" s="64">
        <f t="shared" si="29"/>
        <v>7.1225071225071226E-3</v>
      </c>
      <c r="BP203" s="64">
        <f t="shared" si="30"/>
        <v>8.5470085470085479E-3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14.999999999999998</v>
      </c>
      <c r="Y204" s="575">
        <f>IFERROR(Y196/H196,"0")+IFERROR(Y197/H197,"0")+IFERROR(Y198/H198,"0")+IFERROR(Y199/H199,"0")+IFERROR(Y200/H200,"0")+IFERROR(Y201/H201,"0")+IFERROR(Y202/H202,"0")+IFERROR(Y203/H203,"0")</f>
        <v>16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0.11632000000000001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57</v>
      </c>
      <c r="Y205" s="575">
        <f>IFERROR(SUM(Y196:Y203),"0")</f>
        <v>61.2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153</v>
      </c>
      <c r="Y210" s="574">
        <f t="shared" si="31"/>
        <v>153.6</v>
      </c>
      <c r="Z210" s="36">
        <f t="shared" ref="Z210:Z215" si="36">IFERROR(IF(Y210=0,"",ROUNDUP(Y210/H210,0)*0.00651),"")</f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170.21250000000001</v>
      </c>
      <c r="BN210" s="64">
        <f t="shared" si="33"/>
        <v>170.88</v>
      </c>
      <c r="BO210" s="64">
        <f t="shared" si="34"/>
        <v>0.35027472527472531</v>
      </c>
      <c r="BP210" s="64">
        <f t="shared" si="35"/>
        <v>0.35164835164835168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26</v>
      </c>
      <c r="Y213" s="574">
        <f t="shared" si="31"/>
        <v>26.4</v>
      </c>
      <c r="Z213" s="36">
        <f t="shared" si="36"/>
        <v>7.1610000000000007E-2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28.73</v>
      </c>
      <c r="BN213" s="64">
        <f t="shared" si="33"/>
        <v>29.172000000000001</v>
      </c>
      <c r="BO213" s="64">
        <f t="shared" si="34"/>
        <v>5.9523809523809534E-2</v>
      </c>
      <c r="BP213" s="64">
        <f t="shared" si="35"/>
        <v>6.0439560439560447E-2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149</v>
      </c>
      <c r="Y214" s="574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164.64500000000001</v>
      </c>
      <c r="BN214" s="64">
        <f t="shared" si="33"/>
        <v>167.07599999999999</v>
      </c>
      <c r="BO214" s="64">
        <f t="shared" si="34"/>
        <v>0.34111721611721618</v>
      </c>
      <c r="BP214" s="64">
        <f t="shared" si="35"/>
        <v>0.3461538461538462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90</v>
      </c>
      <c r="Y215" s="574">
        <f t="shared" si="31"/>
        <v>91.2</v>
      </c>
      <c r="Z215" s="36">
        <f t="shared" si="36"/>
        <v>0.24738000000000002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99.674999999999997</v>
      </c>
      <c r="BN215" s="64">
        <f t="shared" si="33"/>
        <v>101.004</v>
      </c>
      <c r="BO215" s="64">
        <f t="shared" si="34"/>
        <v>0.20604395604395606</v>
      </c>
      <c r="BP215" s="64">
        <f t="shared" si="35"/>
        <v>0.2087912087912088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174.16666666666666</v>
      </c>
      <c r="Y216" s="575">
        <f>IFERROR(Y207/H207,"0")+IFERROR(Y208/H208,"0")+IFERROR(Y209/H209,"0")+IFERROR(Y210/H210,"0")+IFERROR(Y211/H211,"0")+IFERROR(Y212/H212,"0")+IFERROR(Y213/H213,"0")+IFERROR(Y214/H214,"0")+IFERROR(Y215/H215,"0")</f>
        <v>176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1.1457599999999999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418</v>
      </c>
      <c r="Y217" s="575">
        <f>IFERROR(SUM(Y207:Y215),"0")</f>
        <v>422.4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36</v>
      </c>
      <c r="Y219" s="574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24</v>
      </c>
      <c r="Y220" s="57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25</v>
      </c>
      <c r="Y221" s="575">
        <f>IFERROR(Y219/H219,"0")+IFERROR(Y220/H220,"0")</f>
        <v>25</v>
      </c>
      <c r="Z221" s="575">
        <f>IFERROR(IF(Z219="",0,Z219),"0")+IFERROR(IF(Z220="",0,Z220),"0")</f>
        <v>0.16275000000000001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60</v>
      </c>
      <c r="Y222" s="575">
        <f>IFERROR(SUM(Y219:Y220),"0")</f>
        <v>60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10</v>
      </c>
      <c r="Y225" s="574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10.375</v>
      </c>
      <c r="BN225" s="64">
        <f t="shared" ref="BN225:BN231" si="39">IFERROR(Y225*I225/H225,"0")</f>
        <v>12.035</v>
      </c>
      <c r="BO225" s="64">
        <f t="shared" ref="BO225:BO231" si="40">IFERROR(1/J225*(X225/H225),"0")</f>
        <v>1.3469827586206897E-2</v>
      </c>
      <c r="BP225" s="64">
        <f t="shared" ref="BP225:BP231" si="41">IFERROR(1/J225*(Y225/H225),"0")</f>
        <v>1.5625E-2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12</v>
      </c>
      <c r="Y228" s="574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12.629999999999999</v>
      </c>
      <c r="BN228" s="64">
        <f t="shared" si="39"/>
        <v>12.629999999999999</v>
      </c>
      <c r="BO228" s="64">
        <f t="shared" si="40"/>
        <v>2.2727272727272728E-2</v>
      </c>
      <c r="BP228" s="64">
        <f t="shared" si="41"/>
        <v>2.2727272727272728E-2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3.8620689655172415</v>
      </c>
      <c r="Y232" s="575">
        <f>IFERROR(Y225/H225,"0")+IFERROR(Y226/H226,"0")+IFERROR(Y227/H227,"0")+IFERROR(Y228/H228,"0")+IFERROR(Y229/H229,"0")+IFERROR(Y230/H230,"0")+IFERROR(Y231/H231,"0")</f>
        <v>4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4.6039999999999998E-2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22</v>
      </c>
      <c r="Y233" s="575">
        <f>IFERROR(SUM(Y225:Y231),"0")</f>
        <v>23.6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11</v>
      </c>
      <c r="Y272" s="574">
        <f>IFERROR(IF(X272="",0,CEILING((X272/$H272),1)*$H272),"")</f>
        <v>12</v>
      </c>
      <c r="Z272" s="36">
        <f>IFERROR(IF(Y272=0,"",ROUNDUP(Y272/H272,0)*0.00651),"")</f>
        <v>3.2550000000000003E-2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12.155000000000001</v>
      </c>
      <c r="BN272" s="64">
        <f>IFERROR(Y272*I272/H272,"0")</f>
        <v>13.260000000000002</v>
      </c>
      <c r="BO272" s="64">
        <f>IFERROR(1/J272*(X272/H272),"0")</f>
        <v>2.5183150183150187E-2</v>
      </c>
      <c r="BP272" s="64">
        <f>IFERROR(1/J272*(Y272/H272),"0")</f>
        <v>2.7472527472527476E-2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4.5833333333333339</v>
      </c>
      <c r="Y274" s="575">
        <f>IFERROR(Y271/H271,"0")+IFERROR(Y272/H272,"0")+IFERROR(Y273/H273,"0")</f>
        <v>5</v>
      </c>
      <c r="Z274" s="575">
        <f>IFERROR(IF(Z271="",0,Z271),"0")+IFERROR(IF(Z272="",0,Z272),"0")+IFERROR(IF(Z273="",0,Z273),"0")</f>
        <v>3.2550000000000003E-2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11</v>
      </c>
      <c r="Y275" s="575">
        <f>IFERROR(SUM(Y271:Y273),"0")</f>
        <v>12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5</v>
      </c>
      <c r="Y307" s="574">
        <f t="shared" si="53"/>
        <v>5.4</v>
      </c>
      <c r="Z307" s="36">
        <f>IFERROR(IF(Y307=0,"",ROUNDUP(Y307/H307,0)*0.00651),"")</f>
        <v>1.9529999999999999E-2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5.6333333333333337</v>
      </c>
      <c r="BN307" s="64">
        <f t="shared" si="55"/>
        <v>6.0839999999999996</v>
      </c>
      <c r="BO307" s="64">
        <f t="shared" si="56"/>
        <v>1.5262515262515264E-2</v>
      </c>
      <c r="BP307" s="64">
        <f t="shared" si="57"/>
        <v>1.6483516483516484E-2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2.7777777777777777</v>
      </c>
      <c r="Y308" s="575">
        <f>IFERROR(Y301/H301,"0")+IFERROR(Y302/H302,"0")+IFERROR(Y303/H303,"0")+IFERROR(Y304/H304,"0")+IFERROR(Y305/H305,"0")+IFERROR(Y306/H306,"0")+IFERROR(Y307/H307,"0")</f>
        <v>3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1.9529999999999999E-2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5</v>
      </c>
      <c r="Y309" s="575">
        <f>IFERROR(SUM(Y301:Y307),"0")</f>
        <v>5.4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34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36.10071428571429</v>
      </c>
      <c r="BN319" s="64">
        <f>IFERROR(Y319*I319/H319,"0")</f>
        <v>44.594999999999999</v>
      </c>
      <c r="BO319" s="64">
        <f>IFERROR(1/J319*(X319/H319),"0")</f>
        <v>6.3244047619047616E-2</v>
      </c>
      <c r="BP319" s="64">
        <f>IFERROR(1/J319*(Y319/H319),"0")</f>
        <v>7.8125E-2</v>
      </c>
    </row>
    <row r="320" spans="1:68" ht="27" hidden="1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4.0476190476190474</v>
      </c>
      <c r="Y322" s="575">
        <f>IFERROR(Y319/H319,"0")+IFERROR(Y320/H320,"0")+IFERROR(Y321/H321,"0")</f>
        <v>5</v>
      </c>
      <c r="Z322" s="575">
        <f>IFERROR(IF(Z319="",0,Z319),"0")+IFERROR(IF(Z320="",0,Z320),"0")+IFERROR(IF(Z321="",0,Z321),"0")</f>
        <v>9.4899999999999998E-2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34</v>
      </c>
      <c r="Y323" s="575">
        <f>IFERROR(SUM(Y319:Y321),"0")</f>
        <v>42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4</v>
      </c>
      <c r="Y329" s="574">
        <f>IFERROR(IF(X329="",0,CEILING((X329/$H329),1)*$H329),"")</f>
        <v>5.0999999999999996</v>
      </c>
      <c r="Z329" s="36">
        <f>IFERROR(IF(Y329=0,"",ROUNDUP(Y329/H329,0)*0.00651),"")</f>
        <v>1.302E-2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4.5176470588235293</v>
      </c>
      <c r="BN329" s="64">
        <f>IFERROR(Y329*I329/H329,"0")</f>
        <v>5.76</v>
      </c>
      <c r="BO329" s="64">
        <f>IFERROR(1/J329*(X329/H329),"0")</f>
        <v>8.6188321482439153E-3</v>
      </c>
      <c r="BP329" s="64">
        <f>IFERROR(1/J329*(Y329/H329),"0")</f>
        <v>1.098901098901099E-2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1.5686274509803924</v>
      </c>
      <c r="Y330" s="575">
        <f>IFERROR(Y325/H325,"0")+IFERROR(Y326/H326,"0")+IFERROR(Y327/H327,"0")+IFERROR(Y328/H328,"0")+IFERROR(Y329/H329,"0")</f>
        <v>2</v>
      </c>
      <c r="Z330" s="575">
        <f>IFERROR(IF(Z325="",0,Z325),"0")+IFERROR(IF(Z326="",0,Z326),"0")+IFERROR(IF(Z327="",0,Z327),"0")+IFERROR(IF(Z328="",0,Z328),"0")+IFERROR(IF(Z329="",0,Z329),"0")</f>
        <v>1.302E-2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4</v>
      </c>
      <c r="Y331" s="575">
        <f>IFERROR(SUM(Y325:Y329),"0")</f>
        <v>5.0999999999999996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244</v>
      </c>
      <c r="Y348" s="574">
        <f t="shared" ref="Y348:Y354" si="58">IFERROR(IF(X348="",0,CEILING((X348/$H348),1)*$H348),"")</f>
        <v>255</v>
      </c>
      <c r="Z348" s="36">
        <f>IFERROR(IF(Y348=0,"",ROUNDUP(Y348/H348,0)*0.02175),"")</f>
        <v>0.36974999999999997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251.80799999999999</v>
      </c>
      <c r="BN348" s="64">
        <f t="shared" ref="BN348:BN354" si="60">IFERROR(Y348*I348/H348,"0")</f>
        <v>263.16000000000003</v>
      </c>
      <c r="BO348" s="64">
        <f t="shared" ref="BO348:BO354" si="61">IFERROR(1/J348*(X348/H348),"0")</f>
        <v>0.33888888888888885</v>
      </c>
      <c r="BP348" s="64">
        <f t="shared" ref="BP348:BP354" si="62">IFERROR(1/J348*(Y348/H348),"0")</f>
        <v>0.35416666666666663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239</v>
      </c>
      <c r="Y349" s="574">
        <f t="shared" si="58"/>
        <v>240</v>
      </c>
      <c r="Z349" s="36">
        <f>IFERROR(IF(Y349=0,"",ROUNDUP(Y349/H349,0)*0.02175),"")</f>
        <v>0.34799999999999998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246.64800000000002</v>
      </c>
      <c r="BN349" s="64">
        <f t="shared" si="60"/>
        <v>247.68</v>
      </c>
      <c r="BO349" s="64">
        <f t="shared" si="61"/>
        <v>0.33194444444444443</v>
      </c>
      <c r="BP349" s="64">
        <f t="shared" si="62"/>
        <v>0.33333333333333331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77</v>
      </c>
      <c r="Y351" s="57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79.463999999999999</v>
      </c>
      <c r="BN351" s="64">
        <f t="shared" si="60"/>
        <v>92.88000000000001</v>
      </c>
      <c r="BO351" s="64">
        <f t="shared" si="61"/>
        <v>0.10694444444444445</v>
      </c>
      <c r="BP351" s="64">
        <f t="shared" si="62"/>
        <v>0.125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37.333333333333336</v>
      </c>
      <c r="Y355" s="575">
        <f>IFERROR(Y348/H348,"0")+IFERROR(Y349/H349,"0")+IFERROR(Y350/H350,"0")+IFERROR(Y351/H351,"0")+IFERROR(Y352/H352,"0")+IFERROR(Y353/H353,"0")+IFERROR(Y354/H354,"0")</f>
        <v>39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0.84824999999999995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560</v>
      </c>
      <c r="Y356" s="575">
        <f>IFERROR(SUM(Y348:Y354),"0")</f>
        <v>585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476</v>
      </c>
      <c r="Y358" s="574">
        <f>IFERROR(IF(X358="",0,CEILING((X358/$H358),1)*$H358),"")</f>
        <v>480</v>
      </c>
      <c r="Z358" s="36">
        <f>IFERROR(IF(Y358=0,"",ROUNDUP(Y358/H358,0)*0.02175),"")</f>
        <v>0.69599999999999995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491.23200000000003</v>
      </c>
      <c r="BN358" s="64">
        <f>IFERROR(Y358*I358/H358,"0")</f>
        <v>495.36</v>
      </c>
      <c r="BO358" s="64">
        <f>IFERROR(1/J358*(X358/H358),"0")</f>
        <v>0.66111111111111109</v>
      </c>
      <c r="BP358" s="64">
        <f>IFERROR(1/J358*(Y358/H358),"0")</f>
        <v>0.66666666666666663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31.733333333333334</v>
      </c>
      <c r="Y360" s="575">
        <f>IFERROR(Y358/H358,"0")+IFERROR(Y359/H359,"0")</f>
        <v>32</v>
      </c>
      <c r="Z360" s="575">
        <f>IFERROR(IF(Z358="",0,Z358),"0")+IFERROR(IF(Z359="",0,Z359),"0")</f>
        <v>0.69599999999999995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476</v>
      </c>
      <c r="Y361" s="575">
        <f>IFERROR(SUM(Y358:Y359),"0")</f>
        <v>480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38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39.477777777777774</v>
      </c>
      <c r="BN395" s="64">
        <f t="shared" ref="BN395:BN404" si="65">IFERROR(Y395*I395/H395,"0")</f>
        <v>44.88</v>
      </c>
      <c r="BO395" s="64">
        <f t="shared" ref="BO395:BO404" si="66">IFERROR(1/J395*(X395/H395),"0")</f>
        <v>5.3310886644219971E-2</v>
      </c>
      <c r="BP395" s="64">
        <f t="shared" ref="BP395:BP404" si="67">IFERROR(1/J395*(Y395/H395),"0")</f>
        <v>6.0606060606060608E-2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7.0370370370370363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8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7.2160000000000002E-2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38</v>
      </c>
      <c r="Y406" s="575">
        <f>IFERROR(SUM(Y395:Y404),"0")</f>
        <v>43.2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12</v>
      </c>
      <c r="Y419" s="574">
        <f>IFERROR(IF(X419="",0,CEILING((X419/$H419),1)*$H419),"")</f>
        <v>16.200000000000003</v>
      </c>
      <c r="Z419" s="36">
        <f>IFERROR(IF(Y419=0,"",ROUNDUP(Y419/H419,0)*0.00902),"")</f>
        <v>2.7060000000000001E-2</v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12.466666666666667</v>
      </c>
      <c r="BN419" s="64">
        <f>IFERROR(Y419*I419/H419,"0")</f>
        <v>16.830000000000002</v>
      </c>
      <c r="BO419" s="64">
        <f>IFERROR(1/J419*(X419/H419),"0")</f>
        <v>1.6835016835016831E-2</v>
      </c>
      <c r="BP419" s="64">
        <f>IFERROR(1/J419*(Y419/H419),"0")</f>
        <v>2.2727272727272731E-2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2.2222222222222219</v>
      </c>
      <c r="Y423" s="575">
        <f>IFERROR(Y419/H419,"0")+IFERROR(Y420/H420,"0")+IFERROR(Y421/H421,"0")+IFERROR(Y422/H422,"0")</f>
        <v>3.0000000000000004</v>
      </c>
      <c r="Z423" s="575">
        <f>IFERROR(IF(Z419="",0,Z419),"0")+IFERROR(IF(Z420="",0,Z420),"0")+IFERROR(IF(Z421="",0,Z421),"0")+IFERROR(IF(Z422="",0,Z422),"0")</f>
        <v>2.7060000000000001E-2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12</v>
      </c>
      <c r="Y424" s="575">
        <f>IFERROR(SUM(Y419:Y422),"0")</f>
        <v>16.200000000000003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7</v>
      </c>
      <c r="Y427" s="574">
        <f>IFERROR(IF(X427="",0,CEILING((X427/$H427),1)*$H427),"")</f>
        <v>7.1999999999999993</v>
      </c>
      <c r="Z427" s="36">
        <f>IFERROR(IF(Y427=0,"",ROUNDUP(Y427/H427,0)*0.00651),"")</f>
        <v>3.9059999999999997E-2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12.250000000000002</v>
      </c>
      <c r="BN427" s="64">
        <f>IFERROR(Y427*I427/H427,"0")</f>
        <v>12.6</v>
      </c>
      <c r="BO427" s="64">
        <f>IFERROR(1/J427*(X427/H427),"0")</f>
        <v>3.2051282051282055E-2</v>
      </c>
      <c r="BP427" s="64">
        <f>IFERROR(1/J427*(Y427/H427),"0")</f>
        <v>3.2967032967032968E-2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5.8333333333333339</v>
      </c>
      <c r="Y428" s="575">
        <f>IFERROR(Y427/H427,"0")</f>
        <v>6</v>
      </c>
      <c r="Z428" s="575">
        <f>IFERROR(IF(Z427="",0,Z427),"0")</f>
        <v>3.9059999999999997E-2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7</v>
      </c>
      <c r="Y429" s="575">
        <f>IFERROR(SUM(Y427:Y427),"0")</f>
        <v>7.1999999999999993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7</v>
      </c>
      <c r="Y438" s="574">
        <f t="shared" ref="Y438:Y452" si="69">IFERROR(IF(X438="",0,CEILING((X438/$H438),1)*$H438),"")</f>
        <v>10.56</v>
      </c>
      <c r="Z438" s="36">
        <f t="shared" ref="Z438:Z444" si="70">IFERROR(IF(Y438=0,"",ROUNDUP(Y438/H438,0)*0.01196),"")</f>
        <v>2.392E-2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7.4772727272727266</v>
      </c>
      <c r="BN438" s="64">
        <f t="shared" ref="BN438:BN452" si="72">IFERROR(Y438*I438/H438,"0")</f>
        <v>11.28</v>
      </c>
      <c r="BO438" s="64">
        <f t="shared" ref="BO438:BO452" si="73">IFERROR(1/J438*(X438/H438),"0")</f>
        <v>1.2747668997668998E-2</v>
      </c>
      <c r="BP438" s="64">
        <f t="shared" ref="BP438:BP452" si="74">IFERROR(1/J438*(Y438/H438),"0")</f>
        <v>1.9230769230769232E-2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77</v>
      </c>
      <c r="Y443" s="574">
        <f t="shared" si="69"/>
        <v>79.2</v>
      </c>
      <c r="Z443" s="36">
        <f t="shared" si="70"/>
        <v>0.1794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82.249999999999986</v>
      </c>
      <c r="BN443" s="64">
        <f t="shared" si="72"/>
        <v>84.6</v>
      </c>
      <c r="BO443" s="64">
        <f t="shared" si="73"/>
        <v>0.14022435897435898</v>
      </c>
      <c r="BP443" s="64">
        <f t="shared" si="74"/>
        <v>0.14423076923076925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15.909090909090908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0.20332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84</v>
      </c>
      <c r="Y454" s="575">
        <f>IFERROR(SUM(Y438:Y452),"0")</f>
        <v>89.76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29</v>
      </c>
      <c r="Y462" s="574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30.977272727272727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5.281177156177156E-2</v>
      </c>
      <c r="BP462" s="64">
        <f t="shared" ref="BP462:BP468" si="79">IFERROR(1/J462*(Y462/H462),"0")</f>
        <v>5.7692307692307696E-2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5.4924242424242422</v>
      </c>
      <c r="Y469" s="575">
        <f>IFERROR(Y462/H462,"0")+IFERROR(Y463/H463,"0")+IFERROR(Y464/H464,"0")+IFERROR(Y465/H465,"0")+IFERROR(Y466/H466,"0")+IFERROR(Y467/H467,"0")+IFERROR(Y468/H468,"0")</f>
        <v>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7.1760000000000004E-2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29</v>
      </c>
      <c r="Y470" s="575">
        <f>IFERROR(SUM(Y462:Y468),"0")</f>
        <v>31.68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125</v>
      </c>
      <c r="Y499" s="574">
        <f>IFERROR(IF(X499="",0,CEILING((X499/$H499),1)*$H499),"")</f>
        <v>126</v>
      </c>
      <c r="Z499" s="36">
        <f>IFERROR(IF(Y499=0,"",ROUNDUP(Y499/H499,0)*0.01898),"")</f>
        <v>0.26572000000000001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132.20833333333334</v>
      </c>
      <c r="BN499" s="64">
        <f>IFERROR(Y499*I499/H499,"0")</f>
        <v>133.26599999999999</v>
      </c>
      <c r="BO499" s="64">
        <f>IFERROR(1/J499*(X499/H499),"0")</f>
        <v>0.2170138888888889</v>
      </c>
      <c r="BP499" s="64">
        <f>IFERROR(1/J499*(Y499/H499),"0")</f>
        <v>0.21875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13.888888888888889</v>
      </c>
      <c r="Y501" s="575">
        <f>IFERROR(Y499/H499,"0")+IFERROR(Y500/H500,"0")</f>
        <v>14</v>
      </c>
      <c r="Z501" s="575">
        <f>IFERROR(IF(Z499="",0,Z499),"0")+IFERROR(IF(Z500="",0,Z500),"0")</f>
        <v>0.26572000000000001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125</v>
      </c>
      <c r="Y502" s="575">
        <f>IFERROR(SUM(Y499:Y500),"0")</f>
        <v>126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2363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2472.4399999999991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2500.99024399067</v>
      </c>
      <c r="Y514" s="575">
        <f>IFERROR(SUM(BN22:BN510),"0")</f>
        <v>2616.0220000000008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2625.99024399067</v>
      </c>
      <c r="Y516" s="575">
        <f>GrossWeightTotalR+PalletQtyTotalR*25</f>
        <v>2741.0220000000008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439.00653900900687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456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4.8502199999999993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80.800000000000011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103.4</v>
      </c>
      <c r="E523" s="46">
        <f>IFERROR(Y89*1,"0")+IFERROR(Y90*1,"0")+IFERROR(Y91*1,"0")+IFERROR(Y95*1,"0")+IFERROR(Y96*1,"0")+IFERROR(Y97*1,"0")+IFERROR(Y98*1,"0")+IFERROR(Y99*1,"0")+IFERROR(Y100*1,"0")</f>
        <v>150.29999999999998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49.5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77.7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543.59999999999991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23.6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12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52.5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1065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43.2</v>
      </c>
      <c r="W523" s="46">
        <f>IFERROR(Y414*1,"0")+IFERROR(Y415*1,"0")+IFERROR(Y419*1,"0")+IFERROR(Y420*1,"0")+IFERROR(Y421*1,"0")+IFERROR(Y422*1,"0")</f>
        <v>16.200000000000003</v>
      </c>
      <c r="X523" s="46">
        <f>IFERROR(Y427*1,"0")</f>
        <v>7.1999999999999993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121.44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126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5"/>
        <filter val="1,57"/>
        <filter val="10,00"/>
        <filter val="10,67"/>
        <filter val="11,00"/>
        <filter val="12,00"/>
        <filter val="12,72"/>
        <filter val="125,00"/>
        <filter val="13,80"/>
        <filter val="13,89"/>
        <filter val="14,00"/>
        <filter val="149,00"/>
        <filter val="15,00"/>
        <filter val="15,91"/>
        <filter val="153,00"/>
        <filter val="17,00"/>
        <filter val="17,71"/>
        <filter val="174,17"/>
        <filter val="19,00"/>
        <filter val="19,05"/>
        <filter val="2 363,00"/>
        <filter val="2 500,99"/>
        <filter val="2 625,99"/>
        <filter val="2,22"/>
        <filter val="2,78"/>
        <filter val="22,00"/>
        <filter val="239,00"/>
        <filter val="24,00"/>
        <filter val="244,00"/>
        <filter val="25,00"/>
        <filter val="26,00"/>
        <filter val="29,00"/>
        <filter val="3,00"/>
        <filter val="3,86"/>
        <filter val="31,73"/>
        <filter val="34,00"/>
        <filter val="36,00"/>
        <filter val="37,33"/>
        <filter val="38,00"/>
        <filter val="4,00"/>
        <filter val="4,05"/>
        <filter val="4,58"/>
        <filter val="40,00"/>
        <filter val="418,00"/>
        <filter val="439,01"/>
        <filter val="45,00"/>
        <filter val="46,00"/>
        <filter val="476,00"/>
        <filter val="48,00"/>
        <filter val="5"/>
        <filter val="5,00"/>
        <filter val="5,13"/>
        <filter val="5,49"/>
        <filter val="5,83"/>
        <filter val="55,00"/>
        <filter val="560,00"/>
        <filter val="57,00"/>
        <filter val="59,00"/>
        <filter val="6,67"/>
        <filter val="60,00"/>
        <filter val="65,00"/>
        <filter val="7,00"/>
        <filter val="7,04"/>
        <filter val="70,00"/>
        <filter val="72,00"/>
        <filter val="75,00"/>
        <filter val="77,00"/>
        <filter val="78,00"/>
        <filter val="84,00"/>
        <filter val="9,00"/>
        <filter val="90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