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1 машина Донецк_Луганск\"/>
    </mc:Choice>
  </mc:AlternateContent>
  <xr:revisionPtr revIDLastSave="0" documentId="13_ncr:1_{3285C8D7-2D33-4DDE-B912-E96071A60F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0" i="1" s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P287" i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Z266" i="1" s="1"/>
  <c r="Y264" i="1"/>
  <c r="P264" i="1"/>
  <c r="X260" i="1"/>
  <c r="Z259" i="1"/>
  <c r="X259" i="1"/>
  <c r="BO258" i="1"/>
  <c r="BM258" i="1"/>
  <c r="Z258" i="1"/>
  <c r="Y258" i="1"/>
  <c r="P258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Y248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Z231" i="1" s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Y213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Y206" i="1" s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Z193" i="1"/>
  <c r="X193" i="1"/>
  <c r="BO192" i="1"/>
  <c r="BM192" i="1"/>
  <c r="Z192" i="1"/>
  <c r="Y192" i="1"/>
  <c r="Y193" i="1" s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Z162" i="1"/>
  <c r="X162" i="1"/>
  <c r="BO161" i="1"/>
  <c r="BM161" i="1"/>
  <c r="Z161" i="1"/>
  <c r="Y161" i="1"/>
  <c r="P161" i="1"/>
  <c r="Y158" i="1"/>
  <c r="X158" i="1"/>
  <c r="Z157" i="1"/>
  <c r="X157" i="1"/>
  <c r="BO156" i="1"/>
  <c r="BM156" i="1"/>
  <c r="Z156" i="1"/>
  <c r="Y156" i="1"/>
  <c r="P156" i="1"/>
  <c r="X153" i="1"/>
  <c r="Z152" i="1"/>
  <c r="X152" i="1"/>
  <c r="BO151" i="1"/>
  <c r="BM151" i="1"/>
  <c r="Z151" i="1"/>
  <c r="Y151" i="1"/>
  <c r="P151" i="1"/>
  <c r="Y148" i="1"/>
  <c r="X148" i="1"/>
  <c r="Z147" i="1"/>
  <c r="X147" i="1"/>
  <c r="BO146" i="1"/>
  <c r="BM146" i="1"/>
  <c r="Z146" i="1"/>
  <c r="Y146" i="1"/>
  <c r="P146" i="1"/>
  <c r="X143" i="1"/>
  <c r="Z142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Y139" i="1"/>
  <c r="P139" i="1"/>
  <c r="Y136" i="1"/>
  <c r="X136" i="1"/>
  <c r="Z135" i="1"/>
  <c r="X135" i="1"/>
  <c r="BO134" i="1"/>
  <c r="BM134" i="1"/>
  <c r="Z134" i="1"/>
  <c r="Y134" i="1"/>
  <c r="P134" i="1"/>
  <c r="BP133" i="1"/>
  <c r="BO133" i="1"/>
  <c r="BN133" i="1"/>
  <c r="BM133" i="1"/>
  <c r="Z133" i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P127" i="1"/>
  <c r="X124" i="1"/>
  <c r="Z123" i="1"/>
  <c r="X123" i="1"/>
  <c r="BO122" i="1"/>
  <c r="BM122" i="1"/>
  <c r="Z122" i="1"/>
  <c r="Y122" i="1"/>
  <c r="P122" i="1"/>
  <c r="Y120" i="1"/>
  <c r="X120" i="1"/>
  <c r="Z119" i="1"/>
  <c r="X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Z103" i="1" s="1"/>
  <c r="Y98" i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Y86" i="1"/>
  <c r="X86" i="1"/>
  <c r="Z85" i="1"/>
  <c r="X85" i="1"/>
  <c r="BO84" i="1"/>
  <c r="BM84" i="1"/>
  <c r="Z84" i="1"/>
  <c r="Y84" i="1"/>
  <c r="P84" i="1"/>
  <c r="BP83" i="1"/>
  <c r="BO83" i="1"/>
  <c r="BN83" i="1"/>
  <c r="BM83" i="1"/>
  <c r="Z83" i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P70" i="1"/>
  <c r="Y68" i="1"/>
  <c r="X68" i="1"/>
  <c r="Z67" i="1"/>
  <c r="X67" i="1"/>
  <c r="BO66" i="1"/>
  <c r="BM66" i="1"/>
  <c r="Z66" i="1"/>
  <c r="Y66" i="1"/>
  <c r="P66" i="1"/>
  <c r="BP65" i="1"/>
  <c r="BO65" i="1"/>
  <c r="BN65" i="1"/>
  <c r="BM65" i="1"/>
  <c r="Z65" i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P56" i="1"/>
  <c r="X54" i="1"/>
  <c r="Z53" i="1"/>
  <c r="X53" i="1"/>
  <c r="BO52" i="1"/>
  <c r="BM52" i="1"/>
  <c r="Z52" i="1"/>
  <c r="Y52" i="1"/>
  <c r="P52" i="1"/>
  <c r="Y49" i="1"/>
  <c r="X49" i="1"/>
  <c r="Z48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P34" i="1"/>
  <c r="Y31" i="1"/>
  <c r="X31" i="1"/>
  <c r="Z30" i="1"/>
  <c r="X30" i="1"/>
  <c r="BO29" i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27" i="1" s="1"/>
  <c r="Y23" i="1"/>
  <c r="X23" i="1"/>
  <c r="X331" i="1" s="1"/>
  <c r="BP22" i="1"/>
  <c r="BO22" i="1"/>
  <c r="X32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Y331" i="1" s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Y329" i="1" s="1"/>
  <c r="BN29" i="1"/>
  <c r="Y328" i="1" s="1"/>
  <c r="X328" i="1"/>
  <c r="X330" i="1" s="1"/>
  <c r="Y38" i="1"/>
  <c r="Y327" i="1" s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Z332" i="1" s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C340" i="1" l="1"/>
  <c r="Y330" i="1"/>
  <c r="B340" i="1"/>
  <c r="A340" i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<sst xmlns="http://schemas.openxmlformats.org/spreadsheetml/2006/main" count="1578" uniqueCount="505">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</sst>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3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6" t="s">
        <v>0</v>
      </c>
      <c r="E1" s="356"/>
      <c r="F1" s="356"/>
      <c r="G1" s="12" t="s">
        <v>1</v>
      </c>
      <c r="H1" s="386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6" t="s">
        <v>8</v>
      </c>
      <c r="B5" s="370"/>
      <c r="C5" s="371"/>
      <c r="D5" s="389"/>
      <c r="E5" s="390"/>
      <c r="F5" s="523" t="s">
        <v>9</v>
      </c>
      <c r="G5" s="371"/>
      <c r="H5" s="389"/>
      <c r="I5" s="491"/>
      <c r="J5" s="491"/>
      <c r="K5" s="491"/>
      <c r="L5" s="491"/>
      <c r="M5" s="390"/>
      <c r="N5" s="61"/>
      <c r="P5" s="24" t="s">
        <v>10</v>
      </c>
      <c r="Q5" s="528">
        <v>45831</v>
      </c>
      <c r="R5" s="414"/>
      <c r="T5" s="440" t="s">
        <v>11</v>
      </c>
      <c r="U5" s="441"/>
      <c r="V5" s="442" t="s">
        <v>12</v>
      </c>
      <c r="W5" s="414"/>
      <c r="AB5" s="51"/>
      <c r="AC5" s="51"/>
      <c r="AD5" s="51"/>
      <c r="AE5" s="51"/>
    </row>
    <row r="6" spans="1:32" s="327" customFormat="1" ht="24" customHeight="1" x14ac:dyDescent="0.2">
      <c r="A6" s="416" t="s">
        <v>13</v>
      </c>
      <c r="B6" s="370"/>
      <c r="C6" s="371"/>
      <c r="D6" s="493" t="s">
        <v>14</v>
      </c>
      <c r="E6" s="494"/>
      <c r="F6" s="494"/>
      <c r="G6" s="494"/>
      <c r="H6" s="494"/>
      <c r="I6" s="494"/>
      <c r="J6" s="494"/>
      <c r="K6" s="494"/>
      <c r="L6" s="494"/>
      <c r="M6" s="414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446" t="s">
        <v>16</v>
      </c>
      <c r="U6" s="441"/>
      <c r="V6" s="480" t="s">
        <v>17</v>
      </c>
      <c r="W6" s="366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2"/>
      <c r="U7" s="441"/>
      <c r="V7" s="481"/>
      <c r="W7" s="482"/>
      <c r="AB7" s="51"/>
      <c r="AC7" s="51"/>
      <c r="AD7" s="51"/>
      <c r="AE7" s="51"/>
    </row>
    <row r="8" spans="1:32" s="327" customFormat="1" ht="25.5" customHeight="1" x14ac:dyDescent="0.2">
      <c r="A8" s="544" t="s">
        <v>18</v>
      </c>
      <c r="B8" s="350"/>
      <c r="C8" s="351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1">
        <v>0.41666666666666669</v>
      </c>
      <c r="R8" s="375"/>
      <c r="T8" s="342"/>
      <c r="U8" s="441"/>
      <c r="V8" s="481"/>
      <c r="W8" s="482"/>
      <c r="AB8" s="51"/>
      <c r="AC8" s="51"/>
      <c r="AD8" s="51"/>
      <c r="AE8" s="51"/>
    </row>
    <row r="9" spans="1:32" s="32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5"/>
      <c r="E9" s="34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M9" s="348"/>
      <c r="N9" s="328"/>
      <c r="P9" s="26" t="s">
        <v>21</v>
      </c>
      <c r="Q9" s="409"/>
      <c r="R9" s="410"/>
      <c r="T9" s="342"/>
      <c r="U9" s="441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5"/>
      <c r="E10" s="34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1" t="str">
        <f>IFERROR(VLOOKUP($D$10,Proxy,2,FALSE),"")</f>
        <v/>
      </c>
      <c r="I10" s="342"/>
      <c r="J10" s="342"/>
      <c r="K10" s="342"/>
      <c r="L10" s="342"/>
      <c r="M10" s="342"/>
      <c r="N10" s="326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503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38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1"/>
      <c r="R12" s="375"/>
      <c r="S12" s="23"/>
      <c r="U12" s="24"/>
      <c r="V12" s="356"/>
      <c r="W12" s="342"/>
      <c r="AB12" s="51"/>
      <c r="AC12" s="51"/>
      <c r="AD12" s="51"/>
      <c r="AE12" s="51"/>
    </row>
    <row r="13" spans="1:32" s="327" customFormat="1" ht="23.25" customHeight="1" x14ac:dyDescent="0.2">
      <c r="A13" s="438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0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38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56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3" t="s">
        <v>38</v>
      </c>
      <c r="D17" s="361" t="s">
        <v>39</v>
      </c>
      <c r="E17" s="400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9"/>
      <c r="R17" s="399"/>
      <c r="S17" s="399"/>
      <c r="T17" s="400"/>
      <c r="U17" s="541" t="s">
        <v>51</v>
      </c>
      <c r="V17" s="371"/>
      <c r="W17" s="361" t="s">
        <v>52</v>
      </c>
      <c r="X17" s="361" t="s">
        <v>53</v>
      </c>
      <c r="Y17" s="542" t="s">
        <v>54</v>
      </c>
      <c r="Z17" s="489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401"/>
      <c r="E18" s="403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62"/>
      <c r="X18" s="362"/>
      <c r="Y18" s="543"/>
      <c r="Z18" s="490"/>
      <c r="AA18" s="473"/>
      <c r="AB18" s="473"/>
      <c r="AC18" s="473"/>
      <c r="AD18" s="520"/>
      <c r="AE18" s="521"/>
      <c r="AF18" s="522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72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4"/>
      <c r="AB20" s="324"/>
      <c r="AC20" s="324"/>
    </row>
    <row r="21" spans="1:68" ht="14.25" customHeight="1" x14ac:dyDescent="0.25">
      <c r="A21" s="341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53"/>
      <c r="P23" s="349" t="s">
        <v>73</v>
      </c>
      <c r="Q23" s="350"/>
      <c r="R23" s="350"/>
      <c r="S23" s="350"/>
      <c r="T23" s="350"/>
      <c r="U23" s="350"/>
      <c r="V23" s="35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53"/>
      <c r="P24" s="349" t="s">
        <v>73</v>
      </c>
      <c r="Q24" s="350"/>
      <c r="R24" s="350"/>
      <c r="S24" s="350"/>
      <c r="T24" s="350"/>
      <c r="U24" s="350"/>
      <c r="V24" s="35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72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4"/>
      <c r="AB26" s="324"/>
      <c r="AC26" s="324"/>
    </row>
    <row r="27" spans="1:68" ht="14.25" customHeight="1" x14ac:dyDescent="0.25">
      <c r="A27" s="341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28</v>
      </c>
      <c r="Y28" s="33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14</v>
      </c>
      <c r="Y29" s="33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52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53"/>
      <c r="P30" s="349" t="s">
        <v>73</v>
      </c>
      <c r="Q30" s="350"/>
      <c r="R30" s="350"/>
      <c r="S30" s="350"/>
      <c r="T30" s="350"/>
      <c r="U30" s="350"/>
      <c r="V30" s="351"/>
      <c r="W30" s="37" t="s">
        <v>70</v>
      </c>
      <c r="X30" s="332">
        <f>IFERROR(SUM(X28:X29),"0")</f>
        <v>42</v>
      </c>
      <c r="Y30" s="332">
        <f>IFERROR(SUM(Y28:Y29),"0")</f>
        <v>42</v>
      </c>
      <c r="Z30" s="332">
        <f>IFERROR(IF(Z28="",0,Z28),"0")+IFERROR(IF(Z29="",0,Z29),"0")</f>
        <v>0.39522000000000002</v>
      </c>
      <c r="AA30" s="333"/>
      <c r="AB30" s="333"/>
      <c r="AC30" s="333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53"/>
      <c r="P31" s="349" t="s">
        <v>73</v>
      </c>
      <c r="Q31" s="350"/>
      <c r="R31" s="350"/>
      <c r="S31" s="350"/>
      <c r="T31" s="350"/>
      <c r="U31" s="350"/>
      <c r="V31" s="351"/>
      <c r="W31" s="37" t="s">
        <v>74</v>
      </c>
      <c r="X31" s="332">
        <f>IFERROR(SUMPRODUCT(X28:X29*H28:H29),"0")</f>
        <v>63</v>
      </c>
      <c r="Y31" s="332">
        <f>IFERROR(SUMPRODUCT(Y28:Y29*H28:H29),"0")</f>
        <v>63</v>
      </c>
      <c r="Z31" s="37"/>
      <c r="AA31" s="333"/>
      <c r="AB31" s="333"/>
      <c r="AC31" s="333"/>
    </row>
    <row r="32" spans="1:68" ht="16.5" customHeight="1" x14ac:dyDescent="0.25">
      <c r="A32" s="372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4"/>
      <c r="AB32" s="324"/>
      <c r="AC32" s="324"/>
    </row>
    <row r="33" spans="1:68" ht="14.25" customHeight="1" x14ac:dyDescent="0.25">
      <c r="A33" s="341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372</v>
      </c>
      <c r="Y36" s="331">
        <f>IFERROR(IF(X36="","",X36),"")</f>
        <v>372</v>
      </c>
      <c r="Z36" s="36">
        <f>IFERROR(IF(X36="","",X36*0.0155),"")</f>
        <v>5.766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2183.64</v>
      </c>
      <c r="BN36" s="67">
        <f>IFERROR(Y36*I36,"0")</f>
        <v>2183.64</v>
      </c>
      <c r="BO36" s="67">
        <f>IFERROR(X36/J36,"0")</f>
        <v>4.4285714285714288</v>
      </c>
      <c r="BP36" s="67">
        <f>IFERROR(Y36/J36,"0")</f>
        <v>4.4285714285714288</v>
      </c>
    </row>
    <row r="37" spans="1:68" x14ac:dyDescent="0.2">
      <c r="A37" s="35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53"/>
      <c r="P37" s="349" t="s">
        <v>73</v>
      </c>
      <c r="Q37" s="350"/>
      <c r="R37" s="350"/>
      <c r="S37" s="350"/>
      <c r="T37" s="350"/>
      <c r="U37" s="350"/>
      <c r="V37" s="351"/>
      <c r="W37" s="37" t="s">
        <v>70</v>
      </c>
      <c r="X37" s="332">
        <f>IFERROR(SUM(X34:X36),"0")</f>
        <v>372</v>
      </c>
      <c r="Y37" s="332">
        <f>IFERROR(SUM(Y34:Y36),"0")</f>
        <v>372</v>
      </c>
      <c r="Z37" s="332">
        <f>IFERROR(IF(Z34="",0,Z34),"0")+IFERROR(IF(Z35="",0,Z35),"0")+IFERROR(IF(Z36="",0,Z36),"0")</f>
        <v>5.766</v>
      </c>
      <c r="AA37" s="333"/>
      <c r="AB37" s="333"/>
      <c r="AC37" s="333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53"/>
      <c r="P38" s="349" t="s">
        <v>73</v>
      </c>
      <c r="Q38" s="350"/>
      <c r="R38" s="350"/>
      <c r="S38" s="350"/>
      <c r="T38" s="350"/>
      <c r="U38" s="350"/>
      <c r="V38" s="351"/>
      <c r="W38" s="37" t="s">
        <v>74</v>
      </c>
      <c r="X38" s="332">
        <f>IFERROR(SUMPRODUCT(X34:X36*H34:H36),"0")</f>
        <v>2083.1999999999998</v>
      </c>
      <c r="Y38" s="332">
        <f>IFERROR(SUMPRODUCT(Y34:Y36*H34:H36),"0")</f>
        <v>2083.1999999999998</v>
      </c>
      <c r="Z38" s="37"/>
      <c r="AA38" s="333"/>
      <c r="AB38" s="333"/>
      <c r="AC38" s="333"/>
    </row>
    <row r="39" spans="1:68" ht="16.5" customHeight="1" x14ac:dyDescent="0.25">
      <c r="A39" s="372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4"/>
      <c r="AB39" s="324"/>
      <c r="AC39" s="324"/>
    </row>
    <row r="40" spans="1:68" ht="14.25" customHeight="1" x14ac:dyDescent="0.25">
      <c r="A40" s="341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7">
        <v>4607111037183</v>
      </c>
      <c r="E42" s="338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7">
        <v>4607111039385</v>
      </c>
      <c r="E43" s="338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12</v>
      </c>
      <c r="Y43" s="331">
        <f t="shared" si="0"/>
        <v>12</v>
      </c>
      <c r="Z43" s="36">
        <f t="shared" si="1"/>
        <v>0.186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7">
        <v>4607111036889</v>
      </c>
      <c r="E46" s="338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7">
        <v>4607111039330</v>
      </c>
      <c r="E47" s="338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53"/>
      <c r="P48" s="349" t="s">
        <v>73</v>
      </c>
      <c r="Q48" s="350"/>
      <c r="R48" s="350"/>
      <c r="S48" s="350"/>
      <c r="T48" s="350"/>
      <c r="U48" s="350"/>
      <c r="V48" s="351"/>
      <c r="W48" s="37" t="s">
        <v>70</v>
      </c>
      <c r="X48" s="332">
        <f>IFERROR(SUM(X41:X47),"0")</f>
        <v>24</v>
      </c>
      <c r="Y48" s="332">
        <f>IFERROR(SUM(Y41:Y47),"0")</f>
        <v>24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33"/>
      <c r="AB48" s="333"/>
      <c r="AC48" s="333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53"/>
      <c r="P49" s="349" t="s">
        <v>73</v>
      </c>
      <c r="Q49" s="350"/>
      <c r="R49" s="350"/>
      <c r="S49" s="350"/>
      <c r="T49" s="350"/>
      <c r="U49" s="350"/>
      <c r="V49" s="351"/>
      <c r="W49" s="37" t="s">
        <v>74</v>
      </c>
      <c r="X49" s="332">
        <f>IFERROR(SUMPRODUCT(X41:X47*H41:H47),"0")</f>
        <v>168</v>
      </c>
      <c r="Y49" s="332">
        <f>IFERROR(SUMPRODUCT(Y41:Y47*H41:H47),"0")</f>
        <v>168</v>
      </c>
      <c r="Z49" s="37"/>
      <c r="AA49" s="333"/>
      <c r="AB49" s="333"/>
      <c r="AC49" s="333"/>
    </row>
    <row r="50" spans="1:68" ht="16.5" customHeight="1" x14ac:dyDescent="0.25">
      <c r="A50" s="372" t="s">
        <v>112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4"/>
      <c r="AB50" s="324"/>
      <c r="AC50" s="324"/>
    </row>
    <row r="51" spans="1:68" ht="14.25" customHeight="1" x14ac:dyDescent="0.25">
      <c r="A51" s="341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53"/>
      <c r="P53" s="349" t="s">
        <v>73</v>
      </c>
      <c r="Q53" s="350"/>
      <c r="R53" s="350"/>
      <c r="S53" s="350"/>
      <c r="T53" s="350"/>
      <c r="U53" s="350"/>
      <c r="V53" s="351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53"/>
      <c r="P54" s="349" t="s">
        <v>73</v>
      </c>
      <c r="Q54" s="350"/>
      <c r="R54" s="350"/>
      <c r="S54" s="350"/>
      <c r="T54" s="350"/>
      <c r="U54" s="350"/>
      <c r="V54" s="351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1" t="s">
        <v>116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53"/>
      <c r="P58" s="349" t="s">
        <v>73</v>
      </c>
      <c r="Q58" s="350"/>
      <c r="R58" s="350"/>
      <c r="S58" s="350"/>
      <c r="T58" s="350"/>
      <c r="U58" s="350"/>
      <c r="V58" s="351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53"/>
      <c r="P59" s="349" t="s">
        <v>73</v>
      </c>
      <c r="Q59" s="350"/>
      <c r="R59" s="350"/>
      <c r="S59" s="350"/>
      <c r="T59" s="350"/>
      <c r="U59" s="350"/>
      <c r="V59" s="351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1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53"/>
      <c r="P62" s="349" t="s">
        <v>73</v>
      </c>
      <c r="Q62" s="350"/>
      <c r="R62" s="350"/>
      <c r="S62" s="350"/>
      <c r="T62" s="350"/>
      <c r="U62" s="350"/>
      <c r="V62" s="351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53"/>
      <c r="P63" s="349" t="s">
        <v>73</v>
      </c>
      <c r="Q63" s="350"/>
      <c r="R63" s="350"/>
      <c r="S63" s="350"/>
      <c r="T63" s="350"/>
      <c r="U63" s="350"/>
      <c r="V63" s="351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1" t="s">
        <v>125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2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53"/>
      <c r="P67" s="349" t="s">
        <v>73</v>
      </c>
      <c r="Q67" s="350"/>
      <c r="R67" s="350"/>
      <c r="S67" s="350"/>
      <c r="T67" s="350"/>
      <c r="U67" s="350"/>
      <c r="V67" s="351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53"/>
      <c r="P68" s="349" t="s">
        <v>73</v>
      </c>
      <c r="Q68" s="350"/>
      <c r="R68" s="350"/>
      <c r="S68" s="350"/>
      <c r="T68" s="350"/>
      <c r="U68" s="350"/>
      <c r="V68" s="351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1" t="s">
        <v>131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53"/>
      <c r="P73" s="349" t="s">
        <v>73</v>
      </c>
      <c r="Q73" s="350"/>
      <c r="R73" s="350"/>
      <c r="S73" s="350"/>
      <c r="T73" s="350"/>
      <c r="U73" s="350"/>
      <c r="V73" s="351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53"/>
      <c r="P74" s="349" t="s">
        <v>73</v>
      </c>
      <c r="Q74" s="350"/>
      <c r="R74" s="350"/>
      <c r="S74" s="350"/>
      <c r="T74" s="350"/>
      <c r="U74" s="350"/>
      <c r="V74" s="351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2" t="s">
        <v>139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4"/>
      <c r="AB75" s="324"/>
      <c r="AC75" s="324"/>
    </row>
    <row r="76" spans="1:68" ht="14.25" customHeight="1" x14ac:dyDescent="0.25">
      <c r="A76" s="341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52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53"/>
      <c r="P79" s="349" t="s">
        <v>73</v>
      </c>
      <c r="Q79" s="350"/>
      <c r="R79" s="350"/>
      <c r="S79" s="350"/>
      <c r="T79" s="350"/>
      <c r="U79" s="350"/>
      <c r="V79" s="351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53"/>
      <c r="P80" s="349" t="s">
        <v>73</v>
      </c>
      <c r="Q80" s="350"/>
      <c r="R80" s="350"/>
      <c r="S80" s="350"/>
      <c r="T80" s="350"/>
      <c r="U80" s="350"/>
      <c r="V80" s="351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customHeight="1" x14ac:dyDescent="0.25">
      <c r="A81" s="372" t="s">
        <v>146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4"/>
      <c r="AB81" s="324"/>
      <c r="AC81" s="324"/>
    </row>
    <row r="82" spans="1:68" ht="14.25" customHeight="1" x14ac:dyDescent="0.25">
      <c r="A82" s="341" t="s">
        <v>131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7">
        <v>4607111033659</v>
      </c>
      <c r="E83" s="338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7">
        <v>4607111033659</v>
      </c>
      <c r="E84" s="338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2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53"/>
      <c r="P85" s="349" t="s">
        <v>73</v>
      </c>
      <c r="Q85" s="350"/>
      <c r="R85" s="350"/>
      <c r="S85" s="350"/>
      <c r="T85" s="350"/>
      <c r="U85" s="350"/>
      <c r="V85" s="351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53"/>
      <c r="P86" s="349" t="s">
        <v>73</v>
      </c>
      <c r="Q86" s="350"/>
      <c r="R86" s="350"/>
      <c r="S86" s="350"/>
      <c r="T86" s="350"/>
      <c r="U86" s="350"/>
      <c r="V86" s="351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customHeight="1" x14ac:dyDescent="0.25">
      <c r="A87" s="372" t="s">
        <v>152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4"/>
      <c r="AB87" s="324"/>
      <c r="AC87" s="324"/>
    </row>
    <row r="88" spans="1:68" ht="14.25" customHeight="1" x14ac:dyDescent="0.25">
      <c r="A88" s="341" t="s">
        <v>153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14</v>
      </c>
      <c r="Y89" s="331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2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53"/>
      <c r="P91" s="349" t="s">
        <v>73</v>
      </c>
      <c r="Q91" s="350"/>
      <c r="R91" s="350"/>
      <c r="S91" s="350"/>
      <c r="T91" s="350"/>
      <c r="U91" s="350"/>
      <c r="V91" s="351"/>
      <c r="W91" s="37" t="s">
        <v>70</v>
      </c>
      <c r="X91" s="332">
        <f>IFERROR(SUM(X89:X90),"0")</f>
        <v>42</v>
      </c>
      <c r="Y91" s="332">
        <f>IFERROR(SUM(Y89:Y90),"0")</f>
        <v>42</v>
      </c>
      <c r="Z91" s="332">
        <f>IFERROR(IF(Z89="",0,Z89),"0")+IFERROR(IF(Z90="",0,Z90),"0")</f>
        <v>0.75095999999999996</v>
      </c>
      <c r="AA91" s="333"/>
      <c r="AB91" s="333"/>
      <c r="AC91" s="333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53"/>
      <c r="P92" s="349" t="s">
        <v>73</v>
      </c>
      <c r="Q92" s="350"/>
      <c r="R92" s="350"/>
      <c r="S92" s="350"/>
      <c r="T92" s="350"/>
      <c r="U92" s="350"/>
      <c r="V92" s="351"/>
      <c r="W92" s="37" t="s">
        <v>74</v>
      </c>
      <c r="X92" s="332">
        <f>IFERROR(SUMPRODUCT(X89:X90*H89:H90),"0")</f>
        <v>151.19999999999999</v>
      </c>
      <c r="Y92" s="332">
        <f>IFERROR(SUMPRODUCT(Y89:Y90*H89:H90),"0")</f>
        <v>151.19999999999999</v>
      </c>
      <c r="Z92" s="37"/>
      <c r="AA92" s="333"/>
      <c r="AB92" s="333"/>
      <c r="AC92" s="333"/>
    </row>
    <row r="93" spans="1:68" ht="16.5" customHeight="1" x14ac:dyDescent="0.25">
      <c r="A93" s="372" t="s">
        <v>160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4"/>
      <c r="AB93" s="324"/>
      <c r="AC93" s="324"/>
    </row>
    <row r="94" spans="1:68" ht="14.25" customHeight="1" x14ac:dyDescent="0.25">
      <c r="A94" s="341" t="s">
        <v>131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5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7">
        <v>4620207491003</v>
      </c>
      <c r="E96" s="338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5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14</v>
      </c>
      <c r="Y96" s="331">
        <f t="shared" si="6"/>
        <v>14</v>
      </c>
      <c r="Z96" s="36">
        <f t="shared" si="7"/>
        <v>0.25031999999999999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7">
        <v>4620207491003</v>
      </c>
      <c r="E97" s="338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7">
        <v>4607111035141</v>
      </c>
      <c r="E98" s="338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7">
        <v>4620207491034</v>
      </c>
      <c r="E99" s="338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7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7">
        <v>4620207491010</v>
      </c>
      <c r="E100" s="338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78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252</v>
      </c>
      <c r="Y100" s="331">
        <f t="shared" si="6"/>
        <v>252</v>
      </c>
      <c r="Z100" s="36">
        <f t="shared" si="7"/>
        <v>4.5057600000000004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903.06720000000007</v>
      </c>
      <c r="BN100" s="67">
        <f t="shared" si="9"/>
        <v>903.06720000000007</v>
      </c>
      <c r="BO100" s="67">
        <f t="shared" si="10"/>
        <v>3.6</v>
      </c>
      <c r="BP100" s="67">
        <f t="shared" si="11"/>
        <v>3.6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7">
        <v>4607111035028</v>
      </c>
      <c r="E101" s="338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0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7">
        <v>4607111036407</v>
      </c>
      <c r="E102" s="338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5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53"/>
      <c r="P103" s="349" t="s">
        <v>73</v>
      </c>
      <c r="Q103" s="350"/>
      <c r="R103" s="350"/>
      <c r="S103" s="350"/>
      <c r="T103" s="350"/>
      <c r="U103" s="350"/>
      <c r="V103" s="351"/>
      <c r="W103" s="37" t="s">
        <v>70</v>
      </c>
      <c r="X103" s="332">
        <f>IFERROR(SUM(X95:X102),"0")</f>
        <v>266</v>
      </c>
      <c r="Y103" s="332">
        <f>IFERROR(SUM(Y95:Y102),"0")</f>
        <v>266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4.7560800000000008</v>
      </c>
      <c r="AA103" s="333"/>
      <c r="AB103" s="333"/>
      <c r="AC103" s="333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53"/>
      <c r="P104" s="349" t="s">
        <v>73</v>
      </c>
      <c r="Q104" s="350"/>
      <c r="R104" s="350"/>
      <c r="S104" s="350"/>
      <c r="T104" s="350"/>
      <c r="U104" s="350"/>
      <c r="V104" s="351"/>
      <c r="W104" s="37" t="s">
        <v>74</v>
      </c>
      <c r="X104" s="332">
        <f>IFERROR(SUMPRODUCT(X95:X102*H95:H102),"0")</f>
        <v>766.08</v>
      </c>
      <c r="Y104" s="332">
        <f>IFERROR(SUMPRODUCT(Y95:Y102*H95:H102),"0")</f>
        <v>766.08</v>
      </c>
      <c r="Z104" s="37"/>
      <c r="AA104" s="333"/>
      <c r="AB104" s="333"/>
      <c r="AC104" s="333"/>
    </row>
    <row r="105" spans="1:68" ht="16.5" customHeight="1" x14ac:dyDescent="0.25">
      <c r="A105" s="372" t="s">
        <v>184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4"/>
      <c r="AB105" s="324"/>
      <c r="AC105" s="324"/>
    </row>
    <row r="106" spans="1:68" ht="14.25" customHeight="1" x14ac:dyDescent="0.25">
      <c r="A106" s="341" t="s">
        <v>125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7">
        <v>4607025784012</v>
      </c>
      <c r="E107" s="338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7">
        <v>4607025784319</v>
      </c>
      <c r="E108" s="338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28</v>
      </c>
      <c r="Y108" s="33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118.83199999999999</v>
      </c>
      <c r="BN108" s="67">
        <f>IFERROR(Y108*I108,"0")</f>
        <v>118.83199999999999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5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53"/>
      <c r="P109" s="349" t="s">
        <v>73</v>
      </c>
      <c r="Q109" s="350"/>
      <c r="R109" s="350"/>
      <c r="S109" s="350"/>
      <c r="T109" s="350"/>
      <c r="U109" s="350"/>
      <c r="V109" s="351"/>
      <c r="W109" s="37" t="s">
        <v>70</v>
      </c>
      <c r="X109" s="332">
        <f>IFERROR(SUM(X107:X108),"0")</f>
        <v>28</v>
      </c>
      <c r="Y109" s="332">
        <f>IFERROR(SUM(Y107:Y108),"0")</f>
        <v>28</v>
      </c>
      <c r="Z109" s="332">
        <f>IFERROR(IF(Z107="",0,Z107),"0")+IFERROR(IF(Z108="",0,Z108),"0")</f>
        <v>0.50063999999999997</v>
      </c>
      <c r="AA109" s="333"/>
      <c r="AB109" s="333"/>
      <c r="AC109" s="333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53"/>
      <c r="P110" s="349" t="s">
        <v>73</v>
      </c>
      <c r="Q110" s="350"/>
      <c r="R110" s="350"/>
      <c r="S110" s="350"/>
      <c r="T110" s="350"/>
      <c r="U110" s="350"/>
      <c r="V110" s="351"/>
      <c r="W110" s="37" t="s">
        <v>74</v>
      </c>
      <c r="X110" s="332">
        <f>IFERROR(SUMPRODUCT(X107:X108*H107:H108),"0")</f>
        <v>100.8</v>
      </c>
      <c r="Y110" s="332">
        <f>IFERROR(SUMPRODUCT(Y107:Y108*H107:H108),"0")</f>
        <v>100.8</v>
      </c>
      <c r="Z110" s="37"/>
      <c r="AA110" s="333"/>
      <c r="AB110" s="333"/>
      <c r="AC110" s="333"/>
    </row>
    <row r="111" spans="1:68" ht="16.5" customHeight="1" x14ac:dyDescent="0.25">
      <c r="A111" s="372" t="s">
        <v>190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4"/>
      <c r="AB111" s="324"/>
      <c r="AC111" s="324"/>
    </row>
    <row r="112" spans="1:68" ht="14.25" customHeight="1" x14ac:dyDescent="0.25">
      <c r="A112" s="341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7">
        <v>4620207491157</v>
      </c>
      <c r="E113" s="338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7">
        <v>4607111039262</v>
      </c>
      <c r="E114" s="33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60</v>
      </c>
      <c r="Y114" s="331">
        <f t="shared" si="12"/>
        <v>60</v>
      </c>
      <c r="Z114" s="36">
        <f t="shared" si="13"/>
        <v>0.92999999999999994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403.17599999999999</v>
      </c>
      <c r="BN114" s="67">
        <f t="shared" si="15"/>
        <v>403.17599999999999</v>
      </c>
      <c r="BO114" s="67">
        <f t="shared" si="16"/>
        <v>0.7142857142857143</v>
      </c>
      <c r="BP114" s="67">
        <f t="shared" si="17"/>
        <v>0.7142857142857143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7">
        <v>4607111039248</v>
      </c>
      <c r="E115" s="33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36</v>
      </c>
      <c r="Y115" s="331">
        <f t="shared" si="12"/>
        <v>36</v>
      </c>
      <c r="Z115" s="36">
        <f t="shared" si="13"/>
        <v>0.55800000000000005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262.8</v>
      </c>
      <c r="BN115" s="67">
        <f t="shared" si="15"/>
        <v>262.8</v>
      </c>
      <c r="BO115" s="67">
        <f t="shared" si="16"/>
        <v>0.42857142857142855</v>
      </c>
      <c r="BP115" s="67">
        <f t="shared" si="17"/>
        <v>0.42857142857142855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7">
        <v>4607111034144</v>
      </c>
      <c r="E116" s="33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7">
        <v>4607111039293</v>
      </c>
      <c r="E117" s="33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7">
        <v>4607111039279</v>
      </c>
      <c r="E118" s="33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175.2</v>
      </c>
      <c r="BN118" s="67">
        <f t="shared" si="15"/>
        <v>175.2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53"/>
      <c r="P119" s="349" t="s">
        <v>73</v>
      </c>
      <c r="Q119" s="350"/>
      <c r="R119" s="350"/>
      <c r="S119" s="350"/>
      <c r="T119" s="350"/>
      <c r="U119" s="350"/>
      <c r="V119" s="351"/>
      <c r="W119" s="37" t="s">
        <v>70</v>
      </c>
      <c r="X119" s="332">
        <f>IFERROR(SUM(X113:X118),"0")</f>
        <v>120</v>
      </c>
      <c r="Y119" s="332">
        <f>IFERROR(SUM(Y113:Y118),"0")</f>
        <v>120</v>
      </c>
      <c r="Z119" s="332">
        <f>IFERROR(IF(Z113="",0,Z113),"0")+IFERROR(IF(Z114="",0,Z114),"0")+IFERROR(IF(Z115="",0,Z115),"0")+IFERROR(IF(Z116="",0,Z116),"0")+IFERROR(IF(Z117="",0,Z117),"0")+IFERROR(IF(Z118="",0,Z118),"0")</f>
        <v>1.8599999999999999</v>
      </c>
      <c r="AA119" s="333"/>
      <c r="AB119" s="333"/>
      <c r="AC119" s="333"/>
    </row>
    <row r="120" spans="1:68" x14ac:dyDescent="0.2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53"/>
      <c r="P120" s="349" t="s">
        <v>73</v>
      </c>
      <c r="Q120" s="350"/>
      <c r="R120" s="350"/>
      <c r="S120" s="350"/>
      <c r="T120" s="350"/>
      <c r="U120" s="350"/>
      <c r="V120" s="351"/>
      <c r="W120" s="37" t="s">
        <v>74</v>
      </c>
      <c r="X120" s="332">
        <f>IFERROR(SUMPRODUCT(X113:X118*H113:H118),"0")</f>
        <v>804</v>
      </c>
      <c r="Y120" s="332">
        <f>IFERROR(SUMPRODUCT(Y113:Y118*H113:H118),"0")</f>
        <v>804</v>
      </c>
      <c r="Z120" s="37"/>
      <c r="AA120" s="333"/>
      <c r="AB120" s="333"/>
      <c r="AC120" s="333"/>
    </row>
    <row r="121" spans="1:68" ht="14.25" customHeight="1" x14ac:dyDescent="0.25">
      <c r="A121" s="341" t="s">
        <v>131</v>
      </c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53"/>
      <c r="P123" s="349" t="s">
        <v>73</v>
      </c>
      <c r="Q123" s="350"/>
      <c r="R123" s="350"/>
      <c r="S123" s="350"/>
      <c r="T123" s="350"/>
      <c r="U123" s="350"/>
      <c r="V123" s="351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53"/>
      <c r="P124" s="349" t="s">
        <v>73</v>
      </c>
      <c r="Q124" s="350"/>
      <c r="R124" s="350"/>
      <c r="S124" s="350"/>
      <c r="T124" s="350"/>
      <c r="U124" s="350"/>
      <c r="V124" s="351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2" t="s">
        <v>207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4"/>
      <c r="AB125" s="324"/>
      <c r="AC125" s="324"/>
    </row>
    <row r="126" spans="1:68" ht="14.25" customHeight="1" x14ac:dyDescent="0.25">
      <c r="A126" s="341" t="s">
        <v>131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70</v>
      </c>
      <c r="Y128" s="331">
        <f>IFERROR(IF(X128="","",X128),"")</f>
        <v>70</v>
      </c>
      <c r="Z128" s="36">
        <f>IFERROR(IF(X128="","",X128*0.01788),"")</f>
        <v>1.2516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35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53"/>
      <c r="P129" s="349" t="s">
        <v>73</v>
      </c>
      <c r="Q129" s="350"/>
      <c r="R129" s="350"/>
      <c r="S129" s="350"/>
      <c r="T129" s="350"/>
      <c r="U129" s="350"/>
      <c r="V129" s="351"/>
      <c r="W129" s="37" t="s">
        <v>70</v>
      </c>
      <c r="X129" s="332">
        <f>IFERROR(SUM(X127:X128),"0")</f>
        <v>196</v>
      </c>
      <c r="Y129" s="332">
        <f>IFERROR(SUM(Y127:Y128),"0")</f>
        <v>196</v>
      </c>
      <c r="Z129" s="332">
        <f>IFERROR(IF(Z127="",0,Z127),"0")+IFERROR(IF(Z128="",0,Z128),"0")</f>
        <v>3.50448</v>
      </c>
      <c r="AA129" s="333"/>
      <c r="AB129" s="333"/>
      <c r="AC129" s="333"/>
    </row>
    <row r="130" spans="1:68" x14ac:dyDescent="0.2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53"/>
      <c r="P130" s="349" t="s">
        <v>73</v>
      </c>
      <c r="Q130" s="350"/>
      <c r="R130" s="350"/>
      <c r="S130" s="350"/>
      <c r="T130" s="350"/>
      <c r="U130" s="350"/>
      <c r="V130" s="351"/>
      <c r="W130" s="37" t="s">
        <v>74</v>
      </c>
      <c r="X130" s="332">
        <f>IFERROR(SUMPRODUCT(X127:X128*H127:H128),"0")</f>
        <v>588</v>
      </c>
      <c r="Y130" s="332">
        <f>IFERROR(SUMPRODUCT(Y127:Y128*H127:H128),"0")</f>
        <v>588</v>
      </c>
      <c r="Z130" s="37"/>
      <c r="AA130" s="333"/>
      <c r="AB130" s="333"/>
      <c r="AC130" s="333"/>
    </row>
    <row r="131" spans="1:68" ht="16.5" customHeight="1" x14ac:dyDescent="0.25">
      <c r="A131" s="372" t="s">
        <v>213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4"/>
      <c r="AB131" s="324"/>
      <c r="AC131" s="324"/>
    </row>
    <row r="132" spans="1:68" ht="14.25" customHeight="1" x14ac:dyDescent="0.25">
      <c r="A132" s="341" t="s">
        <v>131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14</v>
      </c>
      <c r="Y134" s="33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35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53"/>
      <c r="P135" s="349" t="s">
        <v>73</v>
      </c>
      <c r="Q135" s="350"/>
      <c r="R135" s="350"/>
      <c r="S135" s="350"/>
      <c r="T135" s="350"/>
      <c r="U135" s="350"/>
      <c r="V135" s="351"/>
      <c r="W135" s="37" t="s">
        <v>70</v>
      </c>
      <c r="X135" s="332">
        <f>IFERROR(SUM(X133:X134),"0")</f>
        <v>28</v>
      </c>
      <c r="Y135" s="332">
        <f>IFERROR(SUM(Y133:Y134),"0")</f>
        <v>28</v>
      </c>
      <c r="Z135" s="332">
        <f>IFERROR(IF(Z133="",0,Z133),"0")+IFERROR(IF(Z134="",0,Z134),"0")</f>
        <v>0.50063999999999997</v>
      </c>
      <c r="AA135" s="333"/>
      <c r="AB135" s="333"/>
      <c r="AC135" s="333"/>
    </row>
    <row r="136" spans="1:68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53"/>
      <c r="P136" s="349" t="s">
        <v>73</v>
      </c>
      <c r="Q136" s="350"/>
      <c r="R136" s="350"/>
      <c r="S136" s="350"/>
      <c r="T136" s="350"/>
      <c r="U136" s="350"/>
      <c r="V136" s="351"/>
      <c r="W136" s="37" t="s">
        <v>74</v>
      </c>
      <c r="X136" s="332">
        <f>IFERROR(SUMPRODUCT(X133:X134*H133:H134),"0")</f>
        <v>84</v>
      </c>
      <c r="Y136" s="332">
        <f>IFERROR(SUMPRODUCT(Y133:Y134*H133:H134),"0")</f>
        <v>84</v>
      </c>
      <c r="Z136" s="37"/>
      <c r="AA136" s="333"/>
      <c r="AB136" s="333"/>
      <c r="AC136" s="333"/>
    </row>
    <row r="137" spans="1:68" ht="16.5" customHeight="1" x14ac:dyDescent="0.25">
      <c r="A137" s="372" t="s">
        <v>220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4"/>
      <c r="AB137" s="324"/>
      <c r="AC137" s="324"/>
    </row>
    <row r="138" spans="1:68" ht="14.25" customHeight="1" x14ac:dyDescent="0.25">
      <c r="A138" s="341" t="s">
        <v>131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7">
        <v>4620207490914</v>
      </c>
      <c r="E140" s="338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4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7">
        <v>4620207490853</v>
      </c>
      <c r="E141" s="338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1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2"/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53"/>
      <c r="P142" s="349" t="s">
        <v>73</v>
      </c>
      <c r="Q142" s="350"/>
      <c r="R142" s="350"/>
      <c r="S142" s="350"/>
      <c r="T142" s="350"/>
      <c r="U142" s="350"/>
      <c r="V142" s="351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x14ac:dyDescent="0.2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53"/>
      <c r="P143" s="349" t="s">
        <v>73</v>
      </c>
      <c r="Q143" s="350"/>
      <c r="R143" s="350"/>
      <c r="S143" s="350"/>
      <c r="T143" s="350"/>
      <c r="U143" s="350"/>
      <c r="V143" s="351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customHeight="1" x14ac:dyDescent="0.25">
      <c r="A144" s="372" t="s">
        <v>230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24"/>
      <c r="AB144" s="324"/>
      <c r="AC144" s="324"/>
    </row>
    <row r="145" spans="1:68" ht="14.25" customHeight="1" x14ac:dyDescent="0.25">
      <c r="A145" s="341" t="s">
        <v>131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7">
        <v>4607111035806</v>
      </c>
      <c r="E146" s="338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52"/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53"/>
      <c r="P147" s="349" t="s">
        <v>73</v>
      </c>
      <c r="Q147" s="350"/>
      <c r="R147" s="350"/>
      <c r="S147" s="350"/>
      <c r="T147" s="350"/>
      <c r="U147" s="350"/>
      <c r="V147" s="351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x14ac:dyDescent="0.2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53"/>
      <c r="P148" s="349" t="s">
        <v>73</v>
      </c>
      <c r="Q148" s="350"/>
      <c r="R148" s="350"/>
      <c r="S148" s="350"/>
      <c r="T148" s="350"/>
      <c r="U148" s="350"/>
      <c r="V148" s="351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customHeight="1" x14ac:dyDescent="0.25">
      <c r="A149" s="372" t="s">
        <v>234</v>
      </c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24"/>
      <c r="AB149" s="324"/>
      <c r="AC149" s="324"/>
    </row>
    <row r="150" spans="1:68" ht="14.25" customHeight="1" x14ac:dyDescent="0.25">
      <c r="A150" s="341" t="s">
        <v>131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7">
        <v>4607111039613</v>
      </c>
      <c r="E151" s="338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53"/>
      <c r="P152" s="349" t="s">
        <v>73</v>
      </c>
      <c r="Q152" s="350"/>
      <c r="R152" s="350"/>
      <c r="S152" s="350"/>
      <c r="T152" s="350"/>
      <c r="U152" s="350"/>
      <c r="V152" s="351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2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53"/>
      <c r="P153" s="349" t="s">
        <v>73</v>
      </c>
      <c r="Q153" s="350"/>
      <c r="R153" s="350"/>
      <c r="S153" s="350"/>
      <c r="T153" s="350"/>
      <c r="U153" s="350"/>
      <c r="V153" s="351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2" t="s">
        <v>237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24"/>
      <c r="AB154" s="324"/>
      <c r="AC154" s="324"/>
    </row>
    <row r="155" spans="1:68" ht="14.25" customHeight="1" x14ac:dyDescent="0.25">
      <c r="A155" s="341" t="s">
        <v>238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7">
        <v>4607111035646</v>
      </c>
      <c r="E156" s="338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5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53"/>
      <c r="P157" s="349" t="s">
        <v>73</v>
      </c>
      <c r="Q157" s="350"/>
      <c r="R157" s="350"/>
      <c r="S157" s="350"/>
      <c r="T157" s="350"/>
      <c r="U157" s="350"/>
      <c r="V157" s="351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53"/>
      <c r="P158" s="349" t="s">
        <v>73</v>
      </c>
      <c r="Q158" s="350"/>
      <c r="R158" s="350"/>
      <c r="S158" s="350"/>
      <c r="T158" s="350"/>
      <c r="U158" s="350"/>
      <c r="V158" s="351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2" t="s">
        <v>243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4"/>
      <c r="AB159" s="324"/>
      <c r="AC159" s="324"/>
    </row>
    <row r="160" spans="1:68" ht="14.25" customHeight="1" x14ac:dyDescent="0.25">
      <c r="A160" s="341" t="s">
        <v>131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7">
        <v>4607111036568</v>
      </c>
      <c r="E161" s="338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28</v>
      </c>
      <c r="Y161" s="331">
        <f>IFERROR(IF(X161="","",X161),"")</f>
        <v>28</v>
      </c>
      <c r="Z161" s="36">
        <f>IFERROR(IF(X161="","",X161*0.00941),"")</f>
        <v>0.26347999999999999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58.850399999999993</v>
      </c>
      <c r="BN161" s="67">
        <f>IFERROR(Y161*I161,"0")</f>
        <v>58.850399999999993</v>
      </c>
      <c r="BO161" s="67">
        <f>IFERROR(X161/J161,"0")</f>
        <v>0.2</v>
      </c>
      <c r="BP161" s="67">
        <f>IFERROR(Y161/J161,"0")</f>
        <v>0.2</v>
      </c>
    </row>
    <row r="162" spans="1:68" x14ac:dyDescent="0.2">
      <c r="A162" s="35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53"/>
      <c r="P162" s="349" t="s">
        <v>73</v>
      </c>
      <c r="Q162" s="350"/>
      <c r="R162" s="350"/>
      <c r="S162" s="350"/>
      <c r="T162" s="350"/>
      <c r="U162" s="350"/>
      <c r="V162" s="351"/>
      <c r="W162" s="37" t="s">
        <v>70</v>
      </c>
      <c r="X162" s="332">
        <f>IFERROR(SUM(X161:X161),"0")</f>
        <v>28</v>
      </c>
      <c r="Y162" s="332">
        <f>IFERROR(SUM(Y161:Y161),"0")</f>
        <v>28</v>
      </c>
      <c r="Z162" s="332">
        <f>IFERROR(IF(Z161="",0,Z161),"0")</f>
        <v>0.26347999999999999</v>
      </c>
      <c r="AA162" s="333"/>
      <c r="AB162" s="333"/>
      <c r="AC162" s="333"/>
    </row>
    <row r="163" spans="1:68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53"/>
      <c r="P163" s="349" t="s">
        <v>73</v>
      </c>
      <c r="Q163" s="350"/>
      <c r="R163" s="350"/>
      <c r="S163" s="350"/>
      <c r="T163" s="350"/>
      <c r="U163" s="350"/>
      <c r="V163" s="351"/>
      <c r="W163" s="37" t="s">
        <v>74</v>
      </c>
      <c r="X163" s="332">
        <f>IFERROR(SUMPRODUCT(X161:X161*H161:H161),"0")</f>
        <v>47.04</v>
      </c>
      <c r="Y163" s="332">
        <f>IFERROR(SUMPRODUCT(Y161:Y161*H161:H161),"0")</f>
        <v>47.04</v>
      </c>
      <c r="Z163" s="37"/>
      <c r="AA163" s="333"/>
      <c r="AB163" s="333"/>
      <c r="AC163" s="333"/>
    </row>
    <row r="164" spans="1:68" ht="27.75" customHeight="1" x14ac:dyDescent="0.2">
      <c r="A164" s="387" t="s">
        <v>247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48"/>
      <c r="AB164" s="48"/>
      <c r="AC164" s="48"/>
    </row>
    <row r="165" spans="1:68" ht="16.5" customHeight="1" x14ac:dyDescent="0.25">
      <c r="A165" s="372" t="s">
        <v>248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4"/>
      <c r="AB165" s="324"/>
      <c r="AC165" s="324"/>
    </row>
    <row r="166" spans="1:68" ht="14.25" customHeight="1" x14ac:dyDescent="0.25">
      <c r="A166" s="341" t="s">
        <v>131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7">
        <v>4607111039057</v>
      </c>
      <c r="E167" s="338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19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53"/>
      <c r="P168" s="349" t="s">
        <v>73</v>
      </c>
      <c r="Q168" s="350"/>
      <c r="R168" s="350"/>
      <c r="S168" s="350"/>
      <c r="T168" s="350"/>
      <c r="U168" s="350"/>
      <c r="V168" s="351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53"/>
      <c r="P169" s="349" t="s">
        <v>73</v>
      </c>
      <c r="Q169" s="350"/>
      <c r="R169" s="350"/>
      <c r="S169" s="350"/>
      <c r="T169" s="350"/>
      <c r="U169" s="350"/>
      <c r="V169" s="351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2" t="s">
        <v>252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4"/>
      <c r="AB170" s="324"/>
      <c r="AC170" s="324"/>
    </row>
    <row r="171" spans="1:68" ht="14.25" customHeight="1" x14ac:dyDescent="0.25">
      <c r="A171" s="341" t="s">
        <v>64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7">
        <v>4607111036384</v>
      </c>
      <c r="E172" s="338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7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7">
        <v>4640242180250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6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7">
        <v>4607111036216</v>
      </c>
      <c r="E174" s="338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36</v>
      </c>
      <c r="Y174" s="331">
        <f>IFERROR(IF(X174="","",X174),"")</f>
        <v>36</v>
      </c>
      <c r="Z174" s="36">
        <f>IFERROR(IF(X174="","",X174*0.00866),"")</f>
        <v>0.31175999999999998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187.67519999999999</v>
      </c>
      <c r="BN174" s="67">
        <f>IFERROR(Y174*I174,"0")</f>
        <v>187.67519999999999</v>
      </c>
      <c r="BO174" s="67">
        <f>IFERROR(X174/J174,"0")</f>
        <v>0.25</v>
      </c>
      <c r="BP174" s="67">
        <f>IFERROR(Y174/J174,"0")</f>
        <v>0.25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7">
        <v>4607111036278</v>
      </c>
      <c r="E175" s="338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53"/>
      <c r="P176" s="349" t="s">
        <v>73</v>
      </c>
      <c r="Q176" s="350"/>
      <c r="R176" s="350"/>
      <c r="S176" s="350"/>
      <c r="T176" s="350"/>
      <c r="U176" s="350"/>
      <c r="V176" s="351"/>
      <c r="W176" s="37" t="s">
        <v>70</v>
      </c>
      <c r="X176" s="332">
        <f>IFERROR(SUM(X172:X175),"0")</f>
        <v>36</v>
      </c>
      <c r="Y176" s="332">
        <f>IFERROR(SUM(Y172:Y175),"0")</f>
        <v>36</v>
      </c>
      <c r="Z176" s="332">
        <f>IFERROR(IF(Z172="",0,Z172),"0")+IFERROR(IF(Z173="",0,Z173),"0")+IFERROR(IF(Z174="",0,Z174),"0")+IFERROR(IF(Z175="",0,Z175),"0")</f>
        <v>0.31175999999999998</v>
      </c>
      <c r="AA176" s="333"/>
      <c r="AB176" s="333"/>
      <c r="AC176" s="333"/>
    </row>
    <row r="177" spans="1:68" x14ac:dyDescent="0.2">
      <c r="A177" s="342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53"/>
      <c r="P177" s="349" t="s">
        <v>73</v>
      </c>
      <c r="Q177" s="350"/>
      <c r="R177" s="350"/>
      <c r="S177" s="350"/>
      <c r="T177" s="350"/>
      <c r="U177" s="350"/>
      <c r="V177" s="351"/>
      <c r="W177" s="37" t="s">
        <v>74</v>
      </c>
      <c r="X177" s="332">
        <f>IFERROR(SUMPRODUCT(X172:X175*H172:H175),"0")</f>
        <v>180</v>
      </c>
      <c r="Y177" s="332">
        <f>IFERROR(SUMPRODUCT(Y172:Y175*H172:H175),"0")</f>
        <v>180</v>
      </c>
      <c r="Z177" s="37"/>
      <c r="AA177" s="333"/>
      <c r="AB177" s="333"/>
      <c r="AC177" s="333"/>
    </row>
    <row r="178" spans="1:68" ht="14.25" customHeight="1" x14ac:dyDescent="0.25">
      <c r="A178" s="341" t="s">
        <v>267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7">
        <v>4607111036827</v>
      </c>
      <c r="E179" s="338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7">
        <v>4607111036834</v>
      </c>
      <c r="E180" s="338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53"/>
      <c r="P181" s="349" t="s">
        <v>73</v>
      </c>
      <c r="Q181" s="350"/>
      <c r="R181" s="350"/>
      <c r="S181" s="350"/>
      <c r="T181" s="350"/>
      <c r="U181" s="350"/>
      <c r="V181" s="351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2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53"/>
      <c r="P182" s="349" t="s">
        <v>73</v>
      </c>
      <c r="Q182" s="350"/>
      <c r="R182" s="350"/>
      <c r="S182" s="350"/>
      <c r="T182" s="350"/>
      <c r="U182" s="350"/>
      <c r="V182" s="351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87" t="s">
        <v>273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48"/>
      <c r="AB183" s="48"/>
      <c r="AC183" s="48"/>
    </row>
    <row r="184" spans="1:68" ht="16.5" customHeight="1" x14ac:dyDescent="0.25">
      <c r="A184" s="372" t="s">
        <v>274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4"/>
      <c r="AB184" s="324"/>
      <c r="AC184" s="324"/>
    </row>
    <row r="185" spans="1:68" ht="14.25" customHeight="1" x14ac:dyDescent="0.25">
      <c r="A185" s="341" t="s">
        <v>77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7">
        <v>4607111035691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7">
        <v>4607111035721</v>
      </c>
      <c r="E187" s="338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7">
        <v>4607111038487</v>
      </c>
      <c r="E188" s="338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14</v>
      </c>
      <c r="Y188" s="33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52.304000000000002</v>
      </c>
      <c r="BN188" s="67">
        <f>IFERROR(Y188*I188,"0")</f>
        <v>52.304000000000002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5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53"/>
      <c r="P189" s="349" t="s">
        <v>73</v>
      </c>
      <c r="Q189" s="350"/>
      <c r="R189" s="350"/>
      <c r="S189" s="350"/>
      <c r="T189" s="350"/>
      <c r="U189" s="350"/>
      <c r="V189" s="351"/>
      <c r="W189" s="37" t="s">
        <v>70</v>
      </c>
      <c r="X189" s="332">
        <f>IFERROR(SUM(X186:X188),"0")</f>
        <v>14</v>
      </c>
      <c r="Y189" s="332">
        <f>IFERROR(SUM(Y186:Y188),"0")</f>
        <v>14</v>
      </c>
      <c r="Z189" s="332">
        <f>IFERROR(IF(Z186="",0,Z186),"0")+IFERROR(IF(Z187="",0,Z187),"0")+IFERROR(IF(Z188="",0,Z188),"0")</f>
        <v>0.25031999999999999</v>
      </c>
      <c r="AA189" s="333"/>
      <c r="AB189" s="333"/>
      <c r="AC189" s="333"/>
    </row>
    <row r="190" spans="1:68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53"/>
      <c r="P190" s="349" t="s">
        <v>73</v>
      </c>
      <c r="Q190" s="350"/>
      <c r="R190" s="350"/>
      <c r="S190" s="350"/>
      <c r="T190" s="350"/>
      <c r="U190" s="350"/>
      <c r="V190" s="351"/>
      <c r="W190" s="37" t="s">
        <v>74</v>
      </c>
      <c r="X190" s="332">
        <f>IFERROR(SUMPRODUCT(X186:X188*H186:H188),"0")</f>
        <v>42</v>
      </c>
      <c r="Y190" s="332">
        <f>IFERROR(SUMPRODUCT(Y186:Y188*H186:H188),"0")</f>
        <v>42</v>
      </c>
      <c r="Z190" s="37"/>
      <c r="AA190" s="333"/>
      <c r="AB190" s="333"/>
      <c r="AC190" s="333"/>
    </row>
    <row r="191" spans="1:68" ht="14.25" customHeight="1" x14ac:dyDescent="0.25">
      <c r="A191" s="341" t="s">
        <v>284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7">
        <v>4680115885875</v>
      </c>
      <c r="E192" s="338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7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53"/>
      <c r="P193" s="349" t="s">
        <v>73</v>
      </c>
      <c r="Q193" s="350"/>
      <c r="R193" s="350"/>
      <c r="S193" s="350"/>
      <c r="T193" s="350"/>
      <c r="U193" s="350"/>
      <c r="V193" s="351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2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53"/>
      <c r="P194" s="349" t="s">
        <v>73</v>
      </c>
      <c r="Q194" s="350"/>
      <c r="R194" s="350"/>
      <c r="S194" s="350"/>
      <c r="T194" s="350"/>
      <c r="U194" s="350"/>
      <c r="V194" s="351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87" t="s">
        <v>292</v>
      </c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  <c r="X195" s="388"/>
      <c r="Y195" s="388"/>
      <c r="Z195" s="388"/>
      <c r="AA195" s="48"/>
      <c r="AB195" s="48"/>
      <c r="AC195" s="48"/>
    </row>
    <row r="196" spans="1:68" ht="16.5" customHeight="1" x14ac:dyDescent="0.25">
      <c r="A196" s="372" t="s">
        <v>293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4"/>
      <c r="AB196" s="324"/>
      <c r="AC196" s="324"/>
    </row>
    <row r="197" spans="1:68" ht="14.25" customHeight="1" x14ac:dyDescent="0.25">
      <c r="A197" s="341" t="s">
        <v>77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7">
        <v>4620207491133</v>
      </c>
      <c r="E198" s="338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6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14</v>
      </c>
      <c r="Y198" s="33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41.72</v>
      </c>
      <c r="BN198" s="67">
        <f>IFERROR(Y198*I198,"0")</f>
        <v>41.72</v>
      </c>
      <c r="BO198" s="67">
        <f>IFERROR(X198/J198,"0")</f>
        <v>0.2</v>
      </c>
      <c r="BP198" s="67">
        <f>IFERROR(Y198/J198,"0")</f>
        <v>0.2</v>
      </c>
    </row>
    <row r="199" spans="1:68" x14ac:dyDescent="0.2">
      <c r="A199" s="352"/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53"/>
      <c r="P199" s="349" t="s">
        <v>73</v>
      </c>
      <c r="Q199" s="350"/>
      <c r="R199" s="350"/>
      <c r="S199" s="350"/>
      <c r="T199" s="350"/>
      <c r="U199" s="350"/>
      <c r="V199" s="351"/>
      <c r="W199" s="37" t="s">
        <v>70</v>
      </c>
      <c r="X199" s="332">
        <f>IFERROR(SUM(X198:X198),"0")</f>
        <v>14</v>
      </c>
      <c r="Y199" s="332">
        <f>IFERROR(SUM(Y198:Y198),"0")</f>
        <v>14</v>
      </c>
      <c r="Z199" s="332">
        <f>IFERROR(IF(Z198="",0,Z198),"0")</f>
        <v>0.25031999999999999</v>
      </c>
      <c r="AA199" s="333"/>
      <c r="AB199" s="333"/>
      <c r="AC199" s="333"/>
    </row>
    <row r="200" spans="1:68" x14ac:dyDescent="0.2">
      <c r="A200" s="342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53"/>
      <c r="P200" s="349" t="s">
        <v>73</v>
      </c>
      <c r="Q200" s="350"/>
      <c r="R200" s="350"/>
      <c r="S200" s="350"/>
      <c r="T200" s="350"/>
      <c r="U200" s="350"/>
      <c r="V200" s="351"/>
      <c r="W200" s="37" t="s">
        <v>74</v>
      </c>
      <c r="X200" s="332">
        <f>IFERROR(SUMPRODUCT(X198:X198*H198:H198),"0")</f>
        <v>38.64</v>
      </c>
      <c r="Y200" s="332">
        <f>IFERROR(SUMPRODUCT(Y198:Y198*H198:H198),"0")</f>
        <v>38.64</v>
      </c>
      <c r="Z200" s="37"/>
      <c r="AA200" s="333"/>
      <c r="AB200" s="333"/>
      <c r="AC200" s="333"/>
    </row>
    <row r="201" spans="1:68" ht="14.25" customHeight="1" x14ac:dyDescent="0.25">
      <c r="A201" s="341" t="s">
        <v>131</v>
      </c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7">
        <v>4620207490198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7">
        <v>4620207490235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7">
        <v>4620207490259</v>
      </c>
      <c r="E204" s="338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7">
        <v>4620207490143</v>
      </c>
      <c r="E205" s="338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2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53"/>
      <c r="P206" s="349" t="s">
        <v>73</v>
      </c>
      <c r="Q206" s="350"/>
      <c r="R206" s="350"/>
      <c r="S206" s="350"/>
      <c r="T206" s="350"/>
      <c r="U206" s="350"/>
      <c r="V206" s="351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53"/>
      <c r="P207" s="349" t="s">
        <v>73</v>
      </c>
      <c r="Q207" s="350"/>
      <c r="R207" s="350"/>
      <c r="S207" s="350"/>
      <c r="T207" s="350"/>
      <c r="U207" s="350"/>
      <c r="V207" s="351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2" t="s">
        <v>309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24"/>
      <c r="AB208" s="324"/>
      <c r="AC208" s="324"/>
    </row>
    <row r="209" spans="1:68" ht="14.25" customHeight="1" x14ac:dyDescent="0.25">
      <c r="A209" s="341" t="s">
        <v>64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7">
        <v>4607111037022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7">
        <v>4607111038494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7">
        <v>4607111038135</v>
      </c>
      <c r="E212" s="338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2"/>
      <c r="B213" s="342"/>
      <c r="C213" s="342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53"/>
      <c r="P213" s="349" t="s">
        <v>73</v>
      </c>
      <c r="Q213" s="350"/>
      <c r="R213" s="350"/>
      <c r="S213" s="350"/>
      <c r="T213" s="350"/>
      <c r="U213" s="350"/>
      <c r="V213" s="351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x14ac:dyDescent="0.2">
      <c r="A214" s="342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53"/>
      <c r="P214" s="349" t="s">
        <v>73</v>
      </c>
      <c r="Q214" s="350"/>
      <c r="R214" s="350"/>
      <c r="S214" s="350"/>
      <c r="T214" s="350"/>
      <c r="U214" s="350"/>
      <c r="V214" s="351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customHeight="1" x14ac:dyDescent="0.25">
      <c r="A215" s="372" t="s">
        <v>319</v>
      </c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24"/>
      <c r="AB215" s="324"/>
      <c r="AC215" s="324"/>
    </row>
    <row r="216" spans="1:68" ht="14.25" customHeight="1" x14ac:dyDescent="0.25">
      <c r="A216" s="341" t="s">
        <v>64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7">
        <v>4607111038654</v>
      </c>
      <c r="E217" s="338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7">
        <v>4607111038586</v>
      </c>
      <c r="E218" s="338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12</v>
      </c>
      <c r="Y218" s="331">
        <f t="shared" si="18"/>
        <v>12</v>
      </c>
      <c r="Z218" s="36">
        <f t="shared" si="19"/>
        <v>0.186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7">
        <v>4607111038609</v>
      </c>
      <c r="E219" s="338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7">
        <v>4607111038630</v>
      </c>
      <c r="E220" s="338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12</v>
      </c>
      <c r="Y220" s="331">
        <f t="shared" si="18"/>
        <v>12</v>
      </c>
      <c r="Z220" s="36">
        <f t="shared" si="19"/>
        <v>0.186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70.44</v>
      </c>
      <c r="BN220" s="67">
        <f t="shared" si="21"/>
        <v>70.44</v>
      </c>
      <c r="BO220" s="67">
        <f t="shared" si="22"/>
        <v>0.14285714285714285</v>
      </c>
      <c r="BP220" s="67">
        <f t="shared" si="23"/>
        <v>0.14285714285714285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7">
        <v>4607111038616</v>
      </c>
      <c r="E221" s="338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7">
        <v>4607111038623</v>
      </c>
      <c r="E222" s="338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52"/>
      <c r="B223" s="342"/>
      <c r="C223" s="342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53"/>
      <c r="P223" s="349" t="s">
        <v>73</v>
      </c>
      <c r="Q223" s="350"/>
      <c r="R223" s="350"/>
      <c r="S223" s="350"/>
      <c r="T223" s="350"/>
      <c r="U223" s="350"/>
      <c r="V223" s="351"/>
      <c r="W223" s="37" t="s">
        <v>70</v>
      </c>
      <c r="X223" s="332">
        <f>IFERROR(SUM(X217:X222),"0")</f>
        <v>24</v>
      </c>
      <c r="Y223" s="332">
        <f>IFERROR(SUM(Y217:Y222),"0")</f>
        <v>24</v>
      </c>
      <c r="Z223" s="332">
        <f>IFERROR(IF(Z217="",0,Z217),"0")+IFERROR(IF(Z218="",0,Z218),"0")+IFERROR(IF(Z219="",0,Z219),"0")+IFERROR(IF(Z220="",0,Z220),"0")+IFERROR(IF(Z221="",0,Z221),"0")+IFERROR(IF(Z222="",0,Z222),"0")</f>
        <v>0.372</v>
      </c>
      <c r="AA223" s="333"/>
      <c r="AB223" s="333"/>
      <c r="AC223" s="333"/>
    </row>
    <row r="224" spans="1:68" x14ac:dyDescent="0.2">
      <c r="A224" s="342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53"/>
      <c r="P224" s="349" t="s">
        <v>73</v>
      </c>
      <c r="Q224" s="350"/>
      <c r="R224" s="350"/>
      <c r="S224" s="350"/>
      <c r="T224" s="350"/>
      <c r="U224" s="350"/>
      <c r="V224" s="351"/>
      <c r="W224" s="37" t="s">
        <v>74</v>
      </c>
      <c r="X224" s="332">
        <f>IFERROR(SUMPRODUCT(X217:X222*H217:H222),"0")</f>
        <v>134.39999999999998</v>
      </c>
      <c r="Y224" s="332">
        <f>IFERROR(SUMPRODUCT(Y217:Y222*H217:H222),"0")</f>
        <v>134.39999999999998</v>
      </c>
      <c r="Z224" s="37"/>
      <c r="AA224" s="333"/>
      <c r="AB224" s="333"/>
      <c r="AC224" s="333"/>
    </row>
    <row r="225" spans="1:68" ht="16.5" customHeight="1" x14ac:dyDescent="0.25">
      <c r="A225" s="372" t="s">
        <v>334</v>
      </c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24"/>
      <c r="AB225" s="324"/>
      <c r="AC225" s="324"/>
    </row>
    <row r="226" spans="1:68" ht="14.25" customHeight="1" x14ac:dyDescent="0.25">
      <c r="A226" s="341" t="s">
        <v>64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7">
        <v>4607111035912</v>
      </c>
      <c r="E227" s="338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7">
        <v>4607111035929</v>
      </c>
      <c r="E228" s="338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7">
        <v>4607111035882</v>
      </c>
      <c r="E229" s="338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7">
        <v>4607111035905</v>
      </c>
      <c r="E230" s="338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53"/>
      <c r="P231" s="349" t="s">
        <v>73</v>
      </c>
      <c r="Q231" s="350"/>
      <c r="R231" s="350"/>
      <c r="S231" s="350"/>
      <c r="T231" s="350"/>
      <c r="U231" s="350"/>
      <c r="V231" s="351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53"/>
      <c r="P232" s="349" t="s">
        <v>73</v>
      </c>
      <c r="Q232" s="350"/>
      <c r="R232" s="350"/>
      <c r="S232" s="350"/>
      <c r="T232" s="350"/>
      <c r="U232" s="350"/>
      <c r="V232" s="351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customHeight="1" x14ac:dyDescent="0.25">
      <c r="A233" s="372" t="s">
        <v>345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4"/>
      <c r="AB233" s="324"/>
      <c r="AC233" s="324"/>
    </row>
    <row r="234" spans="1:68" ht="14.25" customHeight="1" x14ac:dyDescent="0.25">
      <c r="A234" s="341" t="s">
        <v>64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7">
        <v>4620207491096</v>
      </c>
      <c r="E235" s="338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3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48</v>
      </c>
      <c r="Y235" s="331">
        <f>IFERROR(IF(X235="","",X235),"")</f>
        <v>48</v>
      </c>
      <c r="Z235" s="36">
        <f>IFERROR(IF(X235="","",X235*0.0155),"")</f>
        <v>0.74399999999999999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251.04000000000002</v>
      </c>
      <c r="BN235" s="67">
        <f>IFERROR(Y235*I235,"0")</f>
        <v>251.04000000000002</v>
      </c>
      <c r="BO235" s="67">
        <f>IFERROR(X235/J235,"0")</f>
        <v>0.5714285714285714</v>
      </c>
      <c r="BP235" s="67">
        <f>IFERROR(Y235/J235,"0")</f>
        <v>0.5714285714285714</v>
      </c>
    </row>
    <row r="236" spans="1:68" x14ac:dyDescent="0.2">
      <c r="A236" s="35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53"/>
      <c r="P236" s="349" t="s">
        <v>73</v>
      </c>
      <c r="Q236" s="350"/>
      <c r="R236" s="350"/>
      <c r="S236" s="350"/>
      <c r="T236" s="350"/>
      <c r="U236" s="350"/>
      <c r="V236" s="351"/>
      <c r="W236" s="37" t="s">
        <v>70</v>
      </c>
      <c r="X236" s="332">
        <f>IFERROR(SUM(X235:X235),"0")</f>
        <v>48</v>
      </c>
      <c r="Y236" s="332">
        <f>IFERROR(SUM(Y235:Y235),"0")</f>
        <v>48</v>
      </c>
      <c r="Z236" s="332">
        <f>IFERROR(IF(Z235="",0,Z235),"0")</f>
        <v>0.74399999999999999</v>
      </c>
      <c r="AA236" s="333"/>
      <c r="AB236" s="333"/>
      <c r="AC236" s="333"/>
    </row>
    <row r="237" spans="1:68" x14ac:dyDescent="0.2">
      <c r="A237" s="342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53"/>
      <c r="P237" s="349" t="s">
        <v>73</v>
      </c>
      <c r="Q237" s="350"/>
      <c r="R237" s="350"/>
      <c r="S237" s="350"/>
      <c r="T237" s="350"/>
      <c r="U237" s="350"/>
      <c r="V237" s="351"/>
      <c r="W237" s="37" t="s">
        <v>74</v>
      </c>
      <c r="X237" s="332">
        <f>IFERROR(SUMPRODUCT(X235:X235*H235:H235),"0")</f>
        <v>240</v>
      </c>
      <c r="Y237" s="332">
        <f>IFERROR(SUMPRODUCT(Y235:Y235*H235:H235),"0")</f>
        <v>240</v>
      </c>
      <c r="Z237" s="37"/>
      <c r="AA237" s="333"/>
      <c r="AB237" s="333"/>
      <c r="AC237" s="333"/>
    </row>
    <row r="238" spans="1:68" ht="16.5" customHeight="1" x14ac:dyDescent="0.25">
      <c r="A238" s="372" t="s">
        <v>350</v>
      </c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24"/>
      <c r="AB238" s="324"/>
      <c r="AC238" s="324"/>
    </row>
    <row r="239" spans="1:68" ht="14.25" customHeight="1" x14ac:dyDescent="0.25">
      <c r="A239" s="341" t="s">
        <v>64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7">
        <v>4620207490709</v>
      </c>
      <c r="E240" s="338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53"/>
      <c r="P241" s="349" t="s">
        <v>73</v>
      </c>
      <c r="Q241" s="350"/>
      <c r="R241" s="350"/>
      <c r="S241" s="350"/>
      <c r="T241" s="350"/>
      <c r="U241" s="350"/>
      <c r="V241" s="351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53"/>
      <c r="P242" s="349" t="s">
        <v>73</v>
      </c>
      <c r="Q242" s="350"/>
      <c r="R242" s="350"/>
      <c r="S242" s="350"/>
      <c r="T242" s="350"/>
      <c r="U242" s="350"/>
      <c r="V242" s="351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1" t="s">
        <v>131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7">
        <v>4620207490570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7">
        <v>4620207490549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7">
        <v>4620207490501</v>
      </c>
      <c r="E246" s="338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53"/>
      <c r="P247" s="349" t="s">
        <v>73</v>
      </c>
      <c r="Q247" s="350"/>
      <c r="R247" s="350"/>
      <c r="S247" s="350"/>
      <c r="T247" s="350"/>
      <c r="U247" s="350"/>
      <c r="V247" s="351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53"/>
      <c r="P248" s="349" t="s">
        <v>73</v>
      </c>
      <c r="Q248" s="350"/>
      <c r="R248" s="350"/>
      <c r="S248" s="350"/>
      <c r="T248" s="350"/>
      <c r="U248" s="350"/>
      <c r="V248" s="351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2" t="s">
        <v>361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24"/>
      <c r="AB249" s="324"/>
      <c r="AC249" s="324"/>
    </row>
    <row r="250" spans="1:68" ht="14.25" customHeight="1" x14ac:dyDescent="0.25">
      <c r="A250" s="341" t="s">
        <v>64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7">
        <v>4607111039019</v>
      </c>
      <c r="E251" s="338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7">
        <v>4607111038708</v>
      </c>
      <c r="E252" s="338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53"/>
      <c r="P253" s="349" t="s">
        <v>73</v>
      </c>
      <c r="Q253" s="350"/>
      <c r="R253" s="350"/>
      <c r="S253" s="350"/>
      <c r="T253" s="350"/>
      <c r="U253" s="350"/>
      <c r="V253" s="351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53"/>
      <c r="P254" s="349" t="s">
        <v>73</v>
      </c>
      <c r="Q254" s="350"/>
      <c r="R254" s="350"/>
      <c r="S254" s="350"/>
      <c r="T254" s="350"/>
      <c r="U254" s="350"/>
      <c r="V254" s="351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87" t="s">
        <v>367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48"/>
      <c r="AB255" s="48"/>
      <c r="AC255" s="48"/>
    </row>
    <row r="256" spans="1:68" ht="16.5" customHeight="1" x14ac:dyDescent="0.25">
      <c r="A256" s="372" t="s">
        <v>368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24"/>
      <c r="AB256" s="324"/>
      <c r="AC256" s="324"/>
    </row>
    <row r="257" spans="1:68" ht="14.25" customHeight="1" x14ac:dyDescent="0.25">
      <c r="A257" s="341" t="s">
        <v>64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7">
        <v>4607111036162</v>
      </c>
      <c r="E258" s="338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53"/>
      <c r="P259" s="349" t="s">
        <v>73</v>
      </c>
      <c r="Q259" s="350"/>
      <c r="R259" s="350"/>
      <c r="S259" s="350"/>
      <c r="T259" s="350"/>
      <c r="U259" s="350"/>
      <c r="V259" s="35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53"/>
      <c r="P260" s="349" t="s">
        <v>73</v>
      </c>
      <c r="Q260" s="350"/>
      <c r="R260" s="350"/>
      <c r="S260" s="350"/>
      <c r="T260" s="350"/>
      <c r="U260" s="350"/>
      <c r="V260" s="35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87" t="s">
        <v>372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48"/>
      <c r="AB261" s="48"/>
      <c r="AC261" s="48"/>
    </row>
    <row r="262" spans="1:68" ht="16.5" customHeight="1" x14ac:dyDescent="0.25">
      <c r="A262" s="372" t="s">
        <v>373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24"/>
      <c r="AB262" s="324"/>
      <c r="AC262" s="324"/>
    </row>
    <row r="263" spans="1:68" ht="14.25" customHeight="1" x14ac:dyDescent="0.25">
      <c r="A263" s="341" t="s">
        <v>64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7">
        <v>4607111035899</v>
      </c>
      <c r="E264" s="338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7">
        <v>4607111038180</v>
      </c>
      <c r="E265" s="338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53"/>
      <c r="P266" s="349" t="s">
        <v>73</v>
      </c>
      <c r="Q266" s="350"/>
      <c r="R266" s="350"/>
      <c r="S266" s="350"/>
      <c r="T266" s="350"/>
      <c r="U266" s="350"/>
      <c r="V266" s="351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53"/>
      <c r="P267" s="349" t="s">
        <v>73</v>
      </c>
      <c r="Q267" s="350"/>
      <c r="R267" s="350"/>
      <c r="S267" s="350"/>
      <c r="T267" s="350"/>
      <c r="U267" s="350"/>
      <c r="V267" s="351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87" t="s">
        <v>379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48"/>
      <c r="AB268" s="48"/>
      <c r="AC268" s="48"/>
    </row>
    <row r="269" spans="1:68" ht="16.5" customHeight="1" x14ac:dyDescent="0.25">
      <c r="A269" s="372" t="s">
        <v>380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4"/>
      <c r="AB269" s="324"/>
      <c r="AC269" s="324"/>
    </row>
    <row r="270" spans="1:68" ht="14.25" customHeight="1" x14ac:dyDescent="0.25">
      <c r="A270" s="341" t="s">
        <v>381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7">
        <v>4607111039774</v>
      </c>
      <c r="E271" s="338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53"/>
      <c r="P272" s="349" t="s">
        <v>73</v>
      </c>
      <c r="Q272" s="350"/>
      <c r="R272" s="350"/>
      <c r="S272" s="350"/>
      <c r="T272" s="350"/>
      <c r="U272" s="350"/>
      <c r="V272" s="351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53"/>
      <c r="P273" s="349" t="s">
        <v>73</v>
      </c>
      <c r="Q273" s="350"/>
      <c r="R273" s="350"/>
      <c r="S273" s="350"/>
      <c r="T273" s="350"/>
      <c r="U273" s="350"/>
      <c r="V273" s="351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1" t="s">
        <v>131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7">
        <v>4607111039361</v>
      </c>
      <c r="E275" s="338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53"/>
      <c r="P276" s="349" t="s">
        <v>73</v>
      </c>
      <c r="Q276" s="350"/>
      <c r="R276" s="350"/>
      <c r="S276" s="350"/>
      <c r="T276" s="350"/>
      <c r="U276" s="350"/>
      <c r="V276" s="351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53"/>
      <c r="P277" s="349" t="s">
        <v>73</v>
      </c>
      <c r="Q277" s="350"/>
      <c r="R277" s="350"/>
      <c r="S277" s="350"/>
      <c r="T277" s="350"/>
      <c r="U277" s="350"/>
      <c r="V277" s="351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87" t="s">
        <v>248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48"/>
      <c r="AB278" s="48"/>
      <c r="AC278" s="48"/>
    </row>
    <row r="279" spans="1:68" ht="16.5" customHeight="1" x14ac:dyDescent="0.25">
      <c r="A279" s="372" t="s">
        <v>248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24"/>
      <c r="AB279" s="324"/>
      <c r="AC279" s="324"/>
    </row>
    <row r="280" spans="1:68" ht="14.25" customHeight="1" x14ac:dyDescent="0.25">
      <c r="A280" s="341" t="s">
        <v>64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7">
        <v>4640242181264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8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7">
        <v>4640242181325</v>
      </c>
      <c r="E282" s="338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501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7">
        <v>4640242180670</v>
      </c>
      <c r="E283" s="338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35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53"/>
      <c r="P284" s="349" t="s">
        <v>73</v>
      </c>
      <c r="Q284" s="350"/>
      <c r="R284" s="350"/>
      <c r="S284" s="350"/>
      <c r="T284" s="350"/>
      <c r="U284" s="350"/>
      <c r="V284" s="351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53"/>
      <c r="P285" s="349" t="s">
        <v>73</v>
      </c>
      <c r="Q285" s="350"/>
      <c r="R285" s="350"/>
      <c r="S285" s="350"/>
      <c r="T285" s="350"/>
      <c r="U285" s="350"/>
      <c r="V285" s="351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1" t="s">
        <v>153</v>
      </c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7">
        <v>4640242180427</v>
      </c>
      <c r="E287" s="338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18</v>
      </c>
      <c r="Y287" s="331">
        <f>IFERROR(IF(X287="","",X287),"")</f>
        <v>18</v>
      </c>
      <c r="Z287" s="36">
        <f>IFERROR(IF(X287="","",X287*0.00502),"")</f>
        <v>9.0359999999999996E-2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34.47</v>
      </c>
      <c r="BN287" s="67">
        <f>IFERROR(Y287*I287,"0")</f>
        <v>34.47</v>
      </c>
      <c r="BO287" s="67">
        <f>IFERROR(X287/J287,"0")</f>
        <v>7.6923076923076927E-2</v>
      </c>
      <c r="BP287" s="67">
        <f>IFERROR(Y287/J287,"0")</f>
        <v>7.6923076923076927E-2</v>
      </c>
    </row>
    <row r="288" spans="1:68" x14ac:dyDescent="0.2">
      <c r="A288" s="35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53"/>
      <c r="P288" s="349" t="s">
        <v>73</v>
      </c>
      <c r="Q288" s="350"/>
      <c r="R288" s="350"/>
      <c r="S288" s="350"/>
      <c r="T288" s="350"/>
      <c r="U288" s="350"/>
      <c r="V288" s="351"/>
      <c r="W288" s="37" t="s">
        <v>70</v>
      </c>
      <c r="X288" s="332">
        <f>IFERROR(SUM(X287:X287),"0")</f>
        <v>18</v>
      </c>
      <c r="Y288" s="332">
        <f>IFERROR(SUM(Y287:Y287),"0")</f>
        <v>18</v>
      </c>
      <c r="Z288" s="332">
        <f>IFERROR(IF(Z287="",0,Z287),"0")</f>
        <v>9.0359999999999996E-2</v>
      </c>
      <c r="AA288" s="333"/>
      <c r="AB288" s="333"/>
      <c r="AC288" s="333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53"/>
      <c r="P289" s="349" t="s">
        <v>73</v>
      </c>
      <c r="Q289" s="350"/>
      <c r="R289" s="350"/>
      <c r="S289" s="350"/>
      <c r="T289" s="350"/>
      <c r="U289" s="350"/>
      <c r="V289" s="351"/>
      <c r="W289" s="37" t="s">
        <v>74</v>
      </c>
      <c r="X289" s="332">
        <f>IFERROR(SUMPRODUCT(X287:X287*H287:H287),"0")</f>
        <v>32.4</v>
      </c>
      <c r="Y289" s="332">
        <f>IFERROR(SUMPRODUCT(Y287:Y287*H287:H287),"0")</f>
        <v>32.4</v>
      </c>
      <c r="Z289" s="37"/>
      <c r="AA289" s="333"/>
      <c r="AB289" s="333"/>
      <c r="AC289" s="333"/>
    </row>
    <row r="290" spans="1:68" ht="14.25" customHeight="1" x14ac:dyDescent="0.25">
      <c r="A290" s="341" t="s">
        <v>77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7">
        <v>4640242180397</v>
      </c>
      <c r="E291" s="338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12</v>
      </c>
      <c r="Y291" s="331">
        <f>IFERROR(IF(X291="","",X291),"")</f>
        <v>12</v>
      </c>
      <c r="Z291" s="36">
        <f>IFERROR(IF(X291="","",X291*0.0155),"")</f>
        <v>0.186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7">
        <v>4640242181219</v>
      </c>
      <c r="E292" s="338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7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53"/>
      <c r="P293" s="349" t="s">
        <v>73</v>
      </c>
      <c r="Q293" s="350"/>
      <c r="R293" s="350"/>
      <c r="S293" s="350"/>
      <c r="T293" s="350"/>
      <c r="U293" s="350"/>
      <c r="V293" s="351"/>
      <c r="W293" s="37" t="s">
        <v>70</v>
      </c>
      <c r="X293" s="332">
        <f>IFERROR(SUM(X291:X292),"0")</f>
        <v>12</v>
      </c>
      <c r="Y293" s="332">
        <f>IFERROR(SUM(Y291:Y292),"0")</f>
        <v>12</v>
      </c>
      <c r="Z293" s="332">
        <f>IFERROR(IF(Z291="",0,Z291),"0")+IFERROR(IF(Z292="",0,Z292),"0")</f>
        <v>0.186</v>
      </c>
      <c r="AA293" s="333"/>
      <c r="AB293" s="333"/>
      <c r="AC293" s="333"/>
    </row>
    <row r="294" spans="1:68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53"/>
      <c r="P294" s="349" t="s">
        <v>73</v>
      </c>
      <c r="Q294" s="350"/>
      <c r="R294" s="350"/>
      <c r="S294" s="350"/>
      <c r="T294" s="350"/>
      <c r="U294" s="350"/>
      <c r="V294" s="351"/>
      <c r="W294" s="37" t="s">
        <v>74</v>
      </c>
      <c r="X294" s="332">
        <f>IFERROR(SUMPRODUCT(X291:X292*H291:H292),"0")</f>
        <v>72</v>
      </c>
      <c r="Y294" s="332">
        <f>IFERROR(SUMPRODUCT(Y291:Y292*H291:H292),"0")</f>
        <v>72</v>
      </c>
      <c r="Z294" s="37"/>
      <c r="AA294" s="333"/>
      <c r="AB294" s="333"/>
      <c r="AC294" s="333"/>
    </row>
    <row r="295" spans="1:68" ht="14.25" customHeight="1" x14ac:dyDescent="0.25">
      <c r="A295" s="341" t="s">
        <v>125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7">
        <v>4640242180304</v>
      </c>
      <c r="E296" s="338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9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14</v>
      </c>
      <c r="Y296" s="33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7">
        <v>4640242180236</v>
      </c>
      <c r="E297" s="338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48</v>
      </c>
      <c r="Y297" s="331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7">
        <v>4640242180410</v>
      </c>
      <c r="E298" s="338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53"/>
      <c r="P299" s="349" t="s">
        <v>73</v>
      </c>
      <c r="Q299" s="350"/>
      <c r="R299" s="350"/>
      <c r="S299" s="350"/>
      <c r="T299" s="350"/>
      <c r="U299" s="350"/>
      <c r="V299" s="351"/>
      <c r="W299" s="37" t="s">
        <v>70</v>
      </c>
      <c r="X299" s="332">
        <f>IFERROR(SUM(X296:X298),"0")</f>
        <v>62</v>
      </c>
      <c r="Y299" s="332">
        <f>IFERROR(SUM(Y296:Y298),"0")</f>
        <v>62</v>
      </c>
      <c r="Z299" s="332">
        <f>IFERROR(IF(Z296="",0,Z296),"0")+IFERROR(IF(Z297="",0,Z297),"0")+IFERROR(IF(Z298="",0,Z298),"0")</f>
        <v>0.87504000000000004</v>
      </c>
      <c r="AA299" s="333"/>
      <c r="AB299" s="333"/>
      <c r="AC299" s="333"/>
    </row>
    <row r="300" spans="1:68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53"/>
      <c r="P300" s="349" t="s">
        <v>73</v>
      </c>
      <c r="Q300" s="350"/>
      <c r="R300" s="350"/>
      <c r="S300" s="350"/>
      <c r="T300" s="350"/>
      <c r="U300" s="350"/>
      <c r="V300" s="351"/>
      <c r="W300" s="37" t="s">
        <v>74</v>
      </c>
      <c r="X300" s="332">
        <f>IFERROR(SUMPRODUCT(X296:X298*H296:H298),"0")</f>
        <v>277.8</v>
      </c>
      <c r="Y300" s="332">
        <f>IFERROR(SUMPRODUCT(Y296:Y298*H296:H298),"0")</f>
        <v>277.8</v>
      </c>
      <c r="Z300" s="37"/>
      <c r="AA300" s="333"/>
      <c r="AB300" s="333"/>
      <c r="AC300" s="333"/>
    </row>
    <row r="301" spans="1:68" ht="14.25" customHeight="1" x14ac:dyDescent="0.25">
      <c r="A301" s="341" t="s">
        <v>131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7">
        <v>4640242181554</v>
      </c>
      <c r="E302" s="338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0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7">
        <v>4640242181561</v>
      </c>
      <c r="E303" s="338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28</v>
      </c>
      <c r="Y303" s="331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7">
        <v>4640242181424</v>
      </c>
      <c r="E304" s="338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7">
        <v>4640242181592</v>
      </c>
      <c r="E305" s="338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7">
        <v>4640242181431</v>
      </c>
      <c r="E306" s="338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7">
        <v>4640242181523</v>
      </c>
      <c r="E307" s="338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7">
        <v>4640242181516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4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7">
        <v>4640242181486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14</v>
      </c>
      <c r="Y309" s="331">
        <f t="shared" si="24"/>
        <v>14</v>
      </c>
      <c r="Z309" s="36">
        <f t="shared" si="29"/>
        <v>0.13103999999999999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54.488</v>
      </c>
      <c r="BN309" s="67">
        <f t="shared" si="26"/>
        <v>54.488</v>
      </c>
      <c r="BO309" s="67">
        <f t="shared" si="27"/>
        <v>0.1111111111111111</v>
      </c>
      <c r="BP309" s="67">
        <f t="shared" si="28"/>
        <v>0.1111111111111111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7">
        <v>4640242181493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3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7">
        <v>4640242181509</v>
      </c>
      <c r="E311" s="338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7">
        <v>4640242181240</v>
      </c>
      <c r="E312" s="338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1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7">
        <v>4640242181318</v>
      </c>
      <c r="E313" s="338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8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7">
        <v>4640242181387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8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7">
        <v>4640242181394</v>
      </c>
      <c r="E315" s="338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9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7">
        <v>4640242181332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8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7">
        <v>4640242181349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7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7">
        <v>4640242181370</v>
      </c>
      <c r="E318" s="338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7">
        <v>4640242180663</v>
      </c>
      <c r="E319" s="33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3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53"/>
      <c r="P320" s="349" t="s">
        <v>73</v>
      </c>
      <c r="Q320" s="350"/>
      <c r="R320" s="350"/>
      <c r="S320" s="350"/>
      <c r="T320" s="350"/>
      <c r="U320" s="350"/>
      <c r="V320" s="351"/>
      <c r="W320" s="37" t="s">
        <v>70</v>
      </c>
      <c r="X320" s="332">
        <f>IFERROR(SUM(X302:X319),"0")</f>
        <v>42</v>
      </c>
      <c r="Y320" s="332">
        <f>IFERROR(SUM(Y302:Y319),"0")</f>
        <v>42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0.39311999999999997</v>
      </c>
      <c r="AA320" s="333"/>
      <c r="AB320" s="333"/>
      <c r="AC320" s="333"/>
    </row>
    <row r="321" spans="1:68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53"/>
      <c r="P321" s="349" t="s">
        <v>73</v>
      </c>
      <c r="Q321" s="350"/>
      <c r="R321" s="350"/>
      <c r="S321" s="350"/>
      <c r="T321" s="350"/>
      <c r="U321" s="350"/>
      <c r="V321" s="351"/>
      <c r="W321" s="37" t="s">
        <v>74</v>
      </c>
      <c r="X321" s="332">
        <f>IFERROR(SUMPRODUCT(X302:X319*H302:H319),"0")</f>
        <v>155.4</v>
      </c>
      <c r="Y321" s="332">
        <f>IFERROR(SUMPRODUCT(Y302:Y319*H302:H319),"0")</f>
        <v>155.4</v>
      </c>
      <c r="Z321" s="37"/>
      <c r="AA321" s="333"/>
      <c r="AB321" s="333"/>
      <c r="AC321" s="333"/>
    </row>
    <row r="322" spans="1:68" ht="16.5" customHeight="1" x14ac:dyDescent="0.25">
      <c r="A322" s="372" t="s">
        <v>471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24"/>
      <c r="AB322" s="324"/>
      <c r="AC322" s="324"/>
    </row>
    <row r="323" spans="1:68" ht="14.25" customHeight="1" x14ac:dyDescent="0.25">
      <c r="A323" s="341" t="s">
        <v>131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53"/>
      <c r="P325" s="349" t="s">
        <v>73</v>
      </c>
      <c r="Q325" s="350"/>
      <c r="R325" s="350"/>
      <c r="S325" s="350"/>
      <c r="T325" s="350"/>
      <c r="U325" s="350"/>
      <c r="V325" s="351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53"/>
      <c r="P326" s="349" t="s">
        <v>73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8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441"/>
      <c r="P327" s="369" t="s">
        <v>476</v>
      </c>
      <c r="Q327" s="370"/>
      <c r="R327" s="370"/>
      <c r="S327" s="370"/>
      <c r="T327" s="370"/>
      <c r="U327" s="370"/>
      <c r="V327" s="371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6078.36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6078.36</v>
      </c>
      <c r="Z327" s="37"/>
      <c r="AA327" s="333"/>
      <c r="AB327" s="333"/>
      <c r="AC327" s="333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1"/>
      <c r="P328" s="369" t="s">
        <v>477</v>
      </c>
      <c r="Q328" s="370"/>
      <c r="R328" s="370"/>
      <c r="S328" s="370"/>
      <c r="T328" s="370"/>
      <c r="U328" s="370"/>
      <c r="V328" s="371"/>
      <c r="W328" s="37" t="s">
        <v>74</v>
      </c>
      <c r="X328" s="332">
        <f>IFERROR(SUM(BM22:BM324),"0")</f>
        <v>6720.6547999999984</v>
      </c>
      <c r="Y328" s="332">
        <f>IFERROR(SUM(BN22:BN324),"0")</f>
        <v>6720.6547999999984</v>
      </c>
      <c r="Z328" s="37"/>
      <c r="AA328" s="333"/>
      <c r="AB328" s="333"/>
      <c r="AC328" s="333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1"/>
      <c r="P329" s="369" t="s">
        <v>478</v>
      </c>
      <c r="Q329" s="370"/>
      <c r="R329" s="370"/>
      <c r="S329" s="370"/>
      <c r="T329" s="370"/>
      <c r="U329" s="370"/>
      <c r="V329" s="371"/>
      <c r="W329" s="37" t="s">
        <v>479</v>
      </c>
      <c r="X329" s="38">
        <f>ROUNDUP(SUM(BO22:BO324),0)</f>
        <v>18</v>
      </c>
      <c r="Y329" s="38">
        <f>ROUNDUP(SUM(BP22:BP324),0)</f>
        <v>18</v>
      </c>
      <c r="Z329" s="37"/>
      <c r="AA329" s="333"/>
      <c r="AB329" s="333"/>
      <c r="AC329" s="333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1"/>
      <c r="P330" s="369" t="s">
        <v>480</v>
      </c>
      <c r="Q330" s="370"/>
      <c r="R330" s="370"/>
      <c r="S330" s="370"/>
      <c r="T330" s="370"/>
      <c r="U330" s="370"/>
      <c r="V330" s="371"/>
      <c r="W330" s="37" t="s">
        <v>74</v>
      </c>
      <c r="X330" s="332">
        <f>GrossWeightTotal+PalletQtyTotal*25</f>
        <v>7170.6547999999984</v>
      </c>
      <c r="Y330" s="332">
        <f>GrossWeightTotalR+PalletQtyTotalR*25</f>
        <v>7170.6547999999984</v>
      </c>
      <c r="Z330" s="37"/>
      <c r="AA330" s="333"/>
      <c r="AB330" s="333"/>
      <c r="AC330" s="333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1"/>
      <c r="P331" s="369" t="s">
        <v>481</v>
      </c>
      <c r="Q331" s="370"/>
      <c r="R331" s="370"/>
      <c r="S331" s="370"/>
      <c r="T331" s="370"/>
      <c r="U331" s="370"/>
      <c r="V331" s="371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1430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1430</v>
      </c>
      <c r="Z331" s="37"/>
      <c r="AA331" s="333"/>
      <c r="AB331" s="333"/>
      <c r="AC331" s="333"/>
    </row>
    <row r="332" spans="1:68" ht="14.25" customHeight="1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1"/>
      <c r="P332" s="369" t="s">
        <v>482</v>
      </c>
      <c r="Q332" s="370"/>
      <c r="R332" s="370"/>
      <c r="S332" s="370"/>
      <c r="T332" s="370"/>
      <c r="U332" s="370"/>
      <c r="V332" s="371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22.39274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5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70"/>
      <c r="U334" s="345" t="s">
        <v>247</v>
      </c>
      <c r="V334" s="470"/>
      <c r="W334" s="322" t="s">
        <v>273</v>
      </c>
      <c r="X334" s="345" t="s">
        <v>292</v>
      </c>
      <c r="Y334" s="476"/>
      <c r="Z334" s="476"/>
      <c r="AA334" s="476"/>
      <c r="AB334" s="476"/>
      <c r="AC334" s="476"/>
      <c r="AD334" s="470"/>
      <c r="AE334" s="322" t="s">
        <v>367</v>
      </c>
      <c r="AF334" s="322" t="s">
        <v>372</v>
      </c>
      <c r="AG334" s="322" t="s">
        <v>379</v>
      </c>
      <c r="AH334" s="345" t="s">
        <v>248</v>
      </c>
      <c r="AI334" s="470"/>
    </row>
    <row r="335" spans="1:68" ht="14.25" customHeight="1" thickTop="1" x14ac:dyDescent="0.2">
      <c r="A335" s="343" t="s">
        <v>485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112</v>
      </c>
      <c r="G335" s="345" t="s">
        <v>139</v>
      </c>
      <c r="H335" s="345" t="s">
        <v>146</v>
      </c>
      <c r="I335" s="345" t="s">
        <v>152</v>
      </c>
      <c r="J335" s="345" t="s">
        <v>160</v>
      </c>
      <c r="K335" s="345" t="s">
        <v>184</v>
      </c>
      <c r="L335" s="345" t="s">
        <v>190</v>
      </c>
      <c r="M335" s="345" t="s">
        <v>207</v>
      </c>
      <c r="N335" s="323"/>
      <c r="O335" s="345" t="s">
        <v>213</v>
      </c>
      <c r="P335" s="345" t="s">
        <v>220</v>
      </c>
      <c r="Q335" s="345" t="s">
        <v>230</v>
      </c>
      <c r="R335" s="345" t="s">
        <v>234</v>
      </c>
      <c r="S335" s="345" t="s">
        <v>237</v>
      </c>
      <c r="T335" s="345" t="s">
        <v>243</v>
      </c>
      <c r="U335" s="345" t="s">
        <v>248</v>
      </c>
      <c r="V335" s="345" t="s">
        <v>252</v>
      </c>
      <c r="W335" s="345" t="s">
        <v>274</v>
      </c>
      <c r="X335" s="345" t="s">
        <v>293</v>
      </c>
      <c r="Y335" s="345" t="s">
        <v>309</v>
      </c>
      <c r="Z335" s="345" t="s">
        <v>319</v>
      </c>
      <c r="AA335" s="345" t="s">
        <v>334</v>
      </c>
      <c r="AB335" s="345" t="s">
        <v>345</v>
      </c>
      <c r="AC335" s="345" t="s">
        <v>350</v>
      </c>
      <c r="AD335" s="345" t="s">
        <v>361</v>
      </c>
      <c r="AE335" s="345" t="s">
        <v>368</v>
      </c>
      <c r="AF335" s="345" t="s">
        <v>373</v>
      </c>
      <c r="AG335" s="345" t="s">
        <v>380</v>
      </c>
      <c r="AH335" s="345" t="s">
        <v>248</v>
      </c>
      <c r="AI335" s="345" t="s">
        <v>471</v>
      </c>
    </row>
    <row r="336" spans="1:68" ht="13.5" customHeight="1" thickBot="1" x14ac:dyDescent="0.25">
      <c r="A336" s="344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3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63</v>
      </c>
      <c r="D337" s="46">
        <f>IFERROR(X34*H34,"0")+IFERROR(X35*H35,"0")+IFERROR(X36*H36,"0")</f>
        <v>2083.1999999999998</v>
      </c>
      <c r="E337" s="46">
        <f>IFERROR(X41*H41,"0")+IFERROR(X42*H42,"0")+IFERROR(X43*H43,"0")+IFERROR(X44*H44,"0")+IFERROR(X45*H45,"0")+IFERROR(X46*H46,"0")+IFERROR(X47*H47,"0")</f>
        <v>168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50.4</v>
      </c>
      <c r="I337" s="46">
        <f>IFERROR(X89*H89,"0")+IFERROR(X90*H90,"0")</f>
        <v>151.19999999999999</v>
      </c>
      <c r="J337" s="46">
        <f>IFERROR(X95*H95,"0")+IFERROR(X96*H96,"0")+IFERROR(X97*H97,"0")+IFERROR(X98*H98,"0")+IFERROR(X99*H99,"0")+IFERROR(X100*H100,"0")+IFERROR(X101*H101,"0")+IFERROR(X102*H102,"0")</f>
        <v>766.08</v>
      </c>
      <c r="K337" s="46">
        <f>IFERROR(X107*H107,"0")+IFERROR(X108*H108,"0")</f>
        <v>100.8</v>
      </c>
      <c r="L337" s="46">
        <f>IFERROR(X113*H113,"0")+IFERROR(X114*H114,"0")+IFERROR(X115*H115,"0")+IFERROR(X116*H116,"0")+IFERROR(X117*H117,"0")+IFERROR(X118*H118,"0")+IFERROR(X122*H122,"0")</f>
        <v>804</v>
      </c>
      <c r="M337" s="46">
        <f>IFERROR(X127*H127,"0")+IFERROR(X128*H128,"0")</f>
        <v>588</v>
      </c>
      <c r="N337" s="323"/>
      <c r="O337" s="46">
        <f>IFERROR(X133*H133,"0")+IFERROR(X134*H134,"0")</f>
        <v>84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47.04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180</v>
      </c>
      <c r="W337" s="46">
        <f>IFERROR(X186*H186,"0")+IFERROR(X187*H187,"0")+IFERROR(X188*H188,"0")+IFERROR(X192*H192,"0")</f>
        <v>42</v>
      </c>
      <c r="X337" s="46">
        <f>IFERROR(X198*H198,"0")+IFERROR(X202*H202,"0")+IFERROR(X203*H203,"0")+IFERROR(X204*H204,"0")+IFERROR(X205*H205,"0")</f>
        <v>38.64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134.39999999999998</v>
      </c>
      <c r="AA337" s="46">
        <f>IFERROR(X227*H227,"0")+IFERROR(X228*H228,"0")+IFERROR(X229*H229,"0")+IFERROR(X230*H230,"0")</f>
        <v>0</v>
      </c>
      <c r="AB337" s="46">
        <f>IFERROR(X235*H235,"0")</f>
        <v>240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537.6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3609.5999999999995</v>
      </c>
      <c r="B340" s="60">
        <f>SUMPRODUCT(--(BB:BB="ПГП"),--(W:W="кор"),H:H,Y:Y)+SUMPRODUCT(--(BB:BB="ПГП"),--(W:W="кг"),Y:Y)</f>
        <v>2468.7600000000002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W335:W336"/>
    <mergeCell ref="P83:T83"/>
    <mergeCell ref="D271:E271"/>
    <mergeCell ref="V12:W12"/>
    <mergeCell ref="Y335:Y336"/>
    <mergeCell ref="P319:T319"/>
    <mergeCell ref="A39:Z39"/>
    <mergeCell ref="P285:V285"/>
    <mergeCell ref="A142:O143"/>
    <mergeCell ref="D291:E291"/>
    <mergeCell ref="D95:E95"/>
    <mergeCell ref="P174:T174"/>
    <mergeCell ref="P74:V74"/>
    <mergeCell ref="U17:V17"/>
    <mergeCell ref="Y17:Y18"/>
    <mergeCell ref="A73:O74"/>
    <mergeCell ref="D57:E57"/>
    <mergeCell ref="A58:O5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P169:V169"/>
    <mergeCell ref="O335:O336"/>
    <mergeCell ref="A25:Z25"/>
    <mergeCell ref="G335:G336"/>
    <mergeCell ref="P119:V119"/>
    <mergeCell ref="D175:E175"/>
    <mergeCell ref="P186:T186"/>
    <mergeCell ref="D221:E221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D296:E296"/>
    <mergeCell ref="P104:V104"/>
    <mergeCell ref="A157:O158"/>
    <mergeCell ref="A284:O285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30:V30"/>
    <mergeCell ref="P152:V152"/>
    <mergeCell ref="A82:Z82"/>
    <mergeCell ref="D140:E140"/>
    <mergeCell ref="A276:O277"/>
    <mergeCell ref="P96:T96"/>
    <mergeCell ref="H17:H18"/>
    <mergeCell ref="P90:T90"/>
    <mergeCell ref="P161:T161"/>
    <mergeCell ref="D204:E204"/>
    <mergeCell ref="P217:T217"/>
    <mergeCell ref="D198:E198"/>
    <mergeCell ref="P63:V63"/>
    <mergeCell ref="P101:T101"/>
    <mergeCell ref="A75:Z75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P179:T179"/>
    <mergeCell ref="J9:M9"/>
    <mergeCell ref="D283:E283"/>
    <mergeCell ref="P141:T141"/>
    <mergeCell ref="S335:S336"/>
    <mergeCell ref="D56:E56"/>
    <mergeCell ref="D127:E127"/>
    <mergeCell ref="P304:T304"/>
    <mergeCell ref="D114:E114"/>
    <mergeCell ref="A129:O130"/>
    <mergeCell ref="P235:T235"/>
    <mergeCell ref="P86:V86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40:Z40"/>
    <mergeCell ref="D203:E203"/>
    <mergeCell ref="P320:V320"/>
    <mergeCell ref="A145:Z145"/>
    <mergeCell ref="P124:V124"/>
    <mergeCell ref="P80:V80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A19:Z19"/>
    <mergeCell ref="P310:T310"/>
    <mergeCell ref="A14:M14"/>
    <mergeCell ref="A111:Z111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P311:T311"/>
    <mergeCell ref="D219:E219"/>
    <mergeCell ref="D275:E275"/>
    <mergeCell ref="A288:O289"/>
    <mergeCell ref="P254:V254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95:Z195"/>
    <mergeCell ref="P122:T122"/>
    <mergeCell ref="A322:Z322"/>
    <mergeCell ref="P288:V288"/>
    <mergeCell ref="P43:T43"/>
    <mergeCell ref="P136:V136"/>
    <mergeCell ref="A135:O136"/>
    <mergeCell ref="A126:Z126"/>
    <mergeCell ref="A5:C5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9:E9"/>
    <mergeCell ref="D180:E180"/>
    <mergeCell ref="D118:E118"/>
    <mergeCell ref="F9:G9"/>
    <mergeCell ref="D167:E167"/>
    <mergeCell ref="D161:E161"/>
    <mergeCell ref="A272:O273"/>
    <mergeCell ref="P67:V67"/>
    <mergeCell ref="A263:Z263"/>
    <mergeCell ref="P264:T264"/>
    <mergeCell ref="A247:O248"/>
    <mergeCell ref="P253:V253"/>
    <mergeCell ref="P303:T303"/>
    <mergeCell ref="A121:Z121"/>
    <mergeCell ref="A6:C6"/>
    <mergeCell ref="D309:E309"/>
    <mergeCell ref="D113:E113"/>
    <mergeCell ref="P180:T180"/>
    <mergeCell ref="P118:T118"/>
    <mergeCell ref="P167:T167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D41:E41"/>
    <mergeCell ref="P296:T296"/>
    <mergeCell ref="Q9:R9"/>
    <mergeCell ref="P267:V267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P52:T52"/>
    <mergeCell ref="H1:Q1"/>
    <mergeCell ref="P38:V38"/>
    <mergeCell ref="P109:V109"/>
    <mergeCell ref="A268:Z268"/>
    <mergeCell ref="A243:Z243"/>
    <mergeCell ref="A286:Z286"/>
    <mergeCell ref="P193:V193"/>
    <mergeCell ref="D28:E28"/>
    <mergeCell ref="D313:E313"/>
    <mergeCell ref="A76:Z76"/>
    <mergeCell ref="D117:E117"/>
    <mergeCell ref="D5:E5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D308:E308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R1:T1"/>
    <mergeCell ref="P172:T172"/>
    <mergeCell ref="P28:T28"/>
    <mergeCell ref="D71:E71"/>
    <mergeCell ref="P221:T2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B17:B18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V10:W10"/>
    <mergeCell ref="H9:I9"/>
    <mergeCell ref="P224:V224"/>
    <mergeCell ref="P24:V24"/>
    <mergeCell ref="D281:E281"/>
    <mergeCell ref="P260:V260"/>
    <mergeCell ref="D297:E297"/>
    <mergeCell ref="P259:V259"/>
    <mergeCell ref="P153:V153"/>
    <mergeCell ref="D70:E70"/>
    <mergeCell ref="A79:O80"/>
    <mergeCell ref="P220:T220"/>
    <mergeCell ref="D78:E78"/>
    <mergeCell ref="D134:E134"/>
    <mergeCell ref="D205:E205"/>
    <mergeCell ref="A55:Z55"/>
    <mergeCell ref="A197:Z197"/>
    <mergeCell ref="P99:T99"/>
    <mergeCell ref="D287:E287"/>
    <mergeCell ref="A293:O294"/>
    <mergeCell ref="P277:V277"/>
    <mergeCell ref="P258:T258"/>
    <mergeCell ref="I17:I18"/>
    <mergeCell ref="D141:E141"/>
    <mergeCell ref="A48:O49"/>
    <mergeCell ref="P244:T244"/>
    <mergeCell ref="D187:E187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