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12481A98-5919-4D6E-A57F-E0E56F5839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Z317" i="1" s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X286" i="1"/>
  <c r="Z285" i="1"/>
  <c r="X285" i="1"/>
  <c r="BO284" i="1"/>
  <c r="BM284" i="1"/>
  <c r="Z284" i="1"/>
  <c r="Y284" i="1"/>
  <c r="P284" i="1"/>
  <c r="Y282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Z263" i="1" s="1"/>
  <c r="Y261" i="1"/>
  <c r="P261" i="1"/>
  <c r="X257" i="1"/>
  <c r="Z256" i="1"/>
  <c r="X256" i="1"/>
  <c r="BO255" i="1"/>
  <c r="BM255" i="1"/>
  <c r="Z255" i="1"/>
  <c r="Y255" i="1"/>
  <c r="P255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Y250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Y245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Z228" i="1" s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Y221" i="1" s="1"/>
  <c r="P214" i="1"/>
  <c r="X211" i="1"/>
  <c r="X210" i="1"/>
  <c r="BO209" i="1"/>
  <c r="BM209" i="1"/>
  <c r="Z209" i="1"/>
  <c r="Y209" i="1"/>
  <c r="BP209" i="1" s="1"/>
  <c r="P209" i="1"/>
  <c r="BP208" i="1"/>
  <c r="BO208" i="1"/>
  <c r="BN208" i="1"/>
  <c r="BM208" i="1"/>
  <c r="Z208" i="1"/>
  <c r="Z210" i="1" s="1"/>
  <c r="Y208" i="1"/>
  <c r="P208" i="1"/>
  <c r="BO207" i="1"/>
  <c r="BM207" i="1"/>
  <c r="Z207" i="1"/>
  <c r="Y207" i="1"/>
  <c r="Y210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3" i="1" s="1"/>
  <c r="Y199" i="1"/>
  <c r="Y203" i="1" s="1"/>
  <c r="P199" i="1"/>
  <c r="X197" i="1"/>
  <c r="Y196" i="1"/>
  <c r="X196" i="1"/>
  <c r="BP195" i="1"/>
  <c r="BO195" i="1"/>
  <c r="BN195" i="1"/>
  <c r="BM195" i="1"/>
  <c r="Z195" i="1"/>
  <c r="Z196" i="1" s="1"/>
  <c r="Y195" i="1"/>
  <c r="Y197" i="1" s="1"/>
  <c r="X191" i="1"/>
  <c r="Z190" i="1"/>
  <c r="X190" i="1"/>
  <c r="BO189" i="1"/>
  <c r="BM189" i="1"/>
  <c r="Z189" i="1"/>
  <c r="Y189" i="1"/>
  <c r="Y190" i="1" s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Z176" i="1"/>
  <c r="Z178" i="1" s="1"/>
  <c r="Y176" i="1"/>
  <c r="Y179" i="1" s="1"/>
  <c r="P176" i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BP170" i="1" s="1"/>
  <c r="BO169" i="1"/>
  <c r="BM169" i="1"/>
  <c r="Z169" i="1"/>
  <c r="Y169" i="1"/>
  <c r="Y173" i="1" s="1"/>
  <c r="X166" i="1"/>
  <c r="Y165" i="1"/>
  <c r="X165" i="1"/>
  <c r="BP164" i="1"/>
  <c r="BO164" i="1"/>
  <c r="BN164" i="1"/>
  <c r="BM164" i="1"/>
  <c r="Z164" i="1"/>
  <c r="Z165" i="1" s="1"/>
  <c r="Y164" i="1"/>
  <c r="Y166" i="1" s="1"/>
  <c r="X160" i="1"/>
  <c r="Z159" i="1"/>
  <c r="X159" i="1"/>
  <c r="BO158" i="1"/>
  <c r="BM158" i="1"/>
  <c r="Z158" i="1"/>
  <c r="Y158" i="1"/>
  <c r="Y159" i="1" s="1"/>
  <c r="P158" i="1"/>
  <c r="X155" i="1"/>
  <c r="Z154" i="1"/>
  <c r="X154" i="1"/>
  <c r="BO153" i="1"/>
  <c r="BM153" i="1"/>
  <c r="Z153" i="1"/>
  <c r="Y153" i="1"/>
  <c r="Y154" i="1" s="1"/>
  <c r="P153" i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Y144" i="1" s="1"/>
  <c r="P143" i="1"/>
  <c r="X140" i="1"/>
  <c r="Z139" i="1"/>
  <c r="X139" i="1"/>
  <c r="BO138" i="1"/>
  <c r="BM138" i="1"/>
  <c r="Z138" i="1"/>
  <c r="Y138" i="1"/>
  <c r="BO137" i="1"/>
  <c r="BM137" i="1"/>
  <c r="Z137" i="1"/>
  <c r="Y137" i="1"/>
  <c r="BO136" i="1"/>
  <c r="BM136" i="1"/>
  <c r="Z136" i="1"/>
  <c r="Y136" i="1"/>
  <c r="P136" i="1"/>
  <c r="Y133" i="1"/>
  <c r="X133" i="1"/>
  <c r="Z132" i="1"/>
  <c r="X132" i="1"/>
  <c r="BO131" i="1"/>
  <c r="BM131" i="1"/>
  <c r="Z131" i="1"/>
  <c r="Y131" i="1"/>
  <c r="P131" i="1"/>
  <c r="BP130" i="1"/>
  <c r="BO130" i="1"/>
  <c r="BN130" i="1"/>
  <c r="BM130" i="1"/>
  <c r="Z130" i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P124" i="1"/>
  <c r="Y121" i="1"/>
  <c r="X121" i="1"/>
  <c r="Z120" i="1"/>
  <c r="X120" i="1"/>
  <c r="BO119" i="1"/>
  <c r="BM119" i="1"/>
  <c r="Z119" i="1"/>
  <c r="Y119" i="1"/>
  <c r="P119" i="1"/>
  <c r="X117" i="1"/>
  <c r="X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BP110" i="1"/>
  <c r="BO110" i="1"/>
  <c r="BN110" i="1"/>
  <c r="BM110" i="1"/>
  <c r="Z110" i="1"/>
  <c r="Z116" i="1" s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Y101" i="1"/>
  <c r="X101" i="1"/>
  <c r="Z100" i="1"/>
  <c r="X100" i="1"/>
  <c r="BO99" i="1"/>
  <c r="BM99" i="1"/>
  <c r="Z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Y100" i="1" s="1"/>
  <c r="X91" i="1"/>
  <c r="X90" i="1"/>
  <c r="BO89" i="1"/>
  <c r="BM89" i="1"/>
  <c r="Z89" i="1"/>
  <c r="Y89" i="1"/>
  <c r="P89" i="1"/>
  <c r="BP88" i="1"/>
  <c r="BO88" i="1"/>
  <c r="BN88" i="1"/>
  <c r="BM88" i="1"/>
  <c r="Z88" i="1"/>
  <c r="Z90" i="1" s="1"/>
  <c r="Y88" i="1"/>
  <c r="P88" i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P82" i="1"/>
  <c r="Y79" i="1"/>
  <c r="X79" i="1"/>
  <c r="Z78" i="1"/>
  <c r="X78" i="1"/>
  <c r="BO77" i="1"/>
  <c r="BM77" i="1"/>
  <c r="Z77" i="1"/>
  <c r="Y77" i="1"/>
  <c r="P77" i="1"/>
  <c r="BP76" i="1"/>
  <c r="BO76" i="1"/>
  <c r="BN76" i="1"/>
  <c r="BM76" i="1"/>
  <c r="Z76" i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P70" i="1"/>
  <c r="BP69" i="1"/>
  <c r="BO69" i="1"/>
  <c r="BN69" i="1"/>
  <c r="BM69" i="1"/>
  <c r="Z69" i="1"/>
  <c r="Z72" i="1" s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P64" i="1"/>
  <c r="Y62" i="1"/>
  <c r="X62" i="1"/>
  <c r="Z61" i="1"/>
  <c r="X61" i="1"/>
  <c r="BO60" i="1"/>
  <c r="BM60" i="1"/>
  <c r="Z60" i="1"/>
  <c r="Y60" i="1"/>
  <c r="P60" i="1"/>
  <c r="X58" i="1"/>
  <c r="Z57" i="1"/>
  <c r="X57" i="1"/>
  <c r="BO56" i="1"/>
  <c r="BM56" i="1"/>
  <c r="Z56" i="1"/>
  <c r="Y56" i="1"/>
  <c r="Y58" i="1" s="1"/>
  <c r="P56" i="1"/>
  <c r="Y54" i="1"/>
  <c r="X54" i="1"/>
  <c r="Z53" i="1"/>
  <c r="X53" i="1"/>
  <c r="BO52" i="1"/>
  <c r="BM52" i="1"/>
  <c r="Z52" i="1"/>
  <c r="Y52" i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Y49" i="1" s="1"/>
  <c r="P41" i="1"/>
  <c r="Y38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X325" i="1" s="1"/>
  <c r="Z29" i="1"/>
  <c r="Y29" i="1"/>
  <c r="Y31" i="1" s="1"/>
  <c r="P29" i="1"/>
  <c r="BP28" i="1"/>
  <c r="BO28" i="1"/>
  <c r="BN28" i="1"/>
  <c r="BM28" i="1"/>
  <c r="Z28" i="1"/>
  <c r="Z30" i="1" s="1"/>
  <c r="Y28" i="1"/>
  <c r="P28" i="1"/>
  <c r="X24" i="1"/>
  <c r="X324" i="1" s="1"/>
  <c r="Y23" i="1"/>
  <c r="X23" i="1"/>
  <c r="X328" i="1" s="1"/>
  <c r="BP22" i="1"/>
  <c r="BO22" i="1"/>
  <c r="X326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0" i="1" l="1"/>
  <c r="Y37" i="1"/>
  <c r="BP34" i="1"/>
  <c r="BN34" i="1"/>
  <c r="BP36" i="1"/>
  <c r="BN36" i="1"/>
  <c r="Y53" i="1"/>
  <c r="BP52" i="1"/>
  <c r="BN52" i="1"/>
  <c r="Y61" i="1"/>
  <c r="BP60" i="1"/>
  <c r="BN60" i="1"/>
  <c r="Z66" i="1"/>
  <c r="Y85" i="1"/>
  <c r="BP82" i="1"/>
  <c r="BN82" i="1"/>
  <c r="Y84" i="1"/>
  <c r="BP89" i="1"/>
  <c r="BN89" i="1"/>
  <c r="Y107" i="1"/>
  <c r="BP104" i="1"/>
  <c r="BN104" i="1"/>
  <c r="Y106" i="1"/>
  <c r="BP111" i="1"/>
  <c r="BN111" i="1"/>
  <c r="BP113" i="1"/>
  <c r="BN113" i="1"/>
  <c r="BP115" i="1"/>
  <c r="BN115" i="1"/>
  <c r="Y127" i="1"/>
  <c r="BP124" i="1"/>
  <c r="BN124" i="1"/>
  <c r="Y126" i="1"/>
  <c r="BP131" i="1"/>
  <c r="BN131" i="1"/>
  <c r="BP29" i="1"/>
  <c r="Y326" i="1" s="1"/>
  <c r="BN29" i="1"/>
  <c r="Y325" i="1" s="1"/>
  <c r="X327" i="1"/>
  <c r="Y48" i="1"/>
  <c r="Y328" i="1" s="1"/>
  <c r="BP41" i="1"/>
  <c r="BN41" i="1"/>
  <c r="BP43" i="1"/>
  <c r="BN43" i="1"/>
  <c r="BP45" i="1"/>
  <c r="BN45" i="1"/>
  <c r="BP47" i="1"/>
  <c r="BN47" i="1"/>
  <c r="Y57" i="1"/>
  <c r="BP56" i="1"/>
  <c r="BN56" i="1"/>
  <c r="Y67" i="1"/>
  <c r="Y324" i="1" s="1"/>
  <c r="BP64" i="1"/>
  <c r="BN64" i="1"/>
  <c r="Y66" i="1"/>
  <c r="BP70" i="1"/>
  <c r="BN70" i="1"/>
  <c r="Y72" i="1"/>
  <c r="BP77" i="1"/>
  <c r="BN77" i="1"/>
  <c r="Z84" i="1"/>
  <c r="Z329" i="1" s="1"/>
  <c r="Y90" i="1"/>
  <c r="Y91" i="1"/>
  <c r="BP99" i="1"/>
  <c r="BN99" i="1"/>
  <c r="Z106" i="1"/>
  <c r="Y116" i="1"/>
  <c r="Y117" i="1"/>
  <c r="Y120" i="1"/>
  <c r="BP119" i="1"/>
  <c r="BN119" i="1"/>
  <c r="Y139" i="1"/>
  <c r="BP136" i="1"/>
  <c r="BN136" i="1"/>
  <c r="Y140" i="1"/>
  <c r="BP137" i="1"/>
  <c r="BN137" i="1"/>
  <c r="BP138" i="1"/>
  <c r="BN138" i="1"/>
  <c r="Y145" i="1"/>
  <c r="Y150" i="1"/>
  <c r="Y155" i="1"/>
  <c r="Y160" i="1"/>
  <c r="Y174" i="1"/>
  <c r="Y178" i="1"/>
  <c r="Y186" i="1"/>
  <c r="Y191" i="1"/>
  <c r="Y204" i="1"/>
  <c r="Y211" i="1"/>
  <c r="BP218" i="1"/>
  <c r="BN218" i="1"/>
  <c r="Y220" i="1"/>
  <c r="BP225" i="1"/>
  <c r="BN225" i="1"/>
  <c r="BP227" i="1"/>
  <c r="BN227" i="1"/>
  <c r="Y256" i="1"/>
  <c r="BP255" i="1"/>
  <c r="BN255" i="1"/>
  <c r="Y285" i="1"/>
  <c r="BP284" i="1"/>
  <c r="BN284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H9" i="1"/>
  <c r="BN143" i="1"/>
  <c r="BP143" i="1"/>
  <c r="BN148" i="1"/>
  <c r="BP148" i="1"/>
  <c r="BN153" i="1"/>
  <c r="BP153" i="1"/>
  <c r="BN158" i="1"/>
  <c r="BP158" i="1"/>
  <c r="BN169" i="1"/>
  <c r="BP169" i="1"/>
  <c r="BN170" i="1"/>
  <c r="BN172" i="1"/>
  <c r="BN176" i="1"/>
  <c r="BP176" i="1"/>
  <c r="BN184" i="1"/>
  <c r="BN189" i="1"/>
  <c r="BP189" i="1"/>
  <c r="BN200" i="1"/>
  <c r="BN202" i="1"/>
  <c r="BN207" i="1"/>
  <c r="BP207" i="1"/>
  <c r="BN209" i="1"/>
  <c r="Z220" i="1"/>
  <c r="BN214" i="1"/>
  <c r="BP214" i="1"/>
  <c r="BN216" i="1"/>
  <c r="Y228" i="1"/>
  <c r="Y229" i="1"/>
  <c r="BP242" i="1"/>
  <c r="BN242" i="1"/>
  <c r="Y244" i="1"/>
  <c r="BP249" i="1"/>
  <c r="BN249" i="1"/>
  <c r="Y257" i="1"/>
  <c r="Y264" i="1"/>
  <c r="BP261" i="1"/>
  <c r="BN261" i="1"/>
  <c r="Y263" i="1"/>
  <c r="Y281" i="1"/>
  <c r="BP278" i="1"/>
  <c r="BN278" i="1"/>
  <c r="BP279" i="1"/>
  <c r="BN279" i="1"/>
  <c r="BP280" i="1"/>
  <c r="BN280" i="1"/>
  <c r="Y286" i="1"/>
  <c r="Y290" i="1"/>
  <c r="BP288" i="1"/>
  <c r="BN288" i="1"/>
  <c r="BP289" i="1"/>
  <c r="BN289" i="1"/>
  <c r="Y297" i="1"/>
  <c r="Y318" i="1"/>
  <c r="Y327" i="1" l="1"/>
  <c r="B337" i="1" s="1"/>
  <c r="A337" i="1"/>
  <c r="C337" i="1" l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<sst xmlns="http://schemas.openxmlformats.org/spreadsheetml/2006/main" count="1569" uniqueCount="515">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</sst>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4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70</v>
      </c>
      <c r="Y28" s="325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70</v>
      </c>
      <c r="Y30" s="326">
        <f>IFERROR(SUM(Y28:Y29),"0")</f>
        <v>70</v>
      </c>
      <c r="Z30" s="326">
        <f>IFERROR(IF(Z28="",0,Z28),"0")+IFERROR(IF(Z29="",0,Z29),"0")</f>
        <v>0.65869999999999995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105</v>
      </c>
      <c r="Y31" s="326">
        <f>IFERROR(SUMPRODUCT(Y28:Y29*H28:H29),"0")</f>
        <v>105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12</v>
      </c>
      <c r="Y34" s="32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12</v>
      </c>
      <c r="Y37" s="326">
        <f>IFERROR(SUM(Y34:Y36),"0")</f>
        <v>12</v>
      </c>
      <c r="Z37" s="326">
        <f>IFERROR(IF(Z34="",0,Z34),"0")+IFERROR(IF(Z35="",0,Z35),"0")+IFERROR(IF(Z36="",0,Z36),"0")</f>
        <v>0.186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67.199999999999989</v>
      </c>
      <c r="Y38" s="326">
        <f>IFERROR(SUMPRODUCT(Y34:Y36*H34:H36),"0")</f>
        <v>67.199999999999989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12</v>
      </c>
      <c r="Y43" s="325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24</v>
      </c>
      <c r="Y44" s="325">
        <f t="shared" si="0"/>
        <v>24</v>
      </c>
      <c r="Z44" s="36">
        <f t="shared" si="1"/>
        <v>0.372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36</v>
      </c>
      <c r="Y48" s="326">
        <f>IFERROR(SUM(Y41:Y47),"0")</f>
        <v>36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0.55800000000000005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252</v>
      </c>
      <c r="Y49" s="326">
        <f>IFERROR(SUMPRODUCT(Y41:Y47*H41:H47),"0")</f>
        <v>252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120</v>
      </c>
      <c r="Y77" s="325">
        <f>IFERROR(IF(X77="","",X77),"")</f>
        <v>120</v>
      </c>
      <c r="Z77" s="36">
        <f>IFERROR(IF(X77="","",X77*0.00866),"")</f>
        <v>1.0391999999999999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625.58399999999995</v>
      </c>
      <c r="BN77" s="67">
        <f>IFERROR(Y77*I77,"0")</f>
        <v>625.58399999999995</v>
      </c>
      <c r="BO77" s="67">
        <f>IFERROR(X77/J77,"0")</f>
        <v>0.83333333333333337</v>
      </c>
      <c r="BP77" s="67">
        <f>IFERROR(Y77/J77,"0")</f>
        <v>0.83333333333333337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120</v>
      </c>
      <c r="Y78" s="326">
        <f>IFERROR(SUM(Y76:Y77),"0")</f>
        <v>120</v>
      </c>
      <c r="Z78" s="326">
        <f>IFERROR(IF(Z76="",0,Z76),"0")+IFERROR(IF(Z77="",0,Z77),"0")</f>
        <v>1.0391999999999999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600</v>
      </c>
      <c r="Y79" s="326">
        <f>IFERROR(SUMPRODUCT(Y76:Y77*H76:H77),"0")</f>
        <v>600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14</v>
      </c>
      <c r="Y88" s="325">
        <f>IFERROR(IF(X88="","",X88),"")</f>
        <v>14</v>
      </c>
      <c r="Z88" s="36">
        <f>IFERROR(IF(X88="","",X88*0.01788),"")</f>
        <v>0.25031999999999999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28</v>
      </c>
      <c r="Y89" s="325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42</v>
      </c>
      <c r="Y90" s="326">
        <f>IFERROR(SUM(Y88:Y89),"0")</f>
        <v>42</v>
      </c>
      <c r="Z90" s="326">
        <f>IFERROR(IF(Z88="",0,Z88),"0")+IFERROR(IF(Z89="",0,Z89),"0")</f>
        <v>0.75095999999999996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151.19999999999999</v>
      </c>
      <c r="Y91" s="326">
        <f>IFERROR(SUMPRODUCT(Y88:Y89*H88:H89),"0")</f>
        <v>151.19999999999999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28</v>
      </c>
      <c r="Y95" s="325">
        <f t="shared" si="6"/>
        <v>28</v>
      </c>
      <c r="Z95" s="36">
        <f t="shared" si="7"/>
        <v>0.50063999999999997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100.3408</v>
      </c>
      <c r="BN95" s="67">
        <f t="shared" si="9"/>
        <v>100.3408</v>
      </c>
      <c r="BO95" s="67">
        <f t="shared" si="10"/>
        <v>0.4</v>
      </c>
      <c r="BP95" s="67">
        <f t="shared" si="11"/>
        <v>0.4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14</v>
      </c>
      <c r="Y98" s="325">
        <f t="shared" si="6"/>
        <v>14</v>
      </c>
      <c r="Z98" s="36">
        <f t="shared" si="7"/>
        <v>0.25031999999999999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62.283200000000008</v>
      </c>
      <c r="BN98" s="67">
        <f t="shared" si="9"/>
        <v>62.283200000000008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42</v>
      </c>
      <c r="Y100" s="326">
        <f>IFERROR(SUM(Y94:Y99),"0")</f>
        <v>42</v>
      </c>
      <c r="Z100" s="326">
        <f>IFERROR(IF(Z94="",0,Z94),"0")+IFERROR(IF(Z95="",0,Z95),"0")+IFERROR(IF(Z96="",0,Z96),"0")+IFERROR(IF(Z97="",0,Z97),"0")+IFERROR(IF(Z98="",0,Z98),"0")+IFERROR(IF(Z99="",0,Z99),"0")</f>
        <v>0.75095999999999996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134.4</v>
      </c>
      <c r="Y101" s="326">
        <f>IFERROR(SUMPRODUCT(Y94:Y99*H94:H99),"0")</f>
        <v>134.4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42</v>
      </c>
      <c r="Y105" s="325">
        <f>IFERROR(IF(X105="","",X105),"")</f>
        <v>42</v>
      </c>
      <c r="Z105" s="36">
        <f>IFERROR(IF(X105="","",X105*0.01788),"")</f>
        <v>0.75095999999999996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178.24799999999999</v>
      </c>
      <c r="BN105" s="67">
        <f>IFERROR(Y105*I105,"0")</f>
        <v>178.24799999999999</v>
      </c>
      <c r="BO105" s="67">
        <f>IFERROR(X105/J105,"0")</f>
        <v>0.6</v>
      </c>
      <c r="BP105" s="67">
        <f>IFERROR(Y105/J105,"0")</f>
        <v>0.6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42</v>
      </c>
      <c r="Y106" s="326">
        <f>IFERROR(SUM(Y104:Y105),"0")</f>
        <v>42</v>
      </c>
      <c r="Z106" s="326">
        <f>IFERROR(IF(Z104="",0,Z104),"0")+IFERROR(IF(Z105="",0,Z105),"0")</f>
        <v>0.75095999999999996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151.20000000000002</v>
      </c>
      <c r="Y107" s="326">
        <f>IFERROR(SUMPRODUCT(Y104:Y105*H104:H105),"0")</f>
        <v>151.20000000000002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48</v>
      </c>
      <c r="Y112" s="325">
        <f t="shared" si="12"/>
        <v>48</v>
      </c>
      <c r="Z112" s="36">
        <f t="shared" si="13"/>
        <v>0.74399999999999999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350.4</v>
      </c>
      <c r="BN112" s="67">
        <f t="shared" si="15"/>
        <v>350.4</v>
      </c>
      <c r="BO112" s="67">
        <f t="shared" si="16"/>
        <v>0.5714285714285714</v>
      </c>
      <c r="BP112" s="67">
        <f t="shared" si="17"/>
        <v>0.5714285714285714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48</v>
      </c>
      <c r="Y115" s="325">
        <f t="shared" si="12"/>
        <v>48</v>
      </c>
      <c r="Z115" s="36">
        <f t="shared" si="13"/>
        <v>0.74399999999999999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350.4</v>
      </c>
      <c r="BN115" s="67">
        <f t="shared" si="15"/>
        <v>350.4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96</v>
      </c>
      <c r="Y116" s="326">
        <f>IFERROR(SUM(Y110:Y115),"0")</f>
        <v>96</v>
      </c>
      <c r="Z116" s="326">
        <f>IFERROR(IF(Z110="",0,Z110),"0")+IFERROR(IF(Z111="",0,Z111),"0")+IFERROR(IF(Z112="",0,Z112),"0")+IFERROR(IF(Z113="",0,Z113),"0")+IFERROR(IF(Z114="",0,Z114),"0")+IFERROR(IF(Z115="",0,Z115),"0")</f>
        <v>1.488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672</v>
      </c>
      <c r="Y117" s="326">
        <f>IFERROR(SUMPRODUCT(Y110:Y115*H110:H115),"0")</f>
        <v>672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28</v>
      </c>
      <c r="Y119" s="325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93.620800000000003</v>
      </c>
      <c r="BN119" s="67">
        <f>IFERROR(Y119*I119,"0")</f>
        <v>93.620800000000003</v>
      </c>
      <c r="BO119" s="67">
        <f>IFERROR(X119/J119,"0")</f>
        <v>0.4</v>
      </c>
      <c r="BP119" s="67">
        <f>IFERROR(Y119/J119,"0")</f>
        <v>0.4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28</v>
      </c>
      <c r="Y120" s="326">
        <f>IFERROR(SUM(Y119:Y119),"0")</f>
        <v>28</v>
      </c>
      <c r="Z120" s="326">
        <f>IFERROR(IF(Z119="",0,Z119),"0")</f>
        <v>0.50063999999999997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73.92</v>
      </c>
      <c r="Y121" s="326">
        <f>IFERROR(SUMPRODUCT(Y119:Y119*H119:H119),"0")</f>
        <v>73.92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42</v>
      </c>
      <c r="Y124" s="325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56</v>
      </c>
      <c r="Y125" s="325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98</v>
      </c>
      <c r="Y126" s="326">
        <f>IFERROR(SUM(Y124:Y125),"0")</f>
        <v>98</v>
      </c>
      <c r="Z126" s="326">
        <f>IFERROR(IF(Z124="",0,Z124),"0")+IFERROR(IF(Z125="",0,Z125),"0")</f>
        <v>1.75224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294</v>
      </c>
      <c r="Y127" s="326">
        <f>IFERROR(SUMPRODUCT(Y124:Y125*H124:H125),"0")</f>
        <v>294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28</v>
      </c>
      <c r="Y130" s="325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0</v>
      </c>
      <c r="Y131" s="325">
        <f>IFERROR(IF(X131="","",X131),"")</f>
        <v>0</v>
      </c>
      <c r="Z131" s="36">
        <f>IFERROR(IF(X131="","",X131*0.01788),"")</f>
        <v>0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28</v>
      </c>
      <c r="Y132" s="326">
        <f>IFERROR(SUM(Y130:Y131),"0")</f>
        <v>28</v>
      </c>
      <c r="Z132" s="326">
        <f>IFERROR(IF(Z130="",0,Z130),"0")+IFERROR(IF(Z131="",0,Z131),"0")</f>
        <v>0.50063999999999997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84</v>
      </c>
      <c r="Y133" s="326">
        <f>IFERROR(SUMPRODUCT(Y130:Y131*H130:H131),"0")</f>
        <v>84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14</v>
      </c>
      <c r="Y158" s="325">
        <f>IFERROR(IF(X158="","",X158),"")</f>
        <v>14</v>
      </c>
      <c r="Z158" s="36">
        <f>IFERROR(IF(X158="","",X158*0.00941),"")</f>
        <v>0.13174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29.425199999999997</v>
      </c>
      <c r="BN158" s="67">
        <f>IFERROR(Y158*I158,"0")</f>
        <v>29.425199999999997</v>
      </c>
      <c r="BO158" s="67">
        <f>IFERROR(X158/J158,"0")</f>
        <v>0.1</v>
      </c>
      <c r="BP158" s="67">
        <f>IFERROR(Y158/J158,"0")</f>
        <v>0.1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14</v>
      </c>
      <c r="Y159" s="326">
        <f>IFERROR(SUM(Y158:Y158),"0")</f>
        <v>14</v>
      </c>
      <c r="Z159" s="326">
        <f>IFERROR(IF(Z158="",0,Z158),"0")</f>
        <v>0.13174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23.52</v>
      </c>
      <c r="Y160" s="326">
        <f>IFERROR(SUMPRODUCT(Y158:Y158*H158:H158),"0")</f>
        <v>23.52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84</v>
      </c>
      <c r="Y171" s="325">
        <f>IFERROR(IF(X171="","",X171),"")</f>
        <v>84</v>
      </c>
      <c r="Z171" s="36">
        <f>IFERROR(IF(X171="","",X171*0.00866),"")</f>
        <v>0.72743999999999998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437.90879999999999</v>
      </c>
      <c r="BN171" s="67">
        <f>IFERROR(Y171*I171,"0")</f>
        <v>437.90879999999999</v>
      </c>
      <c r="BO171" s="67">
        <f>IFERROR(X171/J171,"0")</f>
        <v>0.58333333333333337</v>
      </c>
      <c r="BP171" s="67">
        <f>IFERROR(Y171/J171,"0")</f>
        <v>0.58333333333333337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84</v>
      </c>
      <c r="Y173" s="326">
        <f>IFERROR(SUM(Y169:Y172),"0")</f>
        <v>84</v>
      </c>
      <c r="Z173" s="326">
        <f>IFERROR(IF(Z169="",0,Z169),"0")+IFERROR(IF(Z170="",0,Z170),"0")+IFERROR(IF(Z171="",0,Z171),"0")+IFERROR(IF(Z172="",0,Z172),"0")</f>
        <v>0.72743999999999998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420</v>
      </c>
      <c r="Y174" s="326">
        <f>IFERROR(SUMPRODUCT(Y169:Y172*H169:H172),"0")</f>
        <v>420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28</v>
      </c>
      <c r="Y183" s="325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94.864000000000004</v>
      </c>
      <c r="BN183" s="67">
        <f>IFERROR(Y183*I183,"0")</f>
        <v>94.864000000000004</v>
      </c>
      <c r="BO183" s="67">
        <f>IFERROR(X183/J183,"0")</f>
        <v>0.4</v>
      </c>
      <c r="BP183" s="67">
        <f>IFERROR(Y183/J183,"0")</f>
        <v>0.4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28</v>
      </c>
      <c r="Y186" s="326">
        <f>IFERROR(SUM(Y183:Y185),"0")</f>
        <v>28</v>
      </c>
      <c r="Z186" s="326">
        <f>IFERROR(IF(Z183="",0,Z183),"0")+IFERROR(IF(Z184="",0,Z184),"0")+IFERROR(IF(Z185="",0,Z185),"0")</f>
        <v>0.50063999999999997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84</v>
      </c>
      <c r="Y187" s="326">
        <f>IFERROR(SUMPRODUCT(Y183:Y185*H183:H185),"0")</f>
        <v>84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12</v>
      </c>
      <c r="Y232" s="325">
        <f>IFERROR(IF(X232="","",X232),"")</f>
        <v>12</v>
      </c>
      <c r="Z232" s="36">
        <f>IFERROR(IF(X232="","",X232*0.0155),"")</f>
        <v>0.186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62.760000000000005</v>
      </c>
      <c r="BN232" s="67">
        <f>IFERROR(Y232*I232,"0")</f>
        <v>62.760000000000005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12</v>
      </c>
      <c r="Y233" s="326">
        <f>IFERROR(SUM(Y232:Y232),"0")</f>
        <v>12</v>
      </c>
      <c r="Z233" s="326">
        <f>IFERROR(IF(Z232="",0,Z232),"0")</f>
        <v>0.186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60</v>
      </c>
      <c r="Y234" s="326">
        <f>IFERROR(SUMPRODUCT(Y232:Y232*H232:H232),"0")</f>
        <v>60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192</v>
      </c>
      <c r="Y261" s="325">
        <f>IFERROR(IF(X261="","",X261),"")</f>
        <v>192</v>
      </c>
      <c r="Z261" s="36">
        <f>IFERROR(IF(X261="","",X261*0.0155),"")</f>
        <v>2.976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1010.3039999999999</v>
      </c>
      <c r="BN261" s="67">
        <f>IFERROR(Y261*I261,"0")</f>
        <v>1010.3039999999999</v>
      </c>
      <c r="BO261" s="67">
        <f>IFERROR(X261/J261,"0")</f>
        <v>2.2857142857142856</v>
      </c>
      <c r="BP261" s="67">
        <f>IFERROR(Y261/J261,"0")</f>
        <v>2.2857142857142856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192</v>
      </c>
      <c r="Y263" s="326">
        <f>IFERROR(SUM(Y261:Y262),"0")</f>
        <v>192</v>
      </c>
      <c r="Z263" s="326">
        <f>IFERROR(IF(Z261="",0,Z261),"0")+IFERROR(IF(Z262="",0,Z262),"0")</f>
        <v>2.976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960</v>
      </c>
      <c r="Y264" s="326">
        <f>IFERROR(SUMPRODUCT(Y261:Y262*H261:H262),"0")</f>
        <v>960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0</v>
      </c>
      <c r="Y284" s="325">
        <f>IFERROR(IF(X284="","",X284),"")</f>
        <v>0</v>
      </c>
      <c r="Z284" s="36">
        <f>IFERROR(IF(X284="","",X284*0.00502),"")</f>
        <v>0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0</v>
      </c>
      <c r="Y285" s="326">
        <f>IFERROR(SUM(Y284:Y284),"0")</f>
        <v>0</v>
      </c>
      <c r="Z285" s="326">
        <f>IFERROR(IF(Z284="",0,Z284),"0")</f>
        <v>0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0</v>
      </c>
      <c r="Y286" s="326">
        <f>IFERROR(SUMPRODUCT(Y284:Y284*H284:H284),"0")</f>
        <v>0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48</v>
      </c>
      <c r="Y288" s="325">
        <f>IFERROR(IF(X288="","",X288),"")</f>
        <v>48</v>
      </c>
      <c r="Z288" s="36">
        <f>IFERROR(IF(X288="","",X288*0.0155),"")</f>
        <v>0.74399999999999999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300.48</v>
      </c>
      <c r="BN288" s="67">
        <f>IFERROR(Y288*I288,"0")</f>
        <v>300.48</v>
      </c>
      <c r="BO288" s="67">
        <f>IFERROR(X288/J288,"0")</f>
        <v>0.5714285714285714</v>
      </c>
      <c r="BP288" s="67">
        <f>IFERROR(Y288/J288,"0")</f>
        <v>0.5714285714285714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48</v>
      </c>
      <c r="Y290" s="326">
        <f>IFERROR(SUM(Y288:Y289),"0")</f>
        <v>48</v>
      </c>
      <c r="Z290" s="326">
        <f>IFERROR(IF(Z288="",0,Z288),"0")+IFERROR(IF(Z289="",0,Z289),"0")</f>
        <v>0.74399999999999999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288</v>
      </c>
      <c r="Y291" s="326">
        <f>IFERROR(SUMPRODUCT(Y288:Y289*H288:H289),"0")</f>
        <v>288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0</v>
      </c>
      <c r="Y293" s="325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132</v>
      </c>
      <c r="Y294" s="325">
        <f>IFERROR(IF(X294="","",X294),"")</f>
        <v>132</v>
      </c>
      <c r="Z294" s="36">
        <f>IFERROR(IF(X294="","",X294*0.0155),"")</f>
        <v>2.0459999999999998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691.0200000000001</v>
      </c>
      <c r="BN294" s="67">
        <f>IFERROR(Y294*I294,"0")</f>
        <v>691.0200000000001</v>
      </c>
      <c r="BO294" s="67">
        <f>IFERROR(X294/J294,"0")</f>
        <v>1.5714285714285714</v>
      </c>
      <c r="BP294" s="67">
        <f>IFERROR(Y294/J294,"0")</f>
        <v>1.5714285714285714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132</v>
      </c>
      <c r="Y296" s="326">
        <f>IFERROR(SUM(Y293:Y295),"0")</f>
        <v>132</v>
      </c>
      <c r="Z296" s="326">
        <f>IFERROR(IF(Z293="",0,Z293),"0")+IFERROR(IF(Z294="",0,Z294),"0")+IFERROR(IF(Z295="",0,Z295),"0")</f>
        <v>2.0459999999999998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660</v>
      </c>
      <c r="Y297" s="326">
        <f>IFERROR(SUMPRODUCT(Y293:Y295*H293:H295),"0")</f>
        <v>660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12</v>
      </c>
      <c r="Y301" s="325">
        <f t="shared" si="24"/>
        <v>12</v>
      </c>
      <c r="Z301" s="36">
        <f>IFERROR(IF(X301="","",X301*0.0155),"")</f>
        <v>0.186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68.820000000000007</v>
      </c>
      <c r="BN301" s="67">
        <f t="shared" si="26"/>
        <v>68.820000000000007</v>
      </c>
      <c r="BO301" s="67">
        <f t="shared" si="27"/>
        <v>0.14285714285714285</v>
      </c>
      <c r="BP301" s="67">
        <f t="shared" si="28"/>
        <v>0.14285714285714285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14</v>
      </c>
      <c r="Y304" s="325">
        <f t="shared" si="24"/>
        <v>14</v>
      </c>
      <c r="Z304" s="36">
        <f t="shared" si="29"/>
        <v>0.13103999999999999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44.688000000000002</v>
      </c>
      <c r="BN304" s="67">
        <f t="shared" si="26"/>
        <v>44.688000000000002</v>
      </c>
      <c r="BO304" s="67">
        <f t="shared" si="27"/>
        <v>0.1111111111111111</v>
      </c>
      <c r="BP304" s="67">
        <f t="shared" si="28"/>
        <v>0.1111111111111111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68</v>
      </c>
      <c r="Y317" s="326">
        <f>IFERROR(SUM(Y299:Y316),"0")</f>
        <v>68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0.71016000000000012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263.39999999999998</v>
      </c>
      <c r="Y318" s="326">
        <f>IFERROR(SUMPRODUCT(Y299:Y316*H299:H316),"0")</f>
        <v>263.39999999999998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5382.48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5382.48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5822.4088000000011</v>
      </c>
      <c r="Y325" s="326">
        <f>IFERROR(SUM(BN22:BN321),"0")</f>
        <v>5822.4088000000011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14</v>
      </c>
      <c r="Y326" s="38">
        <f>ROUNDUP(SUM(BP22:BP321),0)</f>
        <v>14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6172.4088000000011</v>
      </c>
      <c r="Y327" s="326">
        <f>GrossWeightTotalR+PalletQtyTotalR*25</f>
        <v>6172.4088000000011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1206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1206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17.208599999999997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105</v>
      </c>
      <c r="D334" s="46">
        <f>IFERROR(X34*H34,"0")+IFERROR(X35*H35,"0")+IFERROR(X36*H36,"0")</f>
        <v>67.199999999999989</v>
      </c>
      <c r="E334" s="46">
        <f>IFERROR(X41*H41,"0")+IFERROR(X42*H42,"0")+IFERROR(X43*H43,"0")+IFERROR(X44*H44,"0")+IFERROR(X45*H45,"0")+IFERROR(X46*H46,"0")+IFERROR(X47*H47,"0")</f>
        <v>252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600</v>
      </c>
      <c r="H334" s="46">
        <f>IFERROR(X82*H82,"0")+IFERROR(X83*H83,"0")</f>
        <v>0</v>
      </c>
      <c r="I334" s="46">
        <f>IFERROR(X88*H88,"0")+IFERROR(X89*H89,"0")</f>
        <v>151.19999999999999</v>
      </c>
      <c r="J334" s="46">
        <f>IFERROR(X94*H94,"0")+IFERROR(X95*H95,"0")+IFERROR(X96*H96,"0")+IFERROR(X97*H97,"0")+IFERROR(X98*H98,"0")+IFERROR(X99*H99,"0")</f>
        <v>134.4</v>
      </c>
      <c r="K334" s="46">
        <f>IFERROR(X104*H104,"0")+IFERROR(X105*H105,"0")</f>
        <v>151.20000000000002</v>
      </c>
      <c r="L334" s="46">
        <f>IFERROR(X110*H110,"0")+IFERROR(X111*H111,"0")+IFERROR(X112*H112,"0")+IFERROR(X113*H113,"0")+IFERROR(X114*H114,"0")+IFERROR(X115*H115,"0")+IFERROR(X119*H119,"0")</f>
        <v>745.92</v>
      </c>
      <c r="M334" s="46">
        <f>IFERROR(X124*H124,"0")+IFERROR(X125*H125,"0")</f>
        <v>294</v>
      </c>
      <c r="N334" s="322"/>
      <c r="O334" s="46">
        <f>IFERROR(X130*H130,"0")+IFERROR(X131*H131,"0")</f>
        <v>84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23.52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420</v>
      </c>
      <c r="W334" s="46">
        <f>IFERROR(X183*H183,"0")+IFERROR(X184*H184,"0")+IFERROR(X185*H185,"0")+IFERROR(X189*H189,"0")</f>
        <v>84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0</v>
      </c>
      <c r="AB334" s="46">
        <f>IFERROR(X232*H232,"0")</f>
        <v>60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960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1211.4000000000001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3031.2</v>
      </c>
      <c r="B337" s="60">
        <f>SUMPRODUCT(--(BB:BB="ПГП"),--(W:W="кор"),H:H,Y:Y)+SUMPRODUCT(--(BB:BB="ПГП"),--(W:W="кг"),Y:Y)</f>
        <v>2351.2800000000002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2025-07-04T08:57:17Z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