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585ECD0D-1C3A-4860-9210-7D6FC21F03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Y416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Y337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Y275" i="1" s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3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3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BP90" i="1"/>
  <c r="BN90" i="1"/>
  <c r="Z90" i="1"/>
  <c r="Z92" i="1" s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BP152" i="1"/>
  <c r="BN152" i="1"/>
  <c r="Z152" i="1"/>
  <c r="Z154" i="1" s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Z298" i="1" s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Z330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6" i="1" s="1"/>
  <c r="X515" i="1"/>
  <c r="X517" i="1"/>
  <c r="Y24" i="1"/>
  <c r="Z27" i="1"/>
  <c r="Z32" i="1" s="1"/>
  <c r="BN27" i="1"/>
  <c r="Y514" i="1" s="1"/>
  <c r="Y516" i="1" s="1"/>
  <c r="Z29" i="1"/>
  <c r="BN29" i="1"/>
  <c r="Z31" i="1"/>
  <c r="BN31" i="1"/>
  <c r="Z35" i="1"/>
  <c r="Z36" i="1" s="1"/>
  <c r="BN35" i="1"/>
  <c r="BP35" i="1"/>
  <c r="Y515" i="1" s="1"/>
  <c r="Z41" i="1"/>
  <c r="BN41" i="1"/>
  <c r="BP41" i="1"/>
  <c r="Z43" i="1"/>
  <c r="BN43" i="1"/>
  <c r="Y44" i="1"/>
  <c r="Y517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Z101" i="1" s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Z172" i="1" s="1"/>
  <c r="Y172" i="1"/>
  <c r="Z178" i="1"/>
  <c r="BP176" i="1"/>
  <c r="BN176" i="1"/>
  <c r="Z176" i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Z250" i="1" s="1"/>
  <c r="Y250" i="1"/>
  <c r="BP255" i="1"/>
  <c r="BN255" i="1"/>
  <c r="Z255" i="1"/>
  <c r="Y259" i="1"/>
  <c r="BP264" i="1"/>
  <c r="BN264" i="1"/>
  <c r="Z264" i="1"/>
  <c r="Z267" i="1" s="1"/>
  <c r="Y267" i="1"/>
  <c r="Z343" i="1"/>
  <c r="BP341" i="1"/>
  <c r="BN341" i="1"/>
  <c r="Z341" i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Z423" i="1" s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Z232" i="1" s="1"/>
  <c r="Y237" i="1"/>
  <c r="Y251" i="1"/>
  <c r="BP248" i="1"/>
  <c r="BN248" i="1"/>
  <c r="Z248" i="1"/>
  <c r="BP257" i="1"/>
  <c r="BN257" i="1"/>
  <c r="Z257" i="1"/>
  <c r="Z259" i="1" s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Z355" i="1" s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Z410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501" i="1" s="1"/>
  <c r="Z453" i="1" l="1"/>
  <c r="Z316" i="1"/>
  <c r="Z491" i="1"/>
  <c r="Z469" i="1"/>
  <c r="Z204" i="1"/>
  <c r="Z80" i="1"/>
  <c r="Z44" i="1"/>
  <c r="Z518" i="1" s="1"/>
  <c r="Y513" i="1"/>
  <c r="Z216" i="1"/>
  <c r="Z405" i="1"/>
  <c r="Z308" i="1"/>
  <c r="Z122" i="1"/>
</calcChain>
</file>

<file path=xl/sharedStrings.xml><?xml version="1.0" encoding="utf-8"?>
<sst xmlns="http://schemas.openxmlformats.org/spreadsheetml/2006/main" count="2305" uniqueCount="840">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</sst>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491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45843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>
        <v>0.41666666666666669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14</v>
      </c>
      <c r="Q6" s="892" t="str">
        <f>IF(Q5=0," ",CHOOSE(WEEKDAY(Q5,2),"Понедельник","Вторник","Среда","Четверг","Пятница","Суббота","Воскресенье"))</f>
        <v>Суббота</v>
      </c>
      <c r="R6" s="584"/>
      <c r="T6" s="756" t="s">
        <v>15</v>
      </c>
      <c r="U6" s="747"/>
      <c r="V6" s="800" t="s">
        <v>16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17</v>
      </c>
      <c r="B8" s="595"/>
      <c r="C8" s="596"/>
      <c r="D8" s="643"/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18</v>
      </c>
      <c r="Q8" s="709">
        <v>0.41666666666666669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19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20</v>
      </c>
      <c r="Q10" s="757"/>
      <c r="R10" s="758"/>
      <c r="U10" s="24" t="s">
        <v>21</v>
      </c>
      <c r="V10" s="622" t="s">
        <v>22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699"/>
      <c r="R11" s="700"/>
      <c r="U11" s="24" t="s">
        <v>25</v>
      </c>
      <c r="V11" s="840" t="s">
        <v>26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27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28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29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30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31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32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33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34</v>
      </c>
      <c r="B17" s="618" t="s">
        <v>35</v>
      </c>
      <c r="C17" s="716" t="s">
        <v>36</v>
      </c>
      <c r="D17" s="618" t="s">
        <v>37</v>
      </c>
      <c r="E17" s="679"/>
      <c r="F17" s="618" t="s">
        <v>38</v>
      </c>
      <c r="G17" s="618" t="s">
        <v>39</v>
      </c>
      <c r="H17" s="618" t="s">
        <v>40</v>
      </c>
      <c r="I17" s="618" t="s">
        <v>41</v>
      </c>
      <c r="J17" s="618" t="s">
        <v>42</v>
      </c>
      <c r="K17" s="618" t="s">
        <v>43</v>
      </c>
      <c r="L17" s="618" t="s">
        <v>44</v>
      </c>
      <c r="M17" s="618" t="s">
        <v>45</v>
      </c>
      <c r="N17" s="618" t="s">
        <v>46</v>
      </c>
      <c r="O17" s="618" t="s">
        <v>47</v>
      </c>
      <c r="P17" s="618" t="s">
        <v>48</v>
      </c>
      <c r="Q17" s="678"/>
      <c r="R17" s="678"/>
      <c r="S17" s="678"/>
      <c r="T17" s="679"/>
      <c r="U17" s="904" t="s">
        <v>49</v>
      </c>
      <c r="V17" s="582"/>
      <c r="W17" s="618" t="s">
        <v>50</v>
      </c>
      <c r="X17" s="618" t="s">
        <v>51</v>
      </c>
      <c r="Y17" s="901" t="s">
        <v>52</v>
      </c>
      <c r="Z17" s="810" t="s">
        <v>53</v>
      </c>
      <c r="AA17" s="792" t="s">
        <v>54</v>
      </c>
      <c r="AB17" s="792" t="s">
        <v>55</v>
      </c>
      <c r="AC17" s="792" t="s">
        <v>56</v>
      </c>
      <c r="AD17" s="792" t="s">
        <v>57</v>
      </c>
      <c r="AE17" s="868"/>
      <c r="AF17" s="869"/>
      <c r="AG17" s="66"/>
      <c r="BD17" s="65" t="s">
        <v>58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59</v>
      </c>
      <c r="V18" s="67" t="s">
        <v>60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61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61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62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63</v>
      </c>
      <c r="B22" s="54" t="s">
        <v>64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6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70</v>
      </c>
      <c r="Q23" s="595"/>
      <c r="R23" s="595"/>
      <c r="S23" s="595"/>
      <c r="T23" s="595"/>
      <c r="U23" s="595"/>
      <c r="V23" s="596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70</v>
      </c>
      <c r="Q24" s="595"/>
      <c r="R24" s="595"/>
      <c r="S24" s="595"/>
      <c r="T24" s="595"/>
      <c r="U24" s="595"/>
      <c r="V24" s="596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72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70</v>
      </c>
      <c r="Q32" s="595"/>
      <c r="R32" s="595"/>
      <c r="S32" s="595"/>
      <c r="T32" s="595"/>
      <c r="U32" s="595"/>
      <c r="V32" s="596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70</v>
      </c>
      <c r="Q33" s="595"/>
      <c r="R33" s="595"/>
      <c r="S33" s="595"/>
      <c r="T33" s="595"/>
      <c r="U33" s="595"/>
      <c r="V33" s="596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93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70</v>
      </c>
      <c r="Q36" s="595"/>
      <c r="R36" s="595"/>
      <c r="S36" s="595"/>
      <c r="T36" s="595"/>
      <c r="U36" s="595"/>
      <c r="V36" s="596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70</v>
      </c>
      <c r="Q37" s="595"/>
      <c r="R37" s="595"/>
      <c r="S37" s="595"/>
      <c r="T37" s="595"/>
      <c r="U37" s="595"/>
      <c r="V37" s="596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99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100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101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656</v>
      </c>
      <c r="Y41" s="574">
        <f>IFERROR(IF(X41="",0,CEILING((X41/$H41),1)*$H41),"")</f>
        <v>658.80000000000007</v>
      </c>
      <c r="Z41" s="36">
        <f>IFERROR(IF(Y41=0,"",ROUNDUP(Y41/H41,0)*0.01898),"")</f>
        <v>1.15778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682.42222222222222</v>
      </c>
      <c r="BN41" s="64">
        <f>IFERROR(Y41*I41/H41,"0")</f>
        <v>685.33500000000004</v>
      </c>
      <c r="BO41" s="64">
        <f>IFERROR(1/J41*(X41/H41),"0")</f>
        <v>0.94907407407407396</v>
      </c>
      <c r="BP41" s="64">
        <f>IFERROR(1/J41*(Y41/H41),"0")</f>
        <v>0.953125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179</v>
      </c>
      <c r="Y43" s="574">
        <f>IFERROR(IF(X43="",0,CEILING((X43/$H43),1)*$H43),"")</f>
        <v>181.3</v>
      </c>
      <c r="Z43" s="36">
        <f>IFERROR(IF(Y43=0,"",ROUNDUP(Y43/H43,0)*0.00902),"")</f>
        <v>0.44198000000000004</v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189.15945945945944</v>
      </c>
      <c r="BN43" s="64">
        <f>IFERROR(Y43*I43/H43,"0")</f>
        <v>191.59</v>
      </c>
      <c r="BO43" s="64">
        <f>IFERROR(1/J43*(X43/H43),"0")</f>
        <v>0.36650286650286651</v>
      </c>
      <c r="BP43" s="64">
        <f>IFERROR(1/J43*(Y43/H43),"0")</f>
        <v>0.37121212121212122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70</v>
      </c>
      <c r="Q44" s="595"/>
      <c r="R44" s="595"/>
      <c r="S44" s="595"/>
      <c r="T44" s="595"/>
      <c r="U44" s="595"/>
      <c r="V44" s="596"/>
      <c r="W44" s="37" t="s">
        <v>71</v>
      </c>
      <c r="X44" s="575">
        <f>IFERROR(X41/H41,"0")+IFERROR(X42/H42,"0")+IFERROR(X43/H43,"0")</f>
        <v>109.11911911911912</v>
      </c>
      <c r="Y44" s="575">
        <f>IFERROR(Y41/H41,"0")+IFERROR(Y42/H42,"0")+IFERROR(Y43/H43,"0")</f>
        <v>110</v>
      </c>
      <c r="Z44" s="575">
        <f>IFERROR(IF(Z41="",0,Z41),"0")+IFERROR(IF(Z42="",0,Z42),"0")+IFERROR(IF(Z43="",0,Z43),"0")</f>
        <v>1.5997600000000001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70</v>
      </c>
      <c r="Q45" s="595"/>
      <c r="R45" s="595"/>
      <c r="S45" s="595"/>
      <c r="T45" s="595"/>
      <c r="U45" s="595"/>
      <c r="V45" s="596"/>
      <c r="W45" s="37" t="s">
        <v>68</v>
      </c>
      <c r="X45" s="575">
        <f>IFERROR(SUM(X41:X43),"0")</f>
        <v>835</v>
      </c>
      <c r="Y45" s="575">
        <f>IFERROR(SUM(Y41:Y43),"0")</f>
        <v>840.10000000000014</v>
      </c>
      <c r="Z45" s="37"/>
      <c r="AA45" s="576"/>
      <c r="AB45" s="576"/>
      <c r="AC45" s="576"/>
    </row>
    <row r="46" spans="1:68" ht="14.25" customHeight="1" x14ac:dyDescent="0.25">
      <c r="A46" s="589" t="s">
        <v>72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70</v>
      </c>
      <c r="Q48" s="595"/>
      <c r="R48" s="595"/>
      <c r="S48" s="595"/>
      <c r="T48" s="595"/>
      <c r="U48" s="595"/>
      <c r="V48" s="596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70</v>
      </c>
      <c r="Q49" s="595"/>
      <c r="R49" s="595"/>
      <c r="S49" s="595"/>
      <c r="T49" s="595"/>
      <c r="U49" s="595"/>
      <c r="V49" s="596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115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101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88</v>
      </c>
      <c r="Y53" s="574">
        <f t="shared" si="6"/>
        <v>97.2</v>
      </c>
      <c r="Z53" s="36">
        <f>IFERROR(IF(Y53=0,"",ROUNDUP(Y53/H53,0)*0.01898),"")</f>
        <v>0.17082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91.544444444444437</v>
      </c>
      <c r="BN53" s="64">
        <f t="shared" si="8"/>
        <v>101.11499999999998</v>
      </c>
      <c r="BO53" s="64">
        <f t="shared" si="9"/>
        <v>0.1273148148148148</v>
      </c>
      <c r="BP53" s="64">
        <f t="shared" si="10"/>
        <v>0.140625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52</v>
      </c>
      <c r="Y55" s="574">
        <f t="shared" si="6"/>
        <v>52</v>
      </c>
      <c r="Z55" s="36">
        <f>IFERROR(IF(Y55=0,"",ROUNDUP(Y55/H55,0)*0.00902),"")</f>
        <v>0.11726</v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54.73</v>
      </c>
      <c r="BN55" s="64">
        <f t="shared" si="8"/>
        <v>54.73</v>
      </c>
      <c r="BO55" s="64">
        <f t="shared" si="9"/>
        <v>9.8484848484848481E-2</v>
      </c>
      <c r="BP55" s="64">
        <f t="shared" si="10"/>
        <v>9.8484848484848481E-2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70</v>
      </c>
      <c r="Q58" s="595"/>
      <c r="R58" s="595"/>
      <c r="S58" s="595"/>
      <c r="T58" s="595"/>
      <c r="U58" s="595"/>
      <c r="V58" s="596"/>
      <c r="W58" s="37" t="s">
        <v>71</v>
      </c>
      <c r="X58" s="575">
        <f>IFERROR(X52/H52,"0")+IFERROR(X53/H53,"0")+IFERROR(X54/H54,"0")+IFERROR(X55/H55,"0")+IFERROR(X56/H56,"0")+IFERROR(X57/H57,"0")</f>
        <v>21.148148148148145</v>
      </c>
      <c r="Y58" s="575">
        <f>IFERROR(Y52/H52,"0")+IFERROR(Y53/H53,"0")+IFERROR(Y54/H54,"0")+IFERROR(Y55/H55,"0")+IFERROR(Y56/H56,"0")+IFERROR(Y57/H57,"0")</f>
        <v>22</v>
      </c>
      <c r="Z58" s="575">
        <f>IFERROR(IF(Z52="",0,Z52),"0")+IFERROR(IF(Z53="",0,Z53),"0")+IFERROR(IF(Z54="",0,Z54),"0")+IFERROR(IF(Z55="",0,Z55),"0")+IFERROR(IF(Z56="",0,Z56),"0")+IFERROR(IF(Z57="",0,Z57),"0")</f>
        <v>0.28808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70</v>
      </c>
      <c r="Q59" s="595"/>
      <c r="R59" s="595"/>
      <c r="S59" s="595"/>
      <c r="T59" s="595"/>
      <c r="U59" s="595"/>
      <c r="V59" s="596"/>
      <c r="W59" s="37" t="s">
        <v>68</v>
      </c>
      <c r="X59" s="575">
        <f>IFERROR(SUM(X52:X57),"0")</f>
        <v>140</v>
      </c>
      <c r="Y59" s="575">
        <f>IFERROR(SUM(Y52:Y57),"0")</f>
        <v>149.19999999999999</v>
      </c>
      <c r="Z59" s="37"/>
      <c r="AA59" s="576"/>
      <c r="AB59" s="576"/>
      <c r="AC59" s="576"/>
    </row>
    <row r="60" spans="1:68" ht="14.25" customHeight="1" x14ac:dyDescent="0.25">
      <c r="A60" s="589" t="s">
        <v>133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102</v>
      </c>
      <c r="Y61" s="57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106.10833333333333</v>
      </c>
      <c r="BN61" s="64">
        <f>IFERROR(Y61*I61/H61,"0")</f>
        <v>112.34999999999998</v>
      </c>
      <c r="BO61" s="64">
        <f>IFERROR(1/J61*(X61/H61),"0")</f>
        <v>0.14756944444444445</v>
      </c>
      <c r="BP61" s="64">
        <f>IFERROR(1/J61*(Y61/H61),"0")</f>
        <v>0.15625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70</v>
      </c>
      <c r="Q65" s="595"/>
      <c r="R65" s="595"/>
      <c r="S65" s="595"/>
      <c r="T65" s="595"/>
      <c r="U65" s="595"/>
      <c r="V65" s="596"/>
      <c r="W65" s="37" t="s">
        <v>71</v>
      </c>
      <c r="X65" s="575">
        <f>IFERROR(X61/H61,"0")+IFERROR(X62/H62,"0")+IFERROR(X63/H63,"0")+IFERROR(X64/H64,"0")</f>
        <v>9.4444444444444446</v>
      </c>
      <c r="Y65" s="575">
        <f>IFERROR(Y61/H61,"0")+IFERROR(Y62/H62,"0")+IFERROR(Y63/H63,"0")+IFERROR(Y64/H64,"0")</f>
        <v>10</v>
      </c>
      <c r="Z65" s="575">
        <f>IFERROR(IF(Z61="",0,Z61),"0")+IFERROR(IF(Z62="",0,Z62),"0")+IFERROR(IF(Z63="",0,Z63),"0")+IFERROR(IF(Z64="",0,Z64),"0")</f>
        <v>0.1898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70</v>
      </c>
      <c r="Q66" s="595"/>
      <c r="R66" s="595"/>
      <c r="S66" s="595"/>
      <c r="T66" s="595"/>
      <c r="U66" s="595"/>
      <c r="V66" s="596"/>
      <c r="W66" s="37" t="s">
        <v>68</v>
      </c>
      <c r="X66" s="575">
        <f>IFERROR(SUM(X61:X64),"0")</f>
        <v>102</v>
      </c>
      <c r="Y66" s="575">
        <f>IFERROR(SUM(Y61:Y64),"0")</f>
        <v>108</v>
      </c>
      <c r="Z66" s="37"/>
      <c r="AA66" s="576"/>
      <c r="AB66" s="576"/>
      <c r="AC66" s="576"/>
    </row>
    <row r="67" spans="1:68" ht="14.25" customHeight="1" x14ac:dyDescent="0.25">
      <c r="A67" s="589" t="s">
        <v>62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70</v>
      </c>
      <c r="Q71" s="595"/>
      <c r="R71" s="595"/>
      <c r="S71" s="595"/>
      <c r="T71" s="595"/>
      <c r="U71" s="595"/>
      <c r="V71" s="596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70</v>
      </c>
      <c r="Q72" s="595"/>
      <c r="R72" s="595"/>
      <c r="S72" s="595"/>
      <c r="T72" s="595"/>
      <c r="U72" s="595"/>
      <c r="V72" s="596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72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11</v>
      </c>
      <c r="Y75" s="574">
        <f t="shared" si="11"/>
        <v>16.8</v>
      </c>
      <c r="Z75" s="36">
        <f>IFERROR(IF(Y75=0,"",ROUNDUP(Y75/H75,0)*0.01898),"")</f>
        <v>3.7960000000000001E-2</v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11.569642857142856</v>
      </c>
      <c r="BN75" s="64">
        <f t="shared" si="13"/>
        <v>17.670000000000002</v>
      </c>
      <c r="BO75" s="64">
        <f t="shared" si="14"/>
        <v>2.0461309523809524E-2</v>
      </c>
      <c r="BP75" s="64">
        <f t="shared" si="15"/>
        <v>3.125E-2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70</v>
      </c>
      <c r="Q80" s="595"/>
      <c r="R80" s="595"/>
      <c r="S80" s="595"/>
      <c r="T80" s="595"/>
      <c r="U80" s="595"/>
      <c r="V80" s="596"/>
      <c r="W80" s="37" t="s">
        <v>71</v>
      </c>
      <c r="X80" s="575">
        <f>IFERROR(X74/H74,"0")+IFERROR(X75/H75,"0")+IFERROR(X76/H76,"0")+IFERROR(X77/H77,"0")+IFERROR(X78/H78,"0")+IFERROR(X79/H79,"0")</f>
        <v>1.3095238095238095</v>
      </c>
      <c r="Y80" s="575">
        <f>IFERROR(Y74/H74,"0")+IFERROR(Y75/H75,"0")+IFERROR(Y76/H76,"0")+IFERROR(Y77/H77,"0")+IFERROR(Y78/H78,"0")+IFERROR(Y79/H79,"0")</f>
        <v>2</v>
      </c>
      <c r="Z80" s="575">
        <f>IFERROR(IF(Z74="",0,Z74),"0")+IFERROR(IF(Z75="",0,Z75),"0")+IFERROR(IF(Z76="",0,Z76),"0")+IFERROR(IF(Z77="",0,Z77),"0")+IFERROR(IF(Z78="",0,Z78),"0")+IFERROR(IF(Z79="",0,Z79),"0")</f>
        <v>3.7960000000000001E-2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70</v>
      </c>
      <c r="Q81" s="595"/>
      <c r="R81" s="595"/>
      <c r="S81" s="595"/>
      <c r="T81" s="595"/>
      <c r="U81" s="595"/>
      <c r="V81" s="596"/>
      <c r="W81" s="37" t="s">
        <v>68</v>
      </c>
      <c r="X81" s="575">
        <f>IFERROR(SUM(X74:X79),"0")</f>
        <v>11</v>
      </c>
      <c r="Y81" s="575">
        <f>IFERROR(SUM(Y74:Y79),"0")</f>
        <v>16.8</v>
      </c>
      <c r="Z81" s="37"/>
      <c r="AA81" s="576"/>
      <c r="AB81" s="576"/>
      <c r="AC81" s="576"/>
    </row>
    <row r="82" spans="1:68" ht="14.25" customHeight="1" x14ac:dyDescent="0.25">
      <c r="A82" s="589" t="s">
        <v>168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4</v>
      </c>
      <c r="Y83" s="574">
        <f>IFERROR(IF(X83="",0,CEILING((X83/$H83),1)*$H83),"")</f>
        <v>7.8</v>
      </c>
      <c r="Z83" s="36">
        <f>IFERROR(IF(Y83=0,"",ROUNDUP(Y83/H83,0)*0.01898),"")</f>
        <v>1.898E-2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4.2230769230769232</v>
      </c>
      <c r="BN83" s="64">
        <f>IFERROR(Y83*I83/H83,"0")</f>
        <v>8.2349999999999994</v>
      </c>
      <c r="BO83" s="64">
        <f>IFERROR(1/J83*(X83/H83),"0")</f>
        <v>8.0128205128205138E-3</v>
      </c>
      <c r="BP83" s="64">
        <f>IFERROR(1/J83*(Y83/H83),"0")</f>
        <v>1.5625E-2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70</v>
      </c>
      <c r="Q85" s="595"/>
      <c r="R85" s="595"/>
      <c r="S85" s="595"/>
      <c r="T85" s="595"/>
      <c r="U85" s="595"/>
      <c r="V85" s="596"/>
      <c r="W85" s="37" t="s">
        <v>71</v>
      </c>
      <c r="X85" s="575">
        <f>IFERROR(X83/H83,"0")+IFERROR(X84/H84,"0")</f>
        <v>0.51282051282051289</v>
      </c>
      <c r="Y85" s="575">
        <f>IFERROR(Y83/H83,"0")+IFERROR(Y84/H84,"0")</f>
        <v>1</v>
      </c>
      <c r="Z85" s="575">
        <f>IFERROR(IF(Z83="",0,Z83),"0")+IFERROR(IF(Z84="",0,Z84),"0")</f>
        <v>1.898E-2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70</v>
      </c>
      <c r="Q86" s="595"/>
      <c r="R86" s="595"/>
      <c r="S86" s="595"/>
      <c r="T86" s="595"/>
      <c r="U86" s="595"/>
      <c r="V86" s="596"/>
      <c r="W86" s="37" t="s">
        <v>68</v>
      </c>
      <c r="X86" s="575">
        <f>IFERROR(SUM(X83:X84),"0")</f>
        <v>4</v>
      </c>
      <c r="Y86" s="575">
        <f>IFERROR(SUM(Y83:Y84),"0")</f>
        <v>7.8</v>
      </c>
      <c r="Z86" s="37"/>
      <c r="AA86" s="576"/>
      <c r="AB86" s="576"/>
      <c r="AC86" s="576"/>
    </row>
    <row r="87" spans="1:68" ht="16.5" customHeight="1" x14ac:dyDescent="0.25">
      <c r="A87" s="591" t="s">
        <v>175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101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179</v>
      </c>
      <c r="B90" s="54" t="s">
        <v>180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173</v>
      </c>
      <c r="Y91" s="574">
        <f>IFERROR(IF(X91="",0,CEILING((X91/$H91),1)*$H91),"")</f>
        <v>175.5</v>
      </c>
      <c r="Z91" s="36">
        <f>IFERROR(IF(Y91=0,"",ROUNDUP(Y91/H91,0)*0.00902),"")</f>
        <v>0.35177999999999998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181.07333333333335</v>
      </c>
      <c r="BN91" s="64">
        <f>IFERROR(Y91*I91/H91,"0")</f>
        <v>183.69</v>
      </c>
      <c r="BO91" s="64">
        <f>IFERROR(1/J91*(X91/H91),"0")</f>
        <v>0.29124579124579125</v>
      </c>
      <c r="BP91" s="64">
        <f>IFERROR(1/J91*(Y91/H91),"0")</f>
        <v>0.29545454545454547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70</v>
      </c>
      <c r="Q92" s="595"/>
      <c r="R92" s="595"/>
      <c r="S92" s="595"/>
      <c r="T92" s="595"/>
      <c r="U92" s="595"/>
      <c r="V92" s="596"/>
      <c r="W92" s="37" t="s">
        <v>71</v>
      </c>
      <c r="X92" s="575">
        <f>IFERROR(X89/H89,"0")+IFERROR(X90/H90,"0")+IFERROR(X91/H91,"0")</f>
        <v>38.444444444444443</v>
      </c>
      <c r="Y92" s="575">
        <f>IFERROR(Y89/H89,"0")+IFERROR(Y90/H90,"0")+IFERROR(Y91/H91,"0")</f>
        <v>39</v>
      </c>
      <c r="Z92" s="575">
        <f>IFERROR(IF(Z89="",0,Z89),"0")+IFERROR(IF(Z90="",0,Z90),"0")+IFERROR(IF(Z91="",0,Z91),"0")</f>
        <v>0.35177999999999998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70</v>
      </c>
      <c r="Q93" s="595"/>
      <c r="R93" s="595"/>
      <c r="S93" s="595"/>
      <c r="T93" s="595"/>
      <c r="U93" s="595"/>
      <c r="V93" s="596"/>
      <c r="W93" s="37" t="s">
        <v>68</v>
      </c>
      <c r="X93" s="575">
        <f>IFERROR(SUM(X89:X91),"0")</f>
        <v>173</v>
      </c>
      <c r="Y93" s="575">
        <f>IFERROR(SUM(Y89:Y91),"0")</f>
        <v>175.5</v>
      </c>
      <c r="Z93" s="37"/>
      <c r="AA93" s="576"/>
      <c r="AB93" s="576"/>
      <c r="AC93" s="576"/>
    </row>
    <row r="94" spans="1:68" ht="14.25" customHeight="1" x14ac:dyDescent="0.25">
      <c r="A94" s="589" t="s">
        <v>72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0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183</v>
      </c>
      <c r="B96" s="54" t="s">
        <v>187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188</v>
      </c>
      <c r="B97" s="54" t="s">
        <v>189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3</v>
      </c>
      <c r="Y98" s="574">
        <f t="shared" si="16"/>
        <v>5.4</v>
      </c>
      <c r="Z98" s="36">
        <f>IFERROR(IF(Y98=0,"",ROUNDUP(Y98/H98,0)*0.00651),"")</f>
        <v>1.302E-2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3.28</v>
      </c>
      <c r="BN98" s="64">
        <f t="shared" si="18"/>
        <v>5.9039999999999999</v>
      </c>
      <c r="BO98" s="64">
        <f t="shared" si="19"/>
        <v>6.1050061050061041E-3</v>
      </c>
      <c r="BP98" s="64">
        <f t="shared" si="20"/>
        <v>1.098901098901099E-2</v>
      </c>
    </row>
    <row r="99" spans="1:68" ht="27" customHeight="1" x14ac:dyDescent="0.25">
      <c r="A99" s="54" t="s">
        <v>191</v>
      </c>
      <c r="B99" s="54" t="s">
        <v>194</v>
      </c>
      <c r="C99" s="31">
        <v>4301051718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195</v>
      </c>
      <c r="B100" s="54" t="s">
        <v>196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70</v>
      </c>
      <c r="Q101" s="595"/>
      <c r="R101" s="595"/>
      <c r="S101" s="595"/>
      <c r="T101" s="595"/>
      <c r="U101" s="595"/>
      <c r="V101" s="596"/>
      <c r="W101" s="37" t="s">
        <v>71</v>
      </c>
      <c r="X101" s="575">
        <f>IFERROR(X95/H95,"0")+IFERROR(X96/H96,"0")+IFERROR(X97/H97,"0")+IFERROR(X98/H98,"0")+IFERROR(X99/H99,"0")+IFERROR(X100/H100,"0")</f>
        <v>1.1111111111111109</v>
      </c>
      <c r="Y101" s="575">
        <f>IFERROR(Y95/H95,"0")+IFERROR(Y96/H96,"0")+IFERROR(Y97/H97,"0")+IFERROR(Y98/H98,"0")+IFERROR(Y99/H99,"0")+IFERROR(Y100/H100,"0")</f>
        <v>2</v>
      </c>
      <c r="Z101" s="575">
        <f>IFERROR(IF(Z95="",0,Z95),"0")+IFERROR(IF(Z96="",0,Z96),"0")+IFERROR(IF(Z97="",0,Z97),"0")+IFERROR(IF(Z98="",0,Z98),"0")+IFERROR(IF(Z99="",0,Z99),"0")+IFERROR(IF(Z100="",0,Z100),"0")</f>
        <v>1.302E-2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70</v>
      </c>
      <c r="Q102" s="595"/>
      <c r="R102" s="595"/>
      <c r="S102" s="595"/>
      <c r="T102" s="595"/>
      <c r="U102" s="595"/>
      <c r="V102" s="596"/>
      <c r="W102" s="37" t="s">
        <v>68</v>
      </c>
      <c r="X102" s="575">
        <f>IFERROR(SUM(X95:X100),"0")</f>
        <v>3</v>
      </c>
      <c r="Y102" s="575">
        <f>IFERROR(SUM(Y95:Y100),"0")</f>
        <v>5.4</v>
      </c>
      <c r="Z102" s="37"/>
      <c r="AA102" s="576"/>
      <c r="AB102" s="576"/>
      <c r="AC102" s="576"/>
    </row>
    <row r="103" spans="1:68" ht="16.5" customHeight="1" x14ac:dyDescent="0.25">
      <c r="A103" s="591" t="s">
        <v>198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101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199</v>
      </c>
      <c r="B105" s="54" t="s">
        <v>200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202</v>
      </c>
      <c r="B106" s="54" t="s">
        <v>203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134</v>
      </c>
      <c r="Y107" s="574">
        <f>IFERROR(IF(X107="",0,CEILING((X107/$H107),1)*$H107),"")</f>
        <v>135</v>
      </c>
      <c r="Z107" s="36">
        <f>IFERROR(IF(Y107=0,"",ROUNDUP(Y107/H107,0)*0.00902),"")</f>
        <v>0.27060000000000001</v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140.25333333333333</v>
      </c>
      <c r="BN107" s="64">
        <f>IFERROR(Y107*I107/H107,"0")</f>
        <v>141.30000000000001</v>
      </c>
      <c r="BO107" s="64">
        <f>IFERROR(1/J107*(X107/H107),"0")</f>
        <v>0.22558922558922559</v>
      </c>
      <c r="BP107" s="64">
        <f>IFERROR(1/J107*(Y107/H107),"0")</f>
        <v>0.22727272727272729</v>
      </c>
    </row>
    <row r="108" spans="1:68" ht="16.5" customHeight="1" x14ac:dyDescent="0.25">
      <c r="A108" s="54" t="s">
        <v>206</v>
      </c>
      <c r="B108" s="54" t="s">
        <v>207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70</v>
      </c>
      <c r="Q109" s="595"/>
      <c r="R109" s="595"/>
      <c r="S109" s="595"/>
      <c r="T109" s="595"/>
      <c r="U109" s="595"/>
      <c r="V109" s="596"/>
      <c r="W109" s="37" t="s">
        <v>71</v>
      </c>
      <c r="X109" s="575">
        <f>IFERROR(X105/H105,"0")+IFERROR(X106/H106,"0")+IFERROR(X107/H107,"0")+IFERROR(X108/H108,"0")</f>
        <v>29.777777777777779</v>
      </c>
      <c r="Y109" s="575">
        <f>IFERROR(Y105/H105,"0")+IFERROR(Y106/H106,"0")+IFERROR(Y107/H107,"0")+IFERROR(Y108/H108,"0")</f>
        <v>30</v>
      </c>
      <c r="Z109" s="575">
        <f>IFERROR(IF(Z105="",0,Z105),"0")+IFERROR(IF(Z106="",0,Z106),"0")+IFERROR(IF(Z107="",0,Z107),"0")+IFERROR(IF(Z108="",0,Z108),"0")</f>
        <v>0.27060000000000001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70</v>
      </c>
      <c r="Q110" s="595"/>
      <c r="R110" s="595"/>
      <c r="S110" s="595"/>
      <c r="T110" s="595"/>
      <c r="U110" s="595"/>
      <c r="V110" s="596"/>
      <c r="W110" s="37" t="s">
        <v>68</v>
      </c>
      <c r="X110" s="575">
        <f>IFERROR(SUM(X105:X108),"0")</f>
        <v>134</v>
      </c>
      <c r="Y110" s="575">
        <f>IFERROR(SUM(Y105:Y108),"0")</f>
        <v>135</v>
      </c>
      <c r="Z110" s="37"/>
      <c r="AA110" s="576"/>
      <c r="AB110" s="576"/>
      <c r="AC110" s="576"/>
    </row>
    <row r="111" spans="1:68" ht="14.25" customHeight="1" x14ac:dyDescent="0.25">
      <c r="A111" s="589" t="s">
        <v>133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208</v>
      </c>
      <c r="B112" s="54" t="s">
        <v>209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49</v>
      </c>
      <c r="Y112" s="574">
        <f>IFERROR(IF(X112="",0,CEILING((X112/$H112),1)*$H112),"")</f>
        <v>54</v>
      </c>
      <c r="Z112" s="36">
        <f>IFERROR(IF(Y112=0,"",ROUNDUP(Y112/H112,0)*0.01898),"")</f>
        <v>9.4899999999999998E-2</v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50.973611111111104</v>
      </c>
      <c r="BN112" s="64">
        <f>IFERROR(Y112*I112/H112,"0")</f>
        <v>56.17499999999999</v>
      </c>
      <c r="BO112" s="64">
        <f>IFERROR(1/J112*(X112/H112),"0")</f>
        <v>7.0891203703703692E-2</v>
      </c>
      <c r="BP112" s="64">
        <f>IFERROR(1/J112*(Y112/H112),"0")</f>
        <v>7.8125E-2</v>
      </c>
    </row>
    <row r="113" spans="1:68" ht="16.5" customHeight="1" x14ac:dyDescent="0.25">
      <c r="A113" s="54" t="s">
        <v>211</v>
      </c>
      <c r="B113" s="54" t="s">
        <v>212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16</v>
      </c>
      <c r="Y114" s="574">
        <f>IFERROR(IF(X114="",0,CEILING((X114/$H114),1)*$H114),"")</f>
        <v>16.8</v>
      </c>
      <c r="Z114" s="36">
        <f>IFERROR(IF(Y114=0,"",ROUNDUP(Y114/H114,0)*0.00651),"")</f>
        <v>4.5569999999999999E-2</v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17.200000000000003</v>
      </c>
      <c r="BN114" s="64">
        <f>IFERROR(Y114*I114/H114,"0")</f>
        <v>18.060000000000002</v>
      </c>
      <c r="BO114" s="64">
        <f>IFERROR(1/J114*(X114/H114),"0")</f>
        <v>3.6630036630036632E-2</v>
      </c>
      <c r="BP114" s="64">
        <f>IFERROR(1/J114*(Y114/H114),"0")</f>
        <v>3.8461538461538471E-2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70</v>
      </c>
      <c r="Q115" s="595"/>
      <c r="R115" s="595"/>
      <c r="S115" s="595"/>
      <c r="T115" s="595"/>
      <c r="U115" s="595"/>
      <c r="V115" s="596"/>
      <c r="W115" s="37" t="s">
        <v>71</v>
      </c>
      <c r="X115" s="575">
        <f>IFERROR(X112/H112,"0")+IFERROR(X113/H113,"0")+IFERROR(X114/H114,"0")</f>
        <v>11.203703703703702</v>
      </c>
      <c r="Y115" s="575">
        <f>IFERROR(Y112/H112,"0")+IFERROR(Y113/H113,"0")+IFERROR(Y114/H114,"0")</f>
        <v>12</v>
      </c>
      <c r="Z115" s="575">
        <f>IFERROR(IF(Z112="",0,Z112),"0")+IFERROR(IF(Z113="",0,Z113),"0")+IFERROR(IF(Z114="",0,Z114),"0")</f>
        <v>0.14046999999999998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70</v>
      </c>
      <c r="Q116" s="595"/>
      <c r="R116" s="595"/>
      <c r="S116" s="595"/>
      <c r="T116" s="595"/>
      <c r="U116" s="595"/>
      <c r="V116" s="596"/>
      <c r="W116" s="37" t="s">
        <v>68</v>
      </c>
      <c r="X116" s="575">
        <f>IFERROR(SUM(X112:X114),"0")</f>
        <v>65</v>
      </c>
      <c r="Y116" s="575">
        <f>IFERROR(SUM(Y112:Y114),"0")</f>
        <v>70.8</v>
      </c>
      <c r="Z116" s="37"/>
      <c r="AA116" s="576"/>
      <c r="AB116" s="576"/>
      <c r="AC116" s="576"/>
    </row>
    <row r="117" spans="1:68" ht="14.25" customHeight="1" x14ac:dyDescent="0.25">
      <c r="A117" s="589" t="s">
        <v>72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215</v>
      </c>
      <c r="B118" s="54" t="s">
        <v>216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30</v>
      </c>
      <c r="Y118" s="574">
        <f>IFERROR(IF(X118="",0,CEILING((X118/$H118),1)*$H118),"")</f>
        <v>32.4</v>
      </c>
      <c r="Z118" s="36">
        <f>IFERROR(IF(Y118=0,"",ROUNDUP(Y118/H118,0)*0.01898),"")</f>
        <v>7.5920000000000001E-2</v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31.9</v>
      </c>
      <c r="BN118" s="64">
        <f>IFERROR(Y118*I118/H118,"0")</f>
        <v>34.451999999999998</v>
      </c>
      <c r="BO118" s="64">
        <f>IFERROR(1/J118*(X118/H118),"0")</f>
        <v>5.7870370370370371E-2</v>
      </c>
      <c r="BP118" s="64">
        <f>IFERROR(1/J118*(Y118/H118),"0")</f>
        <v>6.25E-2</v>
      </c>
    </row>
    <row r="119" spans="1:68" ht="27" customHeight="1" x14ac:dyDescent="0.25">
      <c r="A119" s="54" t="s">
        <v>218</v>
      </c>
      <c r="B119" s="54" t="s">
        <v>219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68</v>
      </c>
      <c r="Y120" s="574">
        <f>IFERROR(IF(X120="",0,CEILING((X120/$H120),1)*$H120),"")</f>
        <v>70.2</v>
      </c>
      <c r="Z120" s="36">
        <f>IFERROR(IF(Y120=0,"",ROUNDUP(Y120/H120,0)*0.00651),"")</f>
        <v>0.16925999999999999</v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74.346666666666664</v>
      </c>
      <c r="BN120" s="64">
        <f>IFERROR(Y120*I120/H120,"0")</f>
        <v>76.751999999999995</v>
      </c>
      <c r="BO120" s="64">
        <f>IFERROR(1/J120*(X120/H120),"0")</f>
        <v>0.13838013838013838</v>
      </c>
      <c r="BP120" s="64">
        <f>IFERROR(1/J120*(Y120/H120),"0")</f>
        <v>0.14285714285714288</v>
      </c>
    </row>
    <row r="121" spans="1:68" ht="16.5" customHeight="1" x14ac:dyDescent="0.25">
      <c r="A121" s="54" t="s">
        <v>222</v>
      </c>
      <c r="B121" s="54" t="s">
        <v>223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70</v>
      </c>
      <c r="Q122" s="595"/>
      <c r="R122" s="595"/>
      <c r="S122" s="595"/>
      <c r="T122" s="595"/>
      <c r="U122" s="595"/>
      <c r="V122" s="596"/>
      <c r="W122" s="37" t="s">
        <v>71</v>
      </c>
      <c r="X122" s="575">
        <f>IFERROR(X118/H118,"0")+IFERROR(X119/H119,"0")+IFERROR(X120/H120,"0")+IFERROR(X121/H121,"0")</f>
        <v>28.888888888888886</v>
      </c>
      <c r="Y122" s="575">
        <f>IFERROR(Y118/H118,"0")+IFERROR(Y119/H119,"0")+IFERROR(Y120/H120,"0")+IFERROR(Y121/H121,"0")</f>
        <v>30</v>
      </c>
      <c r="Z122" s="575">
        <f>IFERROR(IF(Z118="",0,Z118),"0")+IFERROR(IF(Z119="",0,Z119),"0")+IFERROR(IF(Z120="",0,Z120),"0")+IFERROR(IF(Z121="",0,Z121),"0")</f>
        <v>0.24518000000000001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70</v>
      </c>
      <c r="Q123" s="595"/>
      <c r="R123" s="595"/>
      <c r="S123" s="595"/>
      <c r="T123" s="595"/>
      <c r="U123" s="595"/>
      <c r="V123" s="596"/>
      <c r="W123" s="37" t="s">
        <v>68</v>
      </c>
      <c r="X123" s="575">
        <f>IFERROR(SUM(X118:X121),"0")</f>
        <v>98</v>
      </c>
      <c r="Y123" s="575">
        <f>IFERROR(SUM(Y118:Y121),"0")</f>
        <v>102.6</v>
      </c>
      <c r="Z123" s="37"/>
      <c r="AA123" s="576"/>
      <c r="AB123" s="576"/>
      <c r="AC123" s="576"/>
    </row>
    <row r="124" spans="1:68" ht="14.25" customHeight="1" x14ac:dyDescent="0.25">
      <c r="A124" s="589" t="s">
        <v>168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225</v>
      </c>
      <c r="B125" s="54" t="s">
        <v>226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228</v>
      </c>
      <c r="B126" s="54" t="s">
        <v>229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70</v>
      </c>
      <c r="Q127" s="595"/>
      <c r="R127" s="595"/>
      <c r="S127" s="595"/>
      <c r="T127" s="595"/>
      <c r="U127" s="595"/>
      <c r="V127" s="596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70</v>
      </c>
      <c r="Q128" s="595"/>
      <c r="R128" s="595"/>
      <c r="S128" s="595"/>
      <c r="T128" s="595"/>
      <c r="U128" s="595"/>
      <c r="V128" s="596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91" t="s">
        <v>231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101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232</v>
      </c>
      <c r="B131" s="54" t="s">
        <v>233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232</v>
      </c>
      <c r="B132" s="54" t="s">
        <v>235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70</v>
      </c>
      <c r="Q133" s="595"/>
      <c r="R133" s="595"/>
      <c r="S133" s="595"/>
      <c r="T133" s="595"/>
      <c r="U133" s="595"/>
      <c r="V133" s="596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70</v>
      </c>
      <c r="Q134" s="595"/>
      <c r="R134" s="595"/>
      <c r="S134" s="595"/>
      <c r="T134" s="595"/>
      <c r="U134" s="595"/>
      <c r="V134" s="596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89" t="s">
        <v>62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70</v>
      </c>
      <c r="Q138" s="595"/>
      <c r="R138" s="595"/>
      <c r="S138" s="595"/>
      <c r="T138" s="595"/>
      <c r="U138" s="595"/>
      <c r="V138" s="596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70</v>
      </c>
      <c r="Q139" s="595"/>
      <c r="R139" s="595"/>
      <c r="S139" s="595"/>
      <c r="T139" s="595"/>
      <c r="U139" s="595"/>
      <c r="V139" s="596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72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70</v>
      </c>
      <c r="Q143" s="595"/>
      <c r="R143" s="595"/>
      <c r="S143" s="595"/>
      <c r="T143" s="595"/>
      <c r="U143" s="595"/>
      <c r="V143" s="596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70</v>
      </c>
      <c r="Q144" s="595"/>
      <c r="R144" s="595"/>
      <c r="S144" s="595"/>
      <c r="T144" s="595"/>
      <c r="U144" s="595"/>
      <c r="V144" s="596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91" t="s">
        <v>99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101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70</v>
      </c>
      <c r="Q148" s="595"/>
      <c r="R148" s="595"/>
      <c r="S148" s="595"/>
      <c r="T148" s="595"/>
      <c r="U148" s="595"/>
      <c r="V148" s="596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70</v>
      </c>
      <c r="Q149" s="595"/>
      <c r="R149" s="595"/>
      <c r="S149" s="595"/>
      <c r="T149" s="595"/>
      <c r="U149" s="595"/>
      <c r="V149" s="596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62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70</v>
      </c>
      <c r="Q154" s="595"/>
      <c r="R154" s="595"/>
      <c r="S154" s="595"/>
      <c r="T154" s="595"/>
      <c r="U154" s="595"/>
      <c r="V154" s="596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70</v>
      </c>
      <c r="Q155" s="595"/>
      <c r="R155" s="595"/>
      <c r="S155" s="595"/>
      <c r="T155" s="595"/>
      <c r="U155" s="595"/>
      <c r="V155" s="596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256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257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133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70</v>
      </c>
      <c r="Q160" s="595"/>
      <c r="R160" s="595"/>
      <c r="S160" s="595"/>
      <c r="T160" s="595"/>
      <c r="U160" s="595"/>
      <c r="V160" s="596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70</v>
      </c>
      <c r="Q161" s="595"/>
      <c r="R161" s="595"/>
      <c r="S161" s="595"/>
      <c r="T161" s="595"/>
      <c r="U161" s="595"/>
      <c r="V161" s="596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62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51</v>
      </c>
      <c r="Y163" s="574">
        <f t="shared" ref="Y163:Y171" si="21">IFERROR(IF(X163="",0,CEILING((X163/$H163),1)*$H163),"")</f>
        <v>54.6</v>
      </c>
      <c r="Z163" s="36">
        <f>IFERROR(IF(Y163=0,"",ROUNDUP(Y163/H163,0)*0.00902),"")</f>
        <v>0.11726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54.278571428571425</v>
      </c>
      <c r="BN163" s="64">
        <f t="shared" ref="BN163:BN171" si="23">IFERROR(Y163*I163/H163,"0")</f>
        <v>58.109999999999992</v>
      </c>
      <c r="BO163" s="64">
        <f t="shared" ref="BO163:BO171" si="24">IFERROR(1/J163*(X163/H163),"0")</f>
        <v>9.1991341991341985E-2</v>
      </c>
      <c r="BP163" s="64">
        <f t="shared" ref="BP163:BP171" si="25">IFERROR(1/J163*(Y163/H163),"0")</f>
        <v>9.8484848484848481E-2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76</v>
      </c>
      <c r="Y166" s="574">
        <f t="shared" si="21"/>
        <v>77.7</v>
      </c>
      <c r="Z166" s="36">
        <f>IFERROR(IF(Y166=0,"",ROUNDUP(Y166/H166,0)*0.00502),"")</f>
        <v>0.18574000000000002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80.704761904761895</v>
      </c>
      <c r="BN166" s="64">
        <f t="shared" si="23"/>
        <v>82.51</v>
      </c>
      <c r="BO166" s="64">
        <f t="shared" si="24"/>
        <v>0.15466015466015468</v>
      </c>
      <c r="BP166" s="64">
        <f t="shared" si="25"/>
        <v>0.15811965811965814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30</v>
      </c>
      <c r="Y168" s="574">
        <f t="shared" si="21"/>
        <v>30.6</v>
      </c>
      <c r="Z168" s="36">
        <f>IFERROR(IF(Y168=0,"",ROUNDUP(Y168/H168,0)*0.00502),"")</f>
        <v>8.5339999999999999E-2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32.166666666666664</v>
      </c>
      <c r="BN168" s="64">
        <f t="shared" si="23"/>
        <v>32.81</v>
      </c>
      <c r="BO168" s="64">
        <f t="shared" si="24"/>
        <v>7.122507122507124E-2</v>
      </c>
      <c r="BP168" s="64">
        <f t="shared" si="25"/>
        <v>7.2649572649572655E-2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199</v>
      </c>
      <c r="Y169" s="574">
        <f t="shared" si="21"/>
        <v>199.5</v>
      </c>
      <c r="Z169" s="36">
        <f>IFERROR(IF(Y169=0,"",ROUNDUP(Y169/H169,0)*0.00502),"")</f>
        <v>0.47689999999999999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208.47619047619048</v>
      </c>
      <c r="BN169" s="64">
        <f t="shared" si="23"/>
        <v>209</v>
      </c>
      <c r="BO169" s="64">
        <f t="shared" si="24"/>
        <v>0.40496540496540501</v>
      </c>
      <c r="BP169" s="64">
        <f t="shared" si="25"/>
        <v>0.40598290598290604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70</v>
      </c>
      <c r="Q172" s="595"/>
      <c r="R172" s="595"/>
      <c r="S172" s="595"/>
      <c r="T172" s="595"/>
      <c r="U172" s="595"/>
      <c r="V172" s="596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159.76190476190476</v>
      </c>
      <c r="Y172" s="575">
        <f>IFERROR(Y163/H163,"0")+IFERROR(Y164/H164,"0")+IFERROR(Y165/H165,"0")+IFERROR(Y166/H166,"0")+IFERROR(Y167/H167,"0")+IFERROR(Y168/H168,"0")+IFERROR(Y169/H169,"0")+IFERROR(Y170/H170,"0")+IFERROR(Y171/H171,"0")</f>
        <v>162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0.86524000000000001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70</v>
      </c>
      <c r="Q173" s="595"/>
      <c r="R173" s="595"/>
      <c r="S173" s="595"/>
      <c r="T173" s="595"/>
      <c r="U173" s="595"/>
      <c r="V173" s="596"/>
      <c r="W173" s="37" t="s">
        <v>68</v>
      </c>
      <c r="X173" s="575">
        <f>IFERROR(SUM(X163:X171),"0")</f>
        <v>356</v>
      </c>
      <c r="Y173" s="575">
        <f>IFERROR(SUM(Y163:Y171),"0")</f>
        <v>362.4</v>
      </c>
      <c r="Z173" s="37"/>
      <c r="AA173" s="576"/>
      <c r="AB173" s="576"/>
      <c r="AC173" s="576"/>
    </row>
    <row r="174" spans="1:68" ht="14.25" customHeight="1" x14ac:dyDescent="0.25">
      <c r="A174" s="589" t="s">
        <v>93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70</v>
      </c>
      <c r="Q178" s="595"/>
      <c r="R178" s="595"/>
      <c r="S178" s="595"/>
      <c r="T178" s="595"/>
      <c r="U178" s="595"/>
      <c r="V178" s="596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70</v>
      </c>
      <c r="Q179" s="595"/>
      <c r="R179" s="595"/>
      <c r="S179" s="595"/>
      <c r="T179" s="595"/>
      <c r="U179" s="595"/>
      <c r="V179" s="596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294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70</v>
      </c>
      <c r="Q182" s="595"/>
      <c r="R182" s="595"/>
      <c r="S182" s="595"/>
      <c r="T182" s="595"/>
      <c r="U182" s="595"/>
      <c r="V182" s="596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70</v>
      </c>
      <c r="Q183" s="595"/>
      <c r="R183" s="595"/>
      <c r="S183" s="595"/>
      <c r="T183" s="595"/>
      <c r="U183" s="595"/>
      <c r="V183" s="596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297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101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70</v>
      </c>
      <c r="Q188" s="595"/>
      <c r="R188" s="595"/>
      <c r="S188" s="595"/>
      <c r="T188" s="595"/>
      <c r="U188" s="595"/>
      <c r="V188" s="596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70</v>
      </c>
      <c r="Q189" s="595"/>
      <c r="R189" s="595"/>
      <c r="S189" s="595"/>
      <c r="T189" s="595"/>
      <c r="U189" s="595"/>
      <c r="V189" s="596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133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7</v>
      </c>
      <c r="Y192" s="574">
        <f>IFERROR(IF(X192="",0,CEILING((X192/$H192),1)*$H192),"")</f>
        <v>8.4</v>
      </c>
      <c r="Z192" s="36">
        <f>IFERROR(IF(Y192=0,"",ROUNDUP(Y192/H192,0)*0.00651),"")</f>
        <v>2.6040000000000001E-2</v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7.6</v>
      </c>
      <c r="BN192" s="64">
        <f>IFERROR(Y192*I192/H192,"0")</f>
        <v>9.1199999999999992</v>
      </c>
      <c r="BO192" s="64">
        <f>IFERROR(1/J192*(X192/H192),"0")</f>
        <v>1.8315018315018316E-2</v>
      </c>
      <c r="BP192" s="64">
        <f>IFERROR(1/J192*(Y192/H192),"0")</f>
        <v>2.197802197802198E-2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70</v>
      </c>
      <c r="Q193" s="595"/>
      <c r="R193" s="595"/>
      <c r="S193" s="595"/>
      <c r="T193" s="595"/>
      <c r="U193" s="595"/>
      <c r="V193" s="596"/>
      <c r="W193" s="37" t="s">
        <v>71</v>
      </c>
      <c r="X193" s="575">
        <f>IFERROR(X191/H191,"0")+IFERROR(X192/H192,"0")</f>
        <v>3.333333333333333</v>
      </c>
      <c r="Y193" s="575">
        <f>IFERROR(Y191/H191,"0")+IFERROR(Y192/H192,"0")</f>
        <v>4</v>
      </c>
      <c r="Z193" s="575">
        <f>IFERROR(IF(Z191="",0,Z191),"0")+IFERROR(IF(Z192="",0,Z192),"0")</f>
        <v>2.6040000000000001E-2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70</v>
      </c>
      <c r="Q194" s="595"/>
      <c r="R194" s="595"/>
      <c r="S194" s="595"/>
      <c r="T194" s="595"/>
      <c r="U194" s="595"/>
      <c r="V194" s="596"/>
      <c r="W194" s="37" t="s">
        <v>68</v>
      </c>
      <c r="X194" s="575">
        <f>IFERROR(SUM(X191:X192),"0")</f>
        <v>7</v>
      </c>
      <c r="Y194" s="575">
        <f>IFERROR(SUM(Y191:Y192),"0")</f>
        <v>8.4</v>
      </c>
      <c r="Z194" s="37"/>
      <c r="AA194" s="576"/>
      <c r="AB194" s="576"/>
      <c r="AC194" s="576"/>
    </row>
    <row r="195" spans="1:68" ht="14.25" customHeight="1" x14ac:dyDescent="0.25">
      <c r="A195" s="589" t="s">
        <v>62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49</v>
      </c>
      <c r="Y196" s="574">
        <f t="shared" ref="Y196:Y203" si="26">IFERROR(IF(X196="",0,CEILING((X196/$H196),1)*$H196),"")</f>
        <v>54</v>
      </c>
      <c r="Z196" s="36">
        <f>IFERROR(IF(Y196=0,"",ROUNDUP(Y196/H196,0)*0.00902),"")</f>
        <v>9.0200000000000002E-2</v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50.905555555555559</v>
      </c>
      <c r="BN196" s="64">
        <f t="shared" ref="BN196:BN203" si="28">IFERROR(Y196*I196/H196,"0")</f>
        <v>56.099999999999994</v>
      </c>
      <c r="BO196" s="64">
        <f t="shared" ref="BO196:BO203" si="29">IFERROR(1/J196*(X196/H196),"0")</f>
        <v>6.8742985409652069E-2</v>
      </c>
      <c r="BP196" s="64">
        <f t="shared" ref="BP196:BP203" si="30">IFERROR(1/J196*(Y196/H196),"0")</f>
        <v>7.575757575757576E-2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39</v>
      </c>
      <c r="Y200" s="574">
        <f t="shared" si="26"/>
        <v>39.6</v>
      </c>
      <c r="Z200" s="36">
        <f>IFERROR(IF(Y200=0,"",ROUNDUP(Y200/H200,0)*0.00502),"")</f>
        <v>0.11044000000000001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41.816666666666663</v>
      </c>
      <c r="BN200" s="64">
        <f t="shared" si="28"/>
        <v>42.46</v>
      </c>
      <c r="BO200" s="64">
        <f t="shared" si="29"/>
        <v>9.2592592592592601E-2</v>
      </c>
      <c r="BP200" s="64">
        <f t="shared" si="30"/>
        <v>9.401709401709403E-2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45</v>
      </c>
      <c r="Y201" s="574">
        <f t="shared" si="26"/>
        <v>45</v>
      </c>
      <c r="Z201" s="36">
        <f>IFERROR(IF(Y201=0,"",ROUNDUP(Y201/H201,0)*0.00502),"")</f>
        <v>0.1255</v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47.5</v>
      </c>
      <c r="BN201" s="64">
        <f t="shared" si="28"/>
        <v>47.5</v>
      </c>
      <c r="BO201" s="64">
        <f t="shared" si="29"/>
        <v>0.10683760683760685</v>
      </c>
      <c r="BP201" s="64">
        <f t="shared" si="30"/>
        <v>0.10683760683760685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32</v>
      </c>
      <c r="Y203" s="574">
        <f t="shared" si="26"/>
        <v>32.4</v>
      </c>
      <c r="Z203" s="36">
        <f>IFERROR(IF(Y203=0,"",ROUNDUP(Y203/H203,0)*0.00502),"")</f>
        <v>9.0359999999999996E-2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33.777777777777779</v>
      </c>
      <c r="BN203" s="64">
        <f t="shared" si="28"/>
        <v>34.199999999999996</v>
      </c>
      <c r="BO203" s="64">
        <f t="shared" si="29"/>
        <v>7.5973409306742651E-2</v>
      </c>
      <c r="BP203" s="64">
        <f t="shared" si="30"/>
        <v>7.6923076923076927E-2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70</v>
      </c>
      <c r="Q204" s="595"/>
      <c r="R204" s="595"/>
      <c r="S204" s="595"/>
      <c r="T204" s="595"/>
      <c r="U204" s="595"/>
      <c r="V204" s="596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73.518518518518519</v>
      </c>
      <c r="Y204" s="575">
        <f>IFERROR(Y196/H196,"0")+IFERROR(Y197/H197,"0")+IFERROR(Y198/H198,"0")+IFERROR(Y199/H199,"0")+IFERROR(Y200/H200,"0")+IFERROR(Y201/H201,"0")+IFERROR(Y202/H202,"0")+IFERROR(Y203/H203,"0")</f>
        <v>75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0.41649999999999998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70</v>
      </c>
      <c r="Q205" s="595"/>
      <c r="R205" s="595"/>
      <c r="S205" s="595"/>
      <c r="T205" s="595"/>
      <c r="U205" s="595"/>
      <c r="V205" s="596"/>
      <c r="W205" s="37" t="s">
        <v>68</v>
      </c>
      <c r="X205" s="575">
        <f>IFERROR(SUM(X196:X203),"0")</f>
        <v>165</v>
      </c>
      <c r="Y205" s="575">
        <f>IFERROR(SUM(Y196:Y203),"0")</f>
        <v>171</v>
      </c>
      <c r="Z205" s="37"/>
      <c r="AA205" s="576"/>
      <c r="AB205" s="576"/>
      <c r="AC205" s="576"/>
    </row>
    <row r="206" spans="1:68" ht="14.25" customHeight="1" x14ac:dyDescent="0.25">
      <c r="A206" s="589" t="s">
        <v>72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141</v>
      </c>
      <c r="Y210" s="574">
        <f t="shared" si="31"/>
        <v>141.6</v>
      </c>
      <c r="Z210" s="36">
        <f t="shared" ref="Z210:Z215" si="36">IFERROR(IF(Y210=0,"",ROUNDUP(Y210/H210,0)*0.00651),"")</f>
        <v>0.38408999999999999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156.86249999999998</v>
      </c>
      <c r="BN210" s="64">
        <f t="shared" si="33"/>
        <v>157.53</v>
      </c>
      <c r="BO210" s="64">
        <f t="shared" si="34"/>
        <v>0.32280219780219782</v>
      </c>
      <c r="BP210" s="64">
        <f t="shared" si="35"/>
        <v>0.32417582417582419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650</v>
      </c>
      <c r="Y213" s="574">
        <f t="shared" si="31"/>
        <v>650.4</v>
      </c>
      <c r="Z213" s="36">
        <f t="shared" si="36"/>
        <v>1.7642100000000001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718.25000000000011</v>
      </c>
      <c r="BN213" s="64">
        <f t="shared" si="33"/>
        <v>718.69200000000001</v>
      </c>
      <c r="BO213" s="64">
        <f t="shared" si="34"/>
        <v>1.4880952380952384</v>
      </c>
      <c r="BP213" s="64">
        <f t="shared" si="35"/>
        <v>1.4890109890109891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94</v>
      </c>
      <c r="Y214" s="574">
        <f t="shared" si="31"/>
        <v>96</v>
      </c>
      <c r="Z214" s="36">
        <f t="shared" si="36"/>
        <v>0.26040000000000002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103.87</v>
      </c>
      <c r="BN214" s="64">
        <f t="shared" si="33"/>
        <v>106.08000000000001</v>
      </c>
      <c r="BO214" s="64">
        <f t="shared" si="34"/>
        <v>0.21520146520146524</v>
      </c>
      <c r="BP214" s="64">
        <f t="shared" si="35"/>
        <v>0.2197802197802198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120</v>
      </c>
      <c r="Y215" s="574">
        <f t="shared" si="31"/>
        <v>120</v>
      </c>
      <c r="Z215" s="36">
        <f t="shared" si="36"/>
        <v>0.32550000000000001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132.9</v>
      </c>
      <c r="BN215" s="64">
        <f t="shared" si="33"/>
        <v>132.9</v>
      </c>
      <c r="BO215" s="64">
        <f t="shared" si="34"/>
        <v>0.27472527472527475</v>
      </c>
      <c r="BP215" s="64">
        <f t="shared" si="35"/>
        <v>0.27472527472527475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70</v>
      </c>
      <c r="Q216" s="595"/>
      <c r="R216" s="595"/>
      <c r="S216" s="595"/>
      <c r="T216" s="595"/>
      <c r="U216" s="595"/>
      <c r="V216" s="596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418.75000000000006</v>
      </c>
      <c r="Y216" s="575">
        <f>IFERROR(Y207/H207,"0")+IFERROR(Y208/H208,"0")+IFERROR(Y209/H209,"0")+IFERROR(Y210/H210,"0")+IFERROR(Y211/H211,"0")+IFERROR(Y212/H212,"0")+IFERROR(Y213/H213,"0")+IFERROR(Y214/H214,"0")+IFERROR(Y215/H215,"0")</f>
        <v>420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2.7342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70</v>
      </c>
      <c r="Q217" s="595"/>
      <c r="R217" s="595"/>
      <c r="S217" s="595"/>
      <c r="T217" s="595"/>
      <c r="U217" s="595"/>
      <c r="V217" s="596"/>
      <c r="W217" s="37" t="s">
        <v>68</v>
      </c>
      <c r="X217" s="575">
        <f>IFERROR(SUM(X207:X215),"0")</f>
        <v>1005</v>
      </c>
      <c r="Y217" s="575">
        <f>IFERROR(SUM(Y207:Y215),"0")</f>
        <v>1008</v>
      </c>
      <c r="Z217" s="37"/>
      <c r="AA217" s="576"/>
      <c r="AB217" s="576"/>
      <c r="AC217" s="576"/>
    </row>
    <row r="218" spans="1:68" ht="14.25" customHeight="1" x14ac:dyDescent="0.25">
      <c r="A218" s="589" t="s">
        <v>168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16</v>
      </c>
      <c r="Y220" s="574">
        <f>IFERROR(IF(X220="",0,CEILING((X220/$H220),1)*$H220),"")</f>
        <v>16.8</v>
      </c>
      <c r="Z220" s="36">
        <f>IFERROR(IF(Y220=0,"",ROUNDUP(Y220/H220,0)*0.00651),"")</f>
        <v>4.5569999999999999E-2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17.680000000000003</v>
      </c>
      <c r="BN220" s="64">
        <f>IFERROR(Y220*I220/H220,"0")</f>
        <v>18.564000000000004</v>
      </c>
      <c r="BO220" s="64">
        <f>IFERROR(1/J220*(X220/H220),"0")</f>
        <v>3.6630036630036632E-2</v>
      </c>
      <c r="BP220" s="64">
        <f>IFERROR(1/J220*(Y220/H220),"0")</f>
        <v>3.8461538461538471E-2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70</v>
      </c>
      <c r="Q221" s="595"/>
      <c r="R221" s="595"/>
      <c r="S221" s="595"/>
      <c r="T221" s="595"/>
      <c r="U221" s="595"/>
      <c r="V221" s="596"/>
      <c r="W221" s="37" t="s">
        <v>71</v>
      </c>
      <c r="X221" s="575">
        <f>IFERROR(X219/H219,"0")+IFERROR(X220/H220,"0")</f>
        <v>6.666666666666667</v>
      </c>
      <c r="Y221" s="575">
        <f>IFERROR(Y219/H219,"0")+IFERROR(Y220/H220,"0")</f>
        <v>7.0000000000000009</v>
      </c>
      <c r="Z221" s="575">
        <f>IFERROR(IF(Z219="",0,Z219),"0")+IFERROR(IF(Z220="",0,Z220),"0")</f>
        <v>4.5569999999999999E-2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70</v>
      </c>
      <c r="Q222" s="595"/>
      <c r="R222" s="595"/>
      <c r="S222" s="595"/>
      <c r="T222" s="595"/>
      <c r="U222" s="595"/>
      <c r="V222" s="596"/>
      <c r="W222" s="37" t="s">
        <v>68</v>
      </c>
      <c r="X222" s="575">
        <f>IFERROR(SUM(X219:X220),"0")</f>
        <v>16</v>
      </c>
      <c r="Y222" s="575">
        <f>IFERROR(SUM(Y219:Y220),"0")</f>
        <v>16.8</v>
      </c>
      <c r="Z222" s="37"/>
      <c r="AA222" s="576"/>
      <c r="AB222" s="576"/>
      <c r="AC222" s="576"/>
    </row>
    <row r="223" spans="1:68" ht="16.5" customHeight="1" x14ac:dyDescent="0.25">
      <c r="A223" s="591" t="s">
        <v>358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101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200</v>
      </c>
      <c r="Y225" s="574">
        <f t="shared" ref="Y225:Y231" si="37">IFERROR(IF(X225="",0,CEILING((X225/$H225),1)*$H225),"")</f>
        <v>208.79999999999998</v>
      </c>
      <c r="Z225" s="36">
        <f>IFERROR(IF(Y225=0,"",ROUNDUP(Y225/H225,0)*0.01898),"")</f>
        <v>0.34164</v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207.5</v>
      </c>
      <c r="BN225" s="64">
        <f t="shared" ref="BN225:BN231" si="39">IFERROR(Y225*I225/H225,"0")</f>
        <v>216.63</v>
      </c>
      <c r="BO225" s="64">
        <f t="shared" ref="BO225:BO231" si="40">IFERROR(1/J225*(X225/H225),"0")</f>
        <v>0.26939655172413796</v>
      </c>
      <c r="BP225" s="64">
        <f t="shared" ref="BP225:BP231" si="41">IFERROR(1/J225*(Y225/H225),"0")</f>
        <v>0.28125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4</v>
      </c>
      <c r="Y228" s="574">
        <f t="shared" si="37"/>
        <v>4</v>
      </c>
      <c r="Z228" s="36">
        <f>IFERROR(IF(Y228=0,"",ROUNDUP(Y228/H228,0)*0.00902),"")</f>
        <v>9.0200000000000002E-3</v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4.21</v>
      </c>
      <c r="BN228" s="64">
        <f t="shared" si="39"/>
        <v>4.21</v>
      </c>
      <c r="BO228" s="64">
        <f t="shared" si="40"/>
        <v>7.575757575757576E-3</v>
      </c>
      <c r="BP228" s="64">
        <f t="shared" si="41"/>
        <v>7.575757575757576E-3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70</v>
      </c>
      <c r="Q232" s="595"/>
      <c r="R232" s="595"/>
      <c r="S232" s="595"/>
      <c r="T232" s="595"/>
      <c r="U232" s="595"/>
      <c r="V232" s="596"/>
      <c r="W232" s="37" t="s">
        <v>71</v>
      </c>
      <c r="X232" s="575">
        <f>IFERROR(X225/H225,"0")+IFERROR(X226/H226,"0")+IFERROR(X227/H227,"0")+IFERROR(X228/H228,"0")+IFERROR(X229/H229,"0")+IFERROR(X230/H230,"0")+IFERROR(X231/H231,"0")</f>
        <v>18.241379310344829</v>
      </c>
      <c r="Y232" s="575">
        <f>IFERROR(Y225/H225,"0")+IFERROR(Y226/H226,"0")+IFERROR(Y227/H227,"0")+IFERROR(Y228/H228,"0")+IFERROR(Y229/H229,"0")+IFERROR(Y230/H230,"0")+IFERROR(Y231/H231,"0")</f>
        <v>19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0.35065999999999997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70</v>
      </c>
      <c r="Q233" s="595"/>
      <c r="R233" s="595"/>
      <c r="S233" s="595"/>
      <c r="T233" s="595"/>
      <c r="U233" s="595"/>
      <c r="V233" s="596"/>
      <c r="W233" s="37" t="s">
        <v>68</v>
      </c>
      <c r="X233" s="575">
        <f>IFERROR(SUM(X225:X231),"0")</f>
        <v>204</v>
      </c>
      <c r="Y233" s="575">
        <f>IFERROR(SUM(Y225:Y231),"0")</f>
        <v>212.79999999999998</v>
      </c>
      <c r="Z233" s="37"/>
      <c r="AA233" s="576"/>
      <c r="AB233" s="576"/>
      <c r="AC233" s="576"/>
    </row>
    <row r="234" spans="1:68" ht="14.25" customHeight="1" x14ac:dyDescent="0.25">
      <c r="A234" s="589" t="s">
        <v>133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70</v>
      </c>
      <c r="Q237" s="595"/>
      <c r="R237" s="595"/>
      <c r="S237" s="595"/>
      <c r="T237" s="595"/>
      <c r="U237" s="595"/>
      <c r="V237" s="596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70</v>
      </c>
      <c r="Q238" s="595"/>
      <c r="R238" s="595"/>
      <c r="S238" s="595"/>
      <c r="T238" s="595"/>
      <c r="U238" s="595"/>
      <c r="V238" s="596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381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9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70</v>
      </c>
      <c r="Q241" s="595"/>
      <c r="R241" s="595"/>
      <c r="S241" s="595"/>
      <c r="T241" s="595"/>
      <c r="U241" s="595"/>
      <c r="V241" s="596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70</v>
      </c>
      <c r="Q242" s="595"/>
      <c r="R242" s="595"/>
      <c r="S242" s="595"/>
      <c r="T242" s="595"/>
      <c r="U242" s="595"/>
      <c r="V242" s="596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89" t="s">
        <v>386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2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390</v>
      </c>
      <c r="B246" s="54" t="s">
        <v>393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70</v>
      </c>
      <c r="Q250" s="595"/>
      <c r="R250" s="595"/>
      <c r="S250" s="595"/>
      <c r="T250" s="595"/>
      <c r="U250" s="595"/>
      <c r="V250" s="596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70</v>
      </c>
      <c r="Q251" s="595"/>
      <c r="R251" s="595"/>
      <c r="S251" s="595"/>
      <c r="T251" s="595"/>
      <c r="U251" s="595"/>
      <c r="V251" s="596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91" t="s">
        <v>400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101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401</v>
      </c>
      <c r="B254" s="54" t="s">
        <v>402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404</v>
      </c>
      <c r="B255" s="54" t="s">
        <v>405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407</v>
      </c>
      <c r="B256" s="54" t="s">
        <v>408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413</v>
      </c>
      <c r="B258" s="54" t="s">
        <v>414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70</v>
      </c>
      <c r="Q259" s="595"/>
      <c r="R259" s="595"/>
      <c r="S259" s="595"/>
      <c r="T259" s="595"/>
      <c r="U259" s="595"/>
      <c r="V259" s="596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70</v>
      </c>
      <c r="Q260" s="595"/>
      <c r="R260" s="595"/>
      <c r="S260" s="595"/>
      <c r="T260" s="595"/>
      <c r="U260" s="595"/>
      <c r="V260" s="596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416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101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417</v>
      </c>
      <c r="B263" s="54" t="s">
        <v>418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419</v>
      </c>
      <c r="B264" s="54" t="s">
        <v>420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422</v>
      </c>
      <c r="B265" s="54" t="s">
        <v>423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49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70</v>
      </c>
      <c r="Q267" s="595"/>
      <c r="R267" s="595"/>
      <c r="S267" s="595"/>
      <c r="T267" s="595"/>
      <c r="U267" s="595"/>
      <c r="V267" s="596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70</v>
      </c>
      <c r="Q268" s="595"/>
      <c r="R268" s="595"/>
      <c r="S268" s="595"/>
      <c r="T268" s="595"/>
      <c r="U268" s="595"/>
      <c r="V268" s="596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429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72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430</v>
      </c>
      <c r="B271" s="54" t="s">
        <v>431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433</v>
      </c>
      <c r="B272" s="54" t="s">
        <v>434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8</v>
      </c>
      <c r="Y272" s="574">
        <f>IFERROR(IF(X272="",0,CEILING((X272/$H272),1)*$H272),"")</f>
        <v>9.6</v>
      </c>
      <c r="Z272" s="36">
        <f>IFERROR(IF(Y272=0,"",ROUNDUP(Y272/H272,0)*0.00651),"")</f>
        <v>2.6040000000000001E-2</v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8.8400000000000016</v>
      </c>
      <c r="BN272" s="64">
        <f>IFERROR(Y272*I272/H272,"0")</f>
        <v>10.608000000000001</v>
      </c>
      <c r="BO272" s="64">
        <f>IFERROR(1/J272*(X272/H272),"0")</f>
        <v>1.8315018315018316E-2</v>
      </c>
      <c r="BP272" s="64">
        <f>IFERROR(1/J272*(Y272/H272),"0")</f>
        <v>2.197802197802198E-2</v>
      </c>
    </row>
    <row r="273" spans="1:68" ht="37.5" customHeight="1" x14ac:dyDescent="0.25">
      <c r="A273" s="54" t="s">
        <v>436</v>
      </c>
      <c r="B273" s="54" t="s">
        <v>437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58</v>
      </c>
      <c r="Y273" s="574">
        <f>IFERROR(IF(X273="",0,CEILING((X273/$H273),1)*$H273),"")</f>
        <v>60</v>
      </c>
      <c r="Z273" s="36">
        <f>IFERROR(IF(Y273=0,"",ROUNDUP(Y273/H273,0)*0.00651),"")</f>
        <v>0.16275000000000001</v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62.350000000000009</v>
      </c>
      <c r="BN273" s="64">
        <f>IFERROR(Y273*I273/H273,"0")</f>
        <v>64.500000000000014</v>
      </c>
      <c r="BO273" s="64">
        <f>IFERROR(1/J273*(X273/H273),"0")</f>
        <v>0.13278388278388281</v>
      </c>
      <c r="BP273" s="64">
        <f>IFERROR(1/J273*(Y273/H273),"0")</f>
        <v>0.13736263736263737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70</v>
      </c>
      <c r="Q274" s="595"/>
      <c r="R274" s="595"/>
      <c r="S274" s="595"/>
      <c r="T274" s="595"/>
      <c r="U274" s="595"/>
      <c r="V274" s="596"/>
      <c r="W274" s="37" t="s">
        <v>71</v>
      </c>
      <c r="X274" s="575">
        <f>IFERROR(X271/H271,"0")+IFERROR(X272/H272,"0")+IFERROR(X273/H273,"0")</f>
        <v>27.5</v>
      </c>
      <c r="Y274" s="575">
        <f>IFERROR(Y271/H271,"0")+IFERROR(Y272/H272,"0")+IFERROR(Y273/H273,"0")</f>
        <v>29</v>
      </c>
      <c r="Z274" s="575">
        <f>IFERROR(IF(Z271="",0,Z271),"0")+IFERROR(IF(Z272="",0,Z272),"0")+IFERROR(IF(Z273="",0,Z273),"0")</f>
        <v>0.18879000000000001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70</v>
      </c>
      <c r="Q275" s="595"/>
      <c r="R275" s="595"/>
      <c r="S275" s="595"/>
      <c r="T275" s="595"/>
      <c r="U275" s="595"/>
      <c r="V275" s="596"/>
      <c r="W275" s="37" t="s">
        <v>68</v>
      </c>
      <c r="X275" s="575">
        <f>IFERROR(SUM(X271:X273),"0")</f>
        <v>66</v>
      </c>
      <c r="Y275" s="575">
        <f>IFERROR(SUM(Y271:Y273),"0")</f>
        <v>69.599999999999994</v>
      </c>
      <c r="Z275" s="37"/>
      <c r="AA275" s="576"/>
      <c r="AB275" s="576"/>
      <c r="AC275" s="576"/>
    </row>
    <row r="276" spans="1:68" ht="16.5" customHeight="1" x14ac:dyDescent="0.25">
      <c r="A276" s="591" t="s">
        <v>439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62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440</v>
      </c>
      <c r="B278" s="54" t="s">
        <v>441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70</v>
      </c>
      <c r="Q279" s="595"/>
      <c r="R279" s="595"/>
      <c r="S279" s="595"/>
      <c r="T279" s="595"/>
      <c r="U279" s="595"/>
      <c r="V279" s="596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70</v>
      </c>
      <c r="Q280" s="595"/>
      <c r="R280" s="595"/>
      <c r="S280" s="595"/>
      <c r="T280" s="595"/>
      <c r="U280" s="595"/>
      <c r="V280" s="596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72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443</v>
      </c>
      <c r="B282" s="54" t="s">
        <v>444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70</v>
      </c>
      <c r="Q283" s="595"/>
      <c r="R283" s="595"/>
      <c r="S283" s="595"/>
      <c r="T283" s="595"/>
      <c r="U283" s="595"/>
      <c r="V283" s="596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70</v>
      </c>
      <c r="Q284" s="595"/>
      <c r="R284" s="595"/>
      <c r="S284" s="595"/>
      <c r="T284" s="595"/>
      <c r="U284" s="595"/>
      <c r="V284" s="596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446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101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447</v>
      </c>
      <c r="B287" s="54" t="s">
        <v>448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70</v>
      </c>
      <c r="Q288" s="595"/>
      <c r="R288" s="595"/>
      <c r="S288" s="595"/>
      <c r="T288" s="595"/>
      <c r="U288" s="595"/>
      <c r="V288" s="596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70</v>
      </c>
      <c r="Q289" s="595"/>
      <c r="R289" s="595"/>
      <c r="S289" s="595"/>
      <c r="T289" s="595"/>
      <c r="U289" s="595"/>
      <c r="V289" s="596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451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101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452</v>
      </c>
      <c r="B292" s="54" t="s">
        <v>453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455</v>
      </c>
      <c r="B293" s="54" t="s">
        <v>456</v>
      </c>
      <c r="C293" s="31">
        <v>4301011911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455</v>
      </c>
      <c r="B294" s="54" t="s">
        <v>459</v>
      </c>
      <c r="C294" s="31">
        <v>4301012016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461</v>
      </c>
      <c r="B295" s="54" t="s">
        <v>462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464</v>
      </c>
      <c r="B296" s="54" t="s">
        <v>465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70</v>
      </c>
      <c r="Q298" s="595"/>
      <c r="R298" s="595"/>
      <c r="S298" s="595"/>
      <c r="T298" s="595"/>
      <c r="U298" s="595"/>
      <c r="V298" s="596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70</v>
      </c>
      <c r="Q299" s="595"/>
      <c r="R299" s="595"/>
      <c r="S299" s="595"/>
      <c r="T299" s="595"/>
      <c r="U299" s="595"/>
      <c r="V299" s="596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62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469</v>
      </c>
      <c r="B301" s="54" t="s">
        <v>470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475</v>
      </c>
      <c r="B303" s="54" t="s">
        <v>476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478</v>
      </c>
      <c r="B304" s="54" t="s">
        <v>479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483</v>
      </c>
      <c r="B306" s="54" t="s">
        <v>484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16</v>
      </c>
      <c r="Y307" s="574">
        <f t="shared" si="53"/>
        <v>16.2</v>
      </c>
      <c r="Z307" s="36">
        <f>IFERROR(IF(Y307=0,"",ROUNDUP(Y307/H307,0)*0.00651),"")</f>
        <v>5.8590000000000003E-2</v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18.026666666666667</v>
      </c>
      <c r="BN307" s="64">
        <f t="shared" si="55"/>
        <v>18.251999999999999</v>
      </c>
      <c r="BO307" s="64">
        <f t="shared" si="56"/>
        <v>4.8840048840048847E-2</v>
      </c>
      <c r="BP307" s="64">
        <f t="shared" si="57"/>
        <v>4.9450549450549455E-2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70</v>
      </c>
      <c r="Q308" s="595"/>
      <c r="R308" s="595"/>
      <c r="S308" s="595"/>
      <c r="T308" s="595"/>
      <c r="U308" s="595"/>
      <c r="V308" s="596"/>
      <c r="W308" s="37" t="s">
        <v>71</v>
      </c>
      <c r="X308" s="575">
        <f>IFERROR(X301/H301,"0")+IFERROR(X302/H302,"0")+IFERROR(X303/H303,"0")+IFERROR(X304/H304,"0")+IFERROR(X305/H305,"0")+IFERROR(X306/H306,"0")+IFERROR(X307/H307,"0")</f>
        <v>8.8888888888888893</v>
      </c>
      <c r="Y308" s="575">
        <f>IFERROR(Y301/H301,"0")+IFERROR(Y302/H302,"0")+IFERROR(Y303/H303,"0")+IFERROR(Y304/H304,"0")+IFERROR(Y305/H305,"0")+IFERROR(Y306/H306,"0")+IFERROR(Y307/H307,"0")</f>
        <v>9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5.8590000000000003E-2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70</v>
      </c>
      <c r="Q309" s="595"/>
      <c r="R309" s="595"/>
      <c r="S309" s="595"/>
      <c r="T309" s="595"/>
      <c r="U309" s="595"/>
      <c r="V309" s="596"/>
      <c r="W309" s="37" t="s">
        <v>68</v>
      </c>
      <c r="X309" s="575">
        <f>IFERROR(SUM(X301:X307),"0")</f>
        <v>16</v>
      </c>
      <c r="Y309" s="575">
        <f>IFERROR(SUM(Y301:Y307),"0")</f>
        <v>16.2</v>
      </c>
      <c r="Z309" s="37"/>
      <c r="AA309" s="576"/>
      <c r="AB309" s="576"/>
      <c r="AC309" s="576"/>
    </row>
    <row r="310" spans="1:68" ht="14.25" customHeight="1" x14ac:dyDescent="0.25">
      <c r="A310" s="589" t="s">
        <v>72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488</v>
      </c>
      <c r="B311" s="54" t="s">
        <v>489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494</v>
      </c>
      <c r="B313" s="54" t="s">
        <v>495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497</v>
      </c>
      <c r="B314" s="54" t="s">
        <v>498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500</v>
      </c>
      <c r="B315" s="54" t="s">
        <v>501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23</v>
      </c>
      <c r="Y315" s="574">
        <f>IFERROR(IF(X315="",0,CEILING((X315/$H315),1)*$H315),"")</f>
        <v>24.3</v>
      </c>
      <c r="Z315" s="36">
        <f>IFERROR(IF(Y315=0,"",ROUNDUP(Y315/H315,0)*0.00651),"")</f>
        <v>5.8590000000000003E-2</v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25.197777777777777</v>
      </c>
      <c r="BN315" s="64">
        <f>IFERROR(Y315*I315/H315,"0")</f>
        <v>26.622</v>
      </c>
      <c r="BO315" s="64">
        <f>IFERROR(1/J315*(X315/H315),"0")</f>
        <v>4.6805046805046803E-2</v>
      </c>
      <c r="BP315" s="64">
        <f>IFERROR(1/J315*(Y315/H315),"0")</f>
        <v>4.9450549450549455E-2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70</v>
      </c>
      <c r="Q316" s="595"/>
      <c r="R316" s="595"/>
      <c r="S316" s="595"/>
      <c r="T316" s="595"/>
      <c r="U316" s="595"/>
      <c r="V316" s="596"/>
      <c r="W316" s="37" t="s">
        <v>71</v>
      </c>
      <c r="X316" s="575">
        <f>IFERROR(X311/H311,"0")+IFERROR(X312/H312,"0")+IFERROR(X313/H313,"0")+IFERROR(X314/H314,"0")+IFERROR(X315/H315,"0")</f>
        <v>8.5185185185185173</v>
      </c>
      <c r="Y316" s="575">
        <f>IFERROR(Y311/H311,"0")+IFERROR(Y312/H312,"0")+IFERROR(Y313/H313,"0")+IFERROR(Y314/H314,"0")+IFERROR(Y315/H315,"0")</f>
        <v>9</v>
      </c>
      <c r="Z316" s="575">
        <f>IFERROR(IF(Z311="",0,Z311),"0")+IFERROR(IF(Z312="",0,Z312),"0")+IFERROR(IF(Z313="",0,Z313),"0")+IFERROR(IF(Z314="",0,Z314),"0")+IFERROR(IF(Z315="",0,Z315),"0")</f>
        <v>5.8590000000000003E-2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70</v>
      </c>
      <c r="Q317" s="595"/>
      <c r="R317" s="595"/>
      <c r="S317" s="595"/>
      <c r="T317" s="595"/>
      <c r="U317" s="595"/>
      <c r="V317" s="596"/>
      <c r="W317" s="37" t="s">
        <v>68</v>
      </c>
      <c r="X317" s="575">
        <f>IFERROR(SUM(X311:X315),"0")</f>
        <v>23</v>
      </c>
      <c r="Y317" s="575">
        <f>IFERROR(SUM(Y311:Y315),"0")</f>
        <v>24.3</v>
      </c>
      <c r="Z317" s="37"/>
      <c r="AA317" s="576"/>
      <c r="AB317" s="576"/>
      <c r="AC317" s="576"/>
    </row>
    <row r="318" spans="1:68" ht="14.25" customHeight="1" x14ac:dyDescent="0.25">
      <c r="A318" s="589" t="s">
        <v>168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503</v>
      </c>
      <c r="B319" s="54" t="s">
        <v>504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97</v>
      </c>
      <c r="Y319" s="574">
        <f>IFERROR(IF(X319="",0,CEILING((X319/$H319),1)*$H319),"")</f>
        <v>100.80000000000001</v>
      </c>
      <c r="Z319" s="36">
        <f>IFERROR(IF(Y319=0,"",ROUNDUP(Y319/H319,0)*0.01898),"")</f>
        <v>0.22776000000000002</v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102.99321428571429</v>
      </c>
      <c r="BN319" s="64">
        <f>IFERROR(Y319*I319/H319,"0")</f>
        <v>107.02800000000001</v>
      </c>
      <c r="BO319" s="64">
        <f>IFERROR(1/J319*(X319/H319),"0")</f>
        <v>0.18043154761904762</v>
      </c>
      <c r="BP319" s="64">
        <f>IFERROR(1/J319*(Y319/H319),"0")</f>
        <v>0.1875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170</v>
      </c>
      <c r="Y320" s="574">
        <f>IFERROR(IF(X320="",0,CEILING((X320/$H320),1)*$H320),"")</f>
        <v>171.6</v>
      </c>
      <c r="Z320" s="36">
        <f>IFERROR(IF(Y320=0,"",ROUNDUP(Y320/H320,0)*0.01898),"")</f>
        <v>0.41755999999999999</v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181.3115384615385</v>
      </c>
      <c r="BN320" s="64">
        <f>IFERROR(Y320*I320/H320,"0")</f>
        <v>183.01800000000003</v>
      </c>
      <c r="BO320" s="64">
        <f>IFERROR(1/J320*(X320/H320),"0")</f>
        <v>0.34054487179487181</v>
      </c>
      <c r="BP320" s="64">
        <f>IFERROR(1/J320*(Y320/H320),"0")</f>
        <v>0.34375</v>
      </c>
    </row>
    <row r="321" spans="1:68" ht="16.5" customHeight="1" x14ac:dyDescent="0.25">
      <c r="A321" s="54" t="s">
        <v>509</v>
      </c>
      <c r="B321" s="54" t="s">
        <v>510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178</v>
      </c>
      <c r="Y321" s="574">
        <f>IFERROR(IF(X321="",0,CEILING((X321/$H321),1)*$H321),"")</f>
        <v>184.8</v>
      </c>
      <c r="Z321" s="36">
        <f>IFERROR(IF(Y321=0,"",ROUNDUP(Y321/H321,0)*0.01898),"")</f>
        <v>0.41755999999999999</v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188.99785714285716</v>
      </c>
      <c r="BN321" s="64">
        <f>IFERROR(Y321*I321/H321,"0")</f>
        <v>196.21800000000002</v>
      </c>
      <c r="BO321" s="64">
        <f>IFERROR(1/J321*(X321/H321),"0")</f>
        <v>0.33110119047619047</v>
      </c>
      <c r="BP321" s="64">
        <f>IFERROR(1/J321*(Y321/H321),"0")</f>
        <v>0.34375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70</v>
      </c>
      <c r="Q322" s="595"/>
      <c r="R322" s="595"/>
      <c r="S322" s="595"/>
      <c r="T322" s="595"/>
      <c r="U322" s="595"/>
      <c r="V322" s="596"/>
      <c r="W322" s="37" t="s">
        <v>71</v>
      </c>
      <c r="X322" s="575">
        <f>IFERROR(X319/H319,"0")+IFERROR(X320/H320,"0")+IFERROR(X321/H321,"0")</f>
        <v>54.532967032967036</v>
      </c>
      <c r="Y322" s="575">
        <f>IFERROR(Y319/H319,"0")+IFERROR(Y320/H320,"0")+IFERROR(Y321/H321,"0")</f>
        <v>56</v>
      </c>
      <c r="Z322" s="575">
        <f>IFERROR(IF(Z319="",0,Z319),"0")+IFERROR(IF(Z320="",0,Z320),"0")+IFERROR(IF(Z321="",0,Z321),"0")</f>
        <v>1.06288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70</v>
      </c>
      <c r="Q323" s="595"/>
      <c r="R323" s="595"/>
      <c r="S323" s="595"/>
      <c r="T323" s="595"/>
      <c r="U323" s="595"/>
      <c r="V323" s="596"/>
      <c r="W323" s="37" t="s">
        <v>68</v>
      </c>
      <c r="X323" s="575">
        <f>IFERROR(SUM(X319:X321),"0")</f>
        <v>445</v>
      </c>
      <c r="Y323" s="575">
        <f>IFERROR(SUM(Y319:Y321),"0")</f>
        <v>457.2</v>
      </c>
      <c r="Z323" s="37"/>
      <c r="AA323" s="576"/>
      <c r="AB323" s="576"/>
      <c r="AC323" s="576"/>
    </row>
    <row r="324" spans="1:68" ht="14.25" customHeight="1" x14ac:dyDescent="0.25">
      <c r="A324" s="589" t="s">
        <v>93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512</v>
      </c>
      <c r="B325" s="54" t="s">
        <v>513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8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516</v>
      </c>
      <c r="B326" s="54" t="s">
        <v>517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10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90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2</v>
      </c>
      <c r="Y328" s="574">
        <f>IFERROR(IF(X328="",0,CEILING((X328/$H328),1)*$H328),"")</f>
        <v>2.5499999999999998</v>
      </c>
      <c r="Z328" s="36">
        <f>IFERROR(IF(Y328=0,"",ROUNDUP(Y328/H328,0)*0.00651),"")</f>
        <v>6.5100000000000002E-3</v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2.3176470588235296</v>
      </c>
      <c r="BN328" s="64">
        <f>IFERROR(Y328*I328/H328,"0")</f>
        <v>2.9550000000000001</v>
      </c>
      <c r="BO328" s="64">
        <f>IFERROR(1/J328*(X328/H328),"0")</f>
        <v>4.3094160741219576E-3</v>
      </c>
      <c r="BP328" s="64">
        <f>IFERROR(1/J328*(Y328/H328),"0")</f>
        <v>5.4945054945054949E-3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12</v>
      </c>
      <c r="Y329" s="574">
        <f>IFERROR(IF(X329="",0,CEILING((X329/$H329),1)*$H329),"")</f>
        <v>12.75</v>
      </c>
      <c r="Z329" s="36">
        <f>IFERROR(IF(Y329=0,"",ROUNDUP(Y329/H329,0)*0.00651),"")</f>
        <v>3.2550000000000003E-2</v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13.55294117647059</v>
      </c>
      <c r="BN329" s="64">
        <f>IFERROR(Y329*I329/H329,"0")</f>
        <v>14.4</v>
      </c>
      <c r="BO329" s="64">
        <f>IFERROR(1/J329*(X329/H329),"0")</f>
        <v>2.5856496444731741E-2</v>
      </c>
      <c r="BP329" s="64">
        <f>IFERROR(1/J329*(Y329/H329),"0")</f>
        <v>2.7472527472527476E-2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70</v>
      </c>
      <c r="Q330" s="595"/>
      <c r="R330" s="595"/>
      <c r="S330" s="595"/>
      <c r="T330" s="595"/>
      <c r="U330" s="595"/>
      <c r="V330" s="596"/>
      <c r="W330" s="37" t="s">
        <v>71</v>
      </c>
      <c r="X330" s="575">
        <f>IFERROR(X325/H325,"0")+IFERROR(X326/H326,"0")+IFERROR(X327/H327,"0")+IFERROR(X328/H328,"0")+IFERROR(X329/H329,"0")</f>
        <v>5.4901960784313726</v>
      </c>
      <c r="Y330" s="575">
        <f>IFERROR(Y325/H325,"0")+IFERROR(Y326/H326,"0")+IFERROR(Y327/H327,"0")+IFERROR(Y328/H328,"0")+IFERROR(Y329/H329,"0")</f>
        <v>6</v>
      </c>
      <c r="Z330" s="575">
        <f>IFERROR(IF(Z325="",0,Z325),"0")+IFERROR(IF(Z326="",0,Z326),"0")+IFERROR(IF(Z327="",0,Z327),"0")+IFERROR(IF(Z328="",0,Z328),"0")+IFERROR(IF(Z329="",0,Z329),"0")</f>
        <v>3.9060000000000004E-2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70</v>
      </c>
      <c r="Q331" s="595"/>
      <c r="R331" s="595"/>
      <c r="S331" s="595"/>
      <c r="T331" s="595"/>
      <c r="U331" s="595"/>
      <c r="V331" s="596"/>
      <c r="W331" s="37" t="s">
        <v>68</v>
      </c>
      <c r="X331" s="575">
        <f>IFERROR(SUM(X325:X329),"0")</f>
        <v>14</v>
      </c>
      <c r="Y331" s="575">
        <f>IFERROR(SUM(Y325:Y329),"0")</f>
        <v>15.3</v>
      </c>
      <c r="Z331" s="37"/>
      <c r="AA331" s="576"/>
      <c r="AB331" s="576"/>
      <c r="AC331" s="576"/>
    </row>
    <row r="332" spans="1:68" ht="14.25" customHeight="1" x14ac:dyDescent="0.25">
      <c r="A332" s="589" t="s">
        <v>528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529</v>
      </c>
      <c r="B333" s="54" t="s">
        <v>530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70</v>
      </c>
      <c r="Q336" s="595"/>
      <c r="R336" s="595"/>
      <c r="S336" s="595"/>
      <c r="T336" s="595"/>
      <c r="U336" s="595"/>
      <c r="V336" s="596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70</v>
      </c>
      <c r="Q337" s="595"/>
      <c r="R337" s="595"/>
      <c r="S337" s="595"/>
      <c r="T337" s="595"/>
      <c r="U337" s="595"/>
      <c r="V337" s="596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537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72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538</v>
      </c>
      <c r="B340" s="54" t="s">
        <v>539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27</v>
      </c>
      <c r="Y340" s="574">
        <f>IFERROR(IF(X340="",0,CEILING((X340/$H340),1)*$H340),"")</f>
        <v>32.4</v>
      </c>
      <c r="Z340" s="36">
        <f>IFERROR(IF(Y340=0,"",ROUNDUP(Y340/H340,0)*0.01898),"")</f>
        <v>7.5920000000000001E-2</v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28.73</v>
      </c>
      <c r="BN340" s="64">
        <f>IFERROR(Y340*I340/H340,"0")</f>
        <v>34.475999999999999</v>
      </c>
      <c r="BO340" s="64">
        <f>IFERROR(1/J340*(X340/H340),"0")</f>
        <v>5.2083333333333336E-2</v>
      </c>
      <c r="BP340" s="64">
        <f>IFERROR(1/J340*(Y340/H340),"0")</f>
        <v>6.25E-2</v>
      </c>
    </row>
    <row r="341" spans="1:68" ht="27" customHeight="1" x14ac:dyDescent="0.25">
      <c r="A341" s="54" t="s">
        <v>541</v>
      </c>
      <c r="B341" s="54" t="s">
        <v>542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544</v>
      </c>
      <c r="B342" s="54" t="s">
        <v>545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70</v>
      </c>
      <c r="Q343" s="595"/>
      <c r="R343" s="595"/>
      <c r="S343" s="595"/>
      <c r="T343" s="595"/>
      <c r="U343" s="595"/>
      <c r="V343" s="596"/>
      <c r="W343" s="37" t="s">
        <v>71</v>
      </c>
      <c r="X343" s="575">
        <f>IFERROR(X340/H340,"0")+IFERROR(X341/H341,"0")+IFERROR(X342/H342,"0")</f>
        <v>3.3333333333333335</v>
      </c>
      <c r="Y343" s="575">
        <f>IFERROR(Y340/H340,"0")+IFERROR(Y341/H341,"0")+IFERROR(Y342/H342,"0")</f>
        <v>4</v>
      </c>
      <c r="Z343" s="575">
        <f>IFERROR(IF(Z340="",0,Z340),"0")+IFERROR(IF(Z341="",0,Z341),"0")+IFERROR(IF(Z342="",0,Z342),"0")</f>
        <v>7.5920000000000001E-2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70</v>
      </c>
      <c r="Q344" s="595"/>
      <c r="R344" s="595"/>
      <c r="S344" s="595"/>
      <c r="T344" s="595"/>
      <c r="U344" s="595"/>
      <c r="V344" s="596"/>
      <c r="W344" s="37" t="s">
        <v>68</v>
      </c>
      <c r="X344" s="575">
        <f>IFERROR(SUM(X340:X342),"0")</f>
        <v>27</v>
      </c>
      <c r="Y344" s="575">
        <f>IFERROR(SUM(Y340:Y342),"0")</f>
        <v>32.4</v>
      </c>
      <c r="Z344" s="37"/>
      <c r="AA344" s="576"/>
      <c r="AB344" s="576"/>
      <c r="AC344" s="576"/>
    </row>
    <row r="345" spans="1:68" ht="27.75" customHeight="1" x14ac:dyDescent="0.2">
      <c r="A345" s="657" t="s">
        <v>547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548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101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728</v>
      </c>
      <c r="Y348" s="574">
        <f t="shared" ref="Y348:Y354" si="58">IFERROR(IF(X348="",0,CEILING((X348/$H348),1)*$H348),"")</f>
        <v>735</v>
      </c>
      <c r="Z348" s="36">
        <f>IFERROR(IF(Y348=0,"",ROUNDUP(Y348/H348,0)*0.02175),"")</f>
        <v>1.06575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751.29600000000005</v>
      </c>
      <c r="BN348" s="64">
        <f t="shared" ref="BN348:BN354" si="60">IFERROR(Y348*I348/H348,"0")</f>
        <v>758.5200000000001</v>
      </c>
      <c r="BO348" s="64">
        <f t="shared" ref="BO348:BO354" si="61">IFERROR(1/J348*(X348/H348),"0")</f>
        <v>1.0111111111111111</v>
      </c>
      <c r="BP348" s="64">
        <f t="shared" ref="BP348:BP354" si="62">IFERROR(1/J348*(Y348/H348),"0")</f>
        <v>1.0208333333333333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349</v>
      </c>
      <c r="Y349" s="574">
        <f t="shared" si="58"/>
        <v>360</v>
      </c>
      <c r="Z349" s="36">
        <f>IFERROR(IF(Y349=0,"",ROUNDUP(Y349/H349,0)*0.02175),"")</f>
        <v>0.52200000000000002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360.16800000000001</v>
      </c>
      <c r="BN349" s="64">
        <f t="shared" si="60"/>
        <v>371.52000000000004</v>
      </c>
      <c r="BO349" s="64">
        <f t="shared" si="61"/>
        <v>0.48472222222222217</v>
      </c>
      <c r="BP349" s="64">
        <f t="shared" si="62"/>
        <v>0.5</v>
      </c>
    </row>
    <row r="350" spans="1:68" ht="37.5" customHeight="1" x14ac:dyDescent="0.25">
      <c r="A350" s="54" t="s">
        <v>555</v>
      </c>
      <c r="B350" s="54" t="s">
        <v>556</v>
      </c>
      <c r="C350" s="31">
        <v>4301011867</v>
      </c>
      <c r="D350" s="583">
        <v>4680115884830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3">
        <v>4607091383997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561</v>
      </c>
      <c r="B352" s="54" t="s">
        <v>562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564</v>
      </c>
      <c r="B353" s="54" t="s">
        <v>565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566</v>
      </c>
      <c r="B354" s="54" t="s">
        <v>567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70</v>
      </c>
      <c r="Q355" s="595"/>
      <c r="R355" s="595"/>
      <c r="S355" s="595"/>
      <c r="T355" s="595"/>
      <c r="U355" s="595"/>
      <c r="V355" s="596"/>
      <c r="W355" s="37" t="s">
        <v>71</v>
      </c>
      <c r="X355" s="575">
        <f>IFERROR(X348/H348,"0")+IFERROR(X349/H349,"0")+IFERROR(X350/H350,"0")+IFERROR(X351/H351,"0")+IFERROR(X352/H352,"0")+IFERROR(X353/H353,"0")+IFERROR(X354/H354,"0")</f>
        <v>71.8</v>
      </c>
      <c r="Y355" s="575">
        <f>IFERROR(Y348/H348,"0")+IFERROR(Y349/H349,"0")+IFERROR(Y350/H350,"0")+IFERROR(Y351/H351,"0")+IFERROR(Y352/H352,"0")+IFERROR(Y353/H353,"0")+IFERROR(Y354/H354,"0")</f>
        <v>73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1.58775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70</v>
      </c>
      <c r="Q356" s="595"/>
      <c r="R356" s="595"/>
      <c r="S356" s="595"/>
      <c r="T356" s="595"/>
      <c r="U356" s="595"/>
      <c r="V356" s="596"/>
      <c r="W356" s="37" t="s">
        <v>68</v>
      </c>
      <c r="X356" s="575">
        <f>IFERROR(SUM(X348:X354),"0")</f>
        <v>1077</v>
      </c>
      <c r="Y356" s="575">
        <f>IFERROR(SUM(Y348:Y354),"0")</f>
        <v>1095</v>
      </c>
      <c r="Z356" s="37"/>
      <c r="AA356" s="576"/>
      <c r="AB356" s="576"/>
      <c r="AC356" s="576"/>
    </row>
    <row r="357" spans="1:68" ht="14.25" customHeight="1" x14ac:dyDescent="0.25">
      <c r="A357" s="589" t="s">
        <v>133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712</v>
      </c>
      <c r="Y358" s="574">
        <f>IFERROR(IF(X358="",0,CEILING((X358/$H358),1)*$H358),"")</f>
        <v>720</v>
      </c>
      <c r="Z358" s="36">
        <f>IFERROR(IF(Y358=0,"",ROUNDUP(Y358/H358,0)*0.02175),"")</f>
        <v>1.044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734.78399999999999</v>
      </c>
      <c r="BN358" s="64">
        <f>IFERROR(Y358*I358/H358,"0")</f>
        <v>743.04000000000008</v>
      </c>
      <c r="BO358" s="64">
        <f>IFERROR(1/J358*(X358/H358),"0")</f>
        <v>0.98888888888888893</v>
      </c>
      <c r="BP358" s="64">
        <f>IFERROR(1/J358*(Y358/H358),"0")</f>
        <v>1</v>
      </c>
    </row>
    <row r="359" spans="1:68" ht="16.5" customHeight="1" x14ac:dyDescent="0.25">
      <c r="A359" s="54" t="s">
        <v>571</v>
      </c>
      <c r="B359" s="54" t="s">
        <v>572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70</v>
      </c>
      <c r="Q360" s="595"/>
      <c r="R360" s="595"/>
      <c r="S360" s="595"/>
      <c r="T360" s="595"/>
      <c r="U360" s="595"/>
      <c r="V360" s="596"/>
      <c r="W360" s="37" t="s">
        <v>71</v>
      </c>
      <c r="X360" s="575">
        <f>IFERROR(X358/H358,"0")+IFERROR(X359/H359,"0")</f>
        <v>47.466666666666669</v>
      </c>
      <c r="Y360" s="575">
        <f>IFERROR(Y358/H358,"0")+IFERROR(Y359/H359,"0")</f>
        <v>48</v>
      </c>
      <c r="Z360" s="575">
        <f>IFERROR(IF(Z358="",0,Z358),"0")+IFERROR(IF(Z359="",0,Z359),"0")</f>
        <v>1.044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70</v>
      </c>
      <c r="Q361" s="595"/>
      <c r="R361" s="595"/>
      <c r="S361" s="595"/>
      <c r="T361" s="595"/>
      <c r="U361" s="595"/>
      <c r="V361" s="596"/>
      <c r="W361" s="37" t="s">
        <v>68</v>
      </c>
      <c r="X361" s="575">
        <f>IFERROR(SUM(X358:X359),"0")</f>
        <v>712</v>
      </c>
      <c r="Y361" s="575">
        <f>IFERROR(SUM(Y358:Y359),"0")</f>
        <v>720</v>
      </c>
      <c r="Z361" s="37"/>
      <c r="AA361" s="576"/>
      <c r="AB361" s="576"/>
      <c r="AC361" s="576"/>
    </row>
    <row r="362" spans="1:68" ht="14.25" customHeight="1" x14ac:dyDescent="0.25">
      <c r="A362" s="589" t="s">
        <v>72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573</v>
      </c>
      <c r="B363" s="54" t="s">
        <v>574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70</v>
      </c>
      <c r="Q365" s="595"/>
      <c r="R365" s="595"/>
      <c r="S365" s="595"/>
      <c r="T365" s="595"/>
      <c r="U365" s="595"/>
      <c r="V365" s="596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70</v>
      </c>
      <c r="Q366" s="595"/>
      <c r="R366" s="595"/>
      <c r="S366" s="595"/>
      <c r="T366" s="595"/>
      <c r="U366" s="595"/>
      <c r="V366" s="596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168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90</v>
      </c>
      <c r="Y368" s="574">
        <f>IFERROR(IF(X368="",0,CEILING((X368/$H368),1)*$H368),"")</f>
        <v>90</v>
      </c>
      <c r="Z368" s="36">
        <f>IFERROR(IF(Y368=0,"",ROUNDUP(Y368/H368,0)*0.01898),"")</f>
        <v>0.1898</v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95.19</v>
      </c>
      <c r="BN368" s="64">
        <f>IFERROR(Y368*I368/H368,"0")</f>
        <v>95.19</v>
      </c>
      <c r="BO368" s="64">
        <f>IFERROR(1/J368*(X368/H368),"0")</f>
        <v>0.15625</v>
      </c>
      <c r="BP368" s="64">
        <f>IFERROR(1/J368*(Y368/H368),"0")</f>
        <v>0.15625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70</v>
      </c>
      <c r="Q369" s="595"/>
      <c r="R369" s="595"/>
      <c r="S369" s="595"/>
      <c r="T369" s="595"/>
      <c r="U369" s="595"/>
      <c r="V369" s="596"/>
      <c r="W369" s="37" t="s">
        <v>71</v>
      </c>
      <c r="X369" s="575">
        <f>IFERROR(X368/H368,"0")</f>
        <v>10</v>
      </c>
      <c r="Y369" s="575">
        <f>IFERROR(Y368/H368,"0")</f>
        <v>10</v>
      </c>
      <c r="Z369" s="575">
        <f>IFERROR(IF(Z368="",0,Z368),"0")</f>
        <v>0.1898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70</v>
      </c>
      <c r="Q370" s="595"/>
      <c r="R370" s="595"/>
      <c r="S370" s="595"/>
      <c r="T370" s="595"/>
      <c r="U370" s="595"/>
      <c r="V370" s="596"/>
      <c r="W370" s="37" t="s">
        <v>68</v>
      </c>
      <c r="X370" s="575">
        <f>IFERROR(SUM(X368:X368),"0")</f>
        <v>90</v>
      </c>
      <c r="Y370" s="575">
        <f>IFERROR(SUM(Y368:Y368),"0")</f>
        <v>90</v>
      </c>
      <c r="Z370" s="37"/>
      <c r="AA370" s="576"/>
      <c r="AB370" s="576"/>
      <c r="AC370" s="576"/>
    </row>
    <row r="371" spans="1:68" ht="16.5" customHeight="1" x14ac:dyDescent="0.25">
      <c r="A371" s="591" t="s">
        <v>582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101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583</v>
      </c>
      <c r="B373" s="54" t="s">
        <v>584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589</v>
      </c>
      <c r="B375" s="54" t="s">
        <v>590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70</v>
      </c>
      <c r="Q377" s="595"/>
      <c r="R377" s="595"/>
      <c r="S377" s="595"/>
      <c r="T377" s="595"/>
      <c r="U377" s="595"/>
      <c r="V377" s="596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70</v>
      </c>
      <c r="Q378" s="595"/>
      <c r="R378" s="595"/>
      <c r="S378" s="595"/>
      <c r="T378" s="595"/>
      <c r="U378" s="595"/>
      <c r="V378" s="596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89" t="s">
        <v>62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593</v>
      </c>
      <c r="B380" s="54" t="s">
        <v>594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70</v>
      </c>
      <c r="Q381" s="595"/>
      <c r="R381" s="595"/>
      <c r="S381" s="595"/>
      <c r="T381" s="595"/>
      <c r="U381" s="595"/>
      <c r="V381" s="596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70</v>
      </c>
      <c r="Q382" s="595"/>
      <c r="R382" s="595"/>
      <c r="S382" s="595"/>
      <c r="T382" s="595"/>
      <c r="U382" s="595"/>
      <c r="V382" s="596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72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504</v>
      </c>
      <c r="Y384" s="574">
        <f>IFERROR(IF(X384="",0,CEILING((X384/$H384),1)*$H384),"")</f>
        <v>504</v>
      </c>
      <c r="Z384" s="36">
        <f>IFERROR(IF(Y384=0,"",ROUNDUP(Y384/H384,0)*0.01898),"")</f>
        <v>1.06288</v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533.06399999999996</v>
      </c>
      <c r="BN384" s="64">
        <f>IFERROR(Y384*I384/H384,"0")</f>
        <v>533.06399999999996</v>
      </c>
      <c r="BO384" s="64">
        <f>IFERROR(1/J384*(X384/H384),"0")</f>
        <v>0.875</v>
      </c>
      <c r="BP384" s="64">
        <f>IFERROR(1/J384*(Y384/H384),"0")</f>
        <v>0.875</v>
      </c>
    </row>
    <row r="385" spans="1:68" ht="27" customHeight="1" x14ac:dyDescent="0.25">
      <c r="A385" s="54" t="s">
        <v>599</v>
      </c>
      <c r="B385" s="54" t="s">
        <v>600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70</v>
      </c>
      <c r="Q386" s="595"/>
      <c r="R386" s="595"/>
      <c r="S386" s="595"/>
      <c r="T386" s="595"/>
      <c r="U386" s="595"/>
      <c r="V386" s="596"/>
      <c r="W386" s="37" t="s">
        <v>71</v>
      </c>
      <c r="X386" s="575">
        <f>IFERROR(X384/H384,"0")+IFERROR(X385/H385,"0")</f>
        <v>56</v>
      </c>
      <c r="Y386" s="575">
        <f>IFERROR(Y384/H384,"0")+IFERROR(Y385/H385,"0")</f>
        <v>56</v>
      </c>
      <c r="Z386" s="575">
        <f>IFERROR(IF(Z384="",0,Z384),"0")+IFERROR(IF(Z385="",0,Z385),"0")</f>
        <v>1.06288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70</v>
      </c>
      <c r="Q387" s="595"/>
      <c r="R387" s="595"/>
      <c r="S387" s="595"/>
      <c r="T387" s="595"/>
      <c r="U387" s="595"/>
      <c r="V387" s="596"/>
      <c r="W387" s="37" t="s">
        <v>68</v>
      </c>
      <c r="X387" s="575">
        <f>IFERROR(SUM(X384:X385),"0")</f>
        <v>504</v>
      </c>
      <c r="Y387" s="575">
        <f>IFERROR(SUM(Y384:Y385),"0")</f>
        <v>504</v>
      </c>
      <c r="Z387" s="37"/>
      <c r="AA387" s="576"/>
      <c r="AB387" s="576"/>
      <c r="AC387" s="576"/>
    </row>
    <row r="388" spans="1:68" ht="14.25" customHeight="1" x14ac:dyDescent="0.25">
      <c r="A388" s="589" t="s">
        <v>168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601</v>
      </c>
      <c r="B389" s="54" t="s">
        <v>602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70</v>
      </c>
      <c r="Q390" s="595"/>
      <c r="R390" s="595"/>
      <c r="S390" s="595"/>
      <c r="T390" s="595"/>
      <c r="U390" s="595"/>
      <c r="V390" s="596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70</v>
      </c>
      <c r="Q391" s="595"/>
      <c r="R391" s="595"/>
      <c r="S391" s="595"/>
      <c r="T391" s="595"/>
      <c r="U391" s="595"/>
      <c r="V391" s="596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604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605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62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606</v>
      </c>
      <c r="B395" s="54" t="s">
        <v>607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customHeight="1" x14ac:dyDescent="0.25">
      <c r="A396" s="54" t="s">
        <v>609</v>
      </c>
      <c r="B396" s="54" t="s">
        <v>610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609</v>
      </c>
      <c r="B397" s="54" t="s">
        <v>612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616</v>
      </c>
      <c r="B399" s="54" t="s">
        <v>617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620</v>
      </c>
      <c r="B401" s="54" t="s">
        <v>621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623</v>
      </c>
      <c r="B402" s="54" t="s">
        <v>624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626</v>
      </c>
      <c r="B403" s="54" t="s">
        <v>627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customHeight="1" x14ac:dyDescent="0.25">
      <c r="A404" s="54" t="s">
        <v>629</v>
      </c>
      <c r="B404" s="54" t="s">
        <v>630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70</v>
      </c>
      <c r="Q405" s="595"/>
      <c r="R405" s="595"/>
      <c r="S405" s="595"/>
      <c r="T405" s="595"/>
      <c r="U405" s="595"/>
      <c r="V405" s="596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70</v>
      </c>
      <c r="Q406" s="595"/>
      <c r="R406" s="595"/>
      <c r="S406" s="595"/>
      <c r="T406" s="595"/>
      <c r="U406" s="595"/>
      <c r="V406" s="596"/>
      <c r="W406" s="37" t="s">
        <v>68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customHeight="1" x14ac:dyDescent="0.25">
      <c r="A407" s="589" t="s">
        <v>72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631</v>
      </c>
      <c r="B408" s="54" t="s">
        <v>632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70</v>
      </c>
      <c r="Q410" s="595"/>
      <c r="R410" s="595"/>
      <c r="S410" s="595"/>
      <c r="T410" s="595"/>
      <c r="U410" s="595"/>
      <c r="V410" s="596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70</v>
      </c>
      <c r="Q411" s="595"/>
      <c r="R411" s="595"/>
      <c r="S411" s="595"/>
      <c r="T411" s="595"/>
      <c r="U411" s="595"/>
      <c r="V411" s="596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637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133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638</v>
      </c>
      <c r="B414" s="54" t="s">
        <v>639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70</v>
      </c>
      <c r="Q416" s="595"/>
      <c r="R416" s="595"/>
      <c r="S416" s="595"/>
      <c r="T416" s="595"/>
      <c r="U416" s="595"/>
      <c r="V416" s="596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70</v>
      </c>
      <c r="Q417" s="595"/>
      <c r="R417" s="595"/>
      <c r="S417" s="595"/>
      <c r="T417" s="595"/>
      <c r="U417" s="595"/>
      <c r="V417" s="596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62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645</v>
      </c>
      <c r="B419" s="54" t="s">
        <v>646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648</v>
      </c>
      <c r="B420" s="54" t="s">
        <v>649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654</v>
      </c>
      <c r="B422" s="54" t="s">
        <v>655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70</v>
      </c>
      <c r="Q423" s="595"/>
      <c r="R423" s="595"/>
      <c r="S423" s="595"/>
      <c r="T423" s="595"/>
      <c r="U423" s="595"/>
      <c r="V423" s="596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70</v>
      </c>
      <c r="Q424" s="595"/>
      <c r="R424" s="595"/>
      <c r="S424" s="595"/>
      <c r="T424" s="595"/>
      <c r="U424" s="595"/>
      <c r="V424" s="596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customHeight="1" x14ac:dyDescent="0.25">
      <c r="A425" s="591" t="s">
        <v>656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62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657</v>
      </c>
      <c r="B427" s="54" t="s">
        <v>658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70</v>
      </c>
      <c r="Q428" s="595"/>
      <c r="R428" s="595"/>
      <c r="S428" s="595"/>
      <c r="T428" s="595"/>
      <c r="U428" s="595"/>
      <c r="V428" s="596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70</v>
      </c>
      <c r="Q429" s="595"/>
      <c r="R429" s="595"/>
      <c r="S429" s="595"/>
      <c r="T429" s="595"/>
      <c r="U429" s="595"/>
      <c r="V429" s="596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customHeight="1" x14ac:dyDescent="0.25">
      <c r="A430" s="591" t="s">
        <v>660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62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661</v>
      </c>
      <c r="B432" s="54" t="s">
        <v>662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70</v>
      </c>
      <c r="Q433" s="595"/>
      <c r="R433" s="595"/>
      <c r="S433" s="595"/>
      <c r="T433" s="595"/>
      <c r="U433" s="595"/>
      <c r="V433" s="596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70</v>
      </c>
      <c r="Q434" s="595"/>
      <c r="R434" s="595"/>
      <c r="S434" s="595"/>
      <c r="T434" s="595"/>
      <c r="U434" s="595"/>
      <c r="V434" s="596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664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664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101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29</v>
      </c>
      <c r="Y438" s="574">
        <f t="shared" ref="Y438:Y452" si="69">IFERROR(IF(X438="",0,CEILING((X438/$H438),1)*$H438),"")</f>
        <v>31.68</v>
      </c>
      <c r="Z438" s="36">
        <f t="shared" ref="Z438:Z444" si="70">IFERROR(IF(Y438=0,"",ROUNDUP(Y438/H438,0)*0.01196),"")</f>
        <v>7.1760000000000004E-2</v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30.977272727272727</v>
      </c>
      <c r="BN438" s="64">
        <f t="shared" ref="BN438:BN452" si="72">IFERROR(Y438*I438/H438,"0")</f>
        <v>33.839999999999996</v>
      </c>
      <c r="BO438" s="64">
        <f t="shared" ref="BO438:BO452" si="73">IFERROR(1/J438*(X438/H438),"0")</f>
        <v>5.281177156177156E-2</v>
      </c>
      <c r="BP438" s="64">
        <f t="shared" ref="BP438:BP452" si="74">IFERROR(1/J438*(Y438/H438),"0")</f>
        <v>5.7692307692307696E-2</v>
      </c>
    </row>
    <row r="439" spans="1:68" ht="27" customHeight="1" x14ac:dyDescent="0.25">
      <c r="A439" s="54" t="s">
        <v>668</v>
      </c>
      <c r="B439" s="54" t="s">
        <v>669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54</v>
      </c>
      <c r="Y439" s="574">
        <f t="shared" si="69"/>
        <v>58.080000000000005</v>
      </c>
      <c r="Z439" s="36">
        <f t="shared" si="70"/>
        <v>0.13156000000000001</v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57.68181818181818</v>
      </c>
      <c r="BN439" s="64">
        <f t="shared" si="72"/>
        <v>62.040000000000006</v>
      </c>
      <c r="BO439" s="64">
        <f t="shared" si="73"/>
        <v>9.8339160839160833E-2</v>
      </c>
      <c r="BP439" s="64">
        <f t="shared" si="74"/>
        <v>0.10576923076923078</v>
      </c>
    </row>
    <row r="440" spans="1:68" ht="27" customHeight="1" x14ac:dyDescent="0.25">
      <c r="A440" s="54" t="s">
        <v>671</v>
      </c>
      <c r="B440" s="54" t="s">
        <v>672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674</v>
      </c>
      <c r="B441" s="54" t="s">
        <v>675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79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678</v>
      </c>
      <c r="B442" s="54" t="s">
        <v>679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0</v>
      </c>
      <c r="Y443" s="574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684</v>
      </c>
      <c r="B444" s="54" t="s">
        <v>685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689</v>
      </c>
      <c r="B446" s="54" t="s">
        <v>690</v>
      </c>
      <c r="C446" s="31">
        <v>4301012035</v>
      </c>
      <c r="D446" s="583">
        <v>4680115880603</v>
      </c>
      <c r="E446" s="584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691</v>
      </c>
      <c r="C447" s="31">
        <v>4301011778</v>
      </c>
      <c r="D447" s="583">
        <v>4680115880603</v>
      </c>
      <c r="E447" s="584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36</v>
      </c>
      <c r="Y447" s="574">
        <f t="shared" si="69"/>
        <v>36</v>
      </c>
      <c r="Z447" s="36">
        <f>IFERROR(IF(Y447=0,"",ROUNDUP(Y447/H447,0)*0.00902),"")</f>
        <v>9.0200000000000002E-2</v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38.1</v>
      </c>
      <c r="BN447" s="64">
        <f t="shared" si="72"/>
        <v>38.1</v>
      </c>
      <c r="BO447" s="64">
        <f t="shared" si="73"/>
        <v>7.575757575757576E-2</v>
      </c>
      <c r="BP447" s="64">
        <f t="shared" si="74"/>
        <v>7.575757575757576E-2</v>
      </c>
    </row>
    <row r="448" spans="1:68" ht="27" customHeight="1" x14ac:dyDescent="0.25">
      <c r="A448" s="54" t="s">
        <v>692</v>
      </c>
      <c r="B448" s="54" t="s">
        <v>693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5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4301012034</v>
      </c>
      <c r="D451" s="583">
        <v>4607091389982</v>
      </c>
      <c r="E451" s="584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4301011784</v>
      </c>
      <c r="D452" s="583">
        <v>4607091389982</v>
      </c>
      <c r="E452" s="584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70</v>
      </c>
      <c r="Q453" s="595"/>
      <c r="R453" s="595"/>
      <c r="S453" s="595"/>
      <c r="T453" s="595"/>
      <c r="U453" s="595"/>
      <c r="V453" s="596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25.719696969696969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27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0.29352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70</v>
      </c>
      <c r="Q454" s="595"/>
      <c r="R454" s="595"/>
      <c r="S454" s="595"/>
      <c r="T454" s="595"/>
      <c r="U454" s="595"/>
      <c r="V454" s="596"/>
      <c r="W454" s="37" t="s">
        <v>68</v>
      </c>
      <c r="X454" s="575">
        <f>IFERROR(SUM(X438:X452),"0")</f>
        <v>119</v>
      </c>
      <c r="Y454" s="575">
        <f>IFERROR(SUM(Y438:Y452),"0")</f>
        <v>125.76</v>
      </c>
      <c r="Z454" s="37"/>
      <c r="AA454" s="576"/>
      <c r="AB454" s="576"/>
      <c r="AC454" s="576"/>
    </row>
    <row r="455" spans="1:68" ht="14.25" customHeight="1" x14ac:dyDescent="0.25">
      <c r="A455" s="589" t="s">
        <v>133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0</v>
      </c>
      <c r="Y456" s="574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36</v>
      </c>
      <c r="Y458" s="574">
        <f>IFERROR(IF(X458="",0,CEILING((X458/$H458),1)*$H458),"")</f>
        <v>38.4</v>
      </c>
      <c r="Z458" s="36">
        <f>IFERROR(IF(Y458=0,"",ROUNDUP(Y458/H458,0)*0.00902),"")</f>
        <v>7.2160000000000002E-2</v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51.975000000000001</v>
      </c>
      <c r="BN458" s="64">
        <f>IFERROR(Y458*I458/H458,"0")</f>
        <v>55.44</v>
      </c>
      <c r="BO458" s="64">
        <f>IFERROR(1/J458*(X458/H458),"0")</f>
        <v>5.6818181818181823E-2</v>
      </c>
      <c r="BP458" s="64">
        <f>IFERROR(1/J458*(Y458/H458),"0")</f>
        <v>6.0606060606060608E-2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70</v>
      </c>
      <c r="Q459" s="595"/>
      <c r="R459" s="595"/>
      <c r="S459" s="595"/>
      <c r="T459" s="595"/>
      <c r="U459" s="595"/>
      <c r="V459" s="596"/>
      <c r="W459" s="37" t="s">
        <v>71</v>
      </c>
      <c r="X459" s="575">
        <f>IFERROR(X456/H456,"0")+IFERROR(X457/H457,"0")+IFERROR(X458/H458,"0")</f>
        <v>7.5</v>
      </c>
      <c r="Y459" s="575">
        <f>IFERROR(Y456/H456,"0")+IFERROR(Y457/H457,"0")+IFERROR(Y458/H458,"0")</f>
        <v>8</v>
      </c>
      <c r="Z459" s="575">
        <f>IFERROR(IF(Z456="",0,Z456),"0")+IFERROR(IF(Z457="",0,Z457),"0")+IFERROR(IF(Z458="",0,Z458),"0")</f>
        <v>7.2160000000000002E-2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70</v>
      </c>
      <c r="Q460" s="595"/>
      <c r="R460" s="595"/>
      <c r="S460" s="595"/>
      <c r="T460" s="595"/>
      <c r="U460" s="595"/>
      <c r="V460" s="596"/>
      <c r="W460" s="37" t="s">
        <v>68</v>
      </c>
      <c r="X460" s="575">
        <f>IFERROR(SUM(X456:X458),"0")</f>
        <v>36</v>
      </c>
      <c r="Y460" s="575">
        <f>IFERROR(SUM(Y456:Y458),"0")</f>
        <v>38.4</v>
      </c>
      <c r="Z460" s="37"/>
      <c r="AA460" s="576"/>
      <c r="AB460" s="576"/>
      <c r="AC460" s="576"/>
    </row>
    <row r="461" spans="1:68" ht="14.25" customHeight="1" x14ac:dyDescent="0.25">
      <c r="A461" s="589" t="s">
        <v>62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160</v>
      </c>
      <c r="Y462" s="574">
        <f t="shared" ref="Y462:Y468" si="75">IFERROR(IF(X462="",0,CEILING((X462/$H462),1)*$H462),"")</f>
        <v>163.68</v>
      </c>
      <c r="Z462" s="36">
        <f>IFERROR(IF(Y462=0,"",ROUNDUP(Y462/H462,0)*0.01196),"")</f>
        <v>0.37075999999999998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170.90909090909091</v>
      </c>
      <c r="BN462" s="64">
        <f t="shared" ref="BN462:BN468" si="77">IFERROR(Y462*I462/H462,"0")</f>
        <v>174.84</v>
      </c>
      <c r="BO462" s="64">
        <f t="shared" ref="BO462:BO468" si="78">IFERROR(1/J462*(X462/H462),"0")</f>
        <v>0.29137529137529139</v>
      </c>
      <c r="BP462" s="64">
        <f t="shared" ref="BP462:BP468" si="79">IFERROR(1/J462*(Y462/H462),"0")</f>
        <v>0.29807692307692307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71</v>
      </c>
      <c r="Y464" s="574">
        <f t="shared" si="75"/>
        <v>73.92</v>
      </c>
      <c r="Z464" s="36">
        <f>IFERROR(IF(Y464=0,"",ROUNDUP(Y464/H464,0)*0.01196),"")</f>
        <v>0.16744000000000001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75.840909090909093</v>
      </c>
      <c r="BN464" s="64">
        <f t="shared" si="77"/>
        <v>78.959999999999994</v>
      </c>
      <c r="BO464" s="64">
        <f t="shared" si="78"/>
        <v>0.12929778554778554</v>
      </c>
      <c r="BP464" s="64">
        <f t="shared" si="79"/>
        <v>0.13461538461538464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70</v>
      </c>
      <c r="Q469" s="595"/>
      <c r="R469" s="595"/>
      <c r="S469" s="595"/>
      <c r="T469" s="595"/>
      <c r="U469" s="595"/>
      <c r="V469" s="596"/>
      <c r="W469" s="37" t="s">
        <v>71</v>
      </c>
      <c r="X469" s="575">
        <f>IFERROR(X462/H462,"0")+IFERROR(X463/H463,"0")+IFERROR(X464/H464,"0")+IFERROR(X465/H465,"0")+IFERROR(X466/H466,"0")+IFERROR(X467/H467,"0")+IFERROR(X468/H468,"0")</f>
        <v>43.75</v>
      </c>
      <c r="Y469" s="575">
        <f>IFERROR(Y462/H462,"0")+IFERROR(Y463/H463,"0")+IFERROR(Y464/H464,"0")+IFERROR(Y465/H465,"0")+IFERROR(Y466/H466,"0")+IFERROR(Y467/H467,"0")+IFERROR(Y468/H468,"0")</f>
        <v>45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0.53820000000000001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70</v>
      </c>
      <c r="Q470" s="595"/>
      <c r="R470" s="595"/>
      <c r="S470" s="595"/>
      <c r="T470" s="595"/>
      <c r="U470" s="595"/>
      <c r="V470" s="596"/>
      <c r="W470" s="37" t="s">
        <v>68</v>
      </c>
      <c r="X470" s="575">
        <f>IFERROR(SUM(X462:X468),"0")</f>
        <v>231</v>
      </c>
      <c r="Y470" s="575">
        <f>IFERROR(SUM(Y462:Y468),"0")</f>
        <v>237.60000000000002</v>
      </c>
      <c r="Z470" s="37"/>
      <c r="AA470" s="576"/>
      <c r="AB470" s="576"/>
      <c r="AC470" s="576"/>
    </row>
    <row r="471" spans="1:68" ht="14.25" customHeight="1" x14ac:dyDescent="0.25">
      <c r="A471" s="589" t="s">
        <v>72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70</v>
      </c>
      <c r="Q475" s="595"/>
      <c r="R475" s="595"/>
      <c r="S475" s="595"/>
      <c r="T475" s="595"/>
      <c r="U475" s="595"/>
      <c r="V475" s="596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70</v>
      </c>
      <c r="Q476" s="595"/>
      <c r="R476" s="595"/>
      <c r="S476" s="595"/>
      <c r="T476" s="595"/>
      <c r="U476" s="595"/>
      <c r="V476" s="596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734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734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101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8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90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60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5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70</v>
      </c>
      <c r="Q484" s="595"/>
      <c r="R484" s="595"/>
      <c r="S484" s="595"/>
      <c r="T484" s="595"/>
      <c r="U484" s="595"/>
      <c r="V484" s="596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70</v>
      </c>
      <c r="Q485" s="595"/>
      <c r="R485" s="595"/>
      <c r="S485" s="595"/>
      <c r="T485" s="595"/>
      <c r="U485" s="595"/>
      <c r="V485" s="596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89" t="s">
        <v>133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750</v>
      </c>
      <c r="B487" s="54" t="s">
        <v>751</v>
      </c>
      <c r="C487" s="31">
        <v>4301020400</v>
      </c>
      <c r="D487" s="583">
        <v>4640242180519</v>
      </c>
      <c r="E487" s="584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798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750</v>
      </c>
      <c r="B488" s="54" t="s">
        <v>754</v>
      </c>
      <c r="C488" s="31">
        <v>4301020269</v>
      </c>
      <c r="D488" s="583">
        <v>4640242180519</v>
      </c>
      <c r="E488" s="584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0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0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760</v>
      </c>
      <c r="B490" s="54" t="s">
        <v>761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5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70</v>
      </c>
      <c r="Q491" s="595"/>
      <c r="R491" s="595"/>
      <c r="S491" s="595"/>
      <c r="T491" s="595"/>
      <c r="U491" s="595"/>
      <c r="V491" s="596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70</v>
      </c>
      <c r="Q492" s="595"/>
      <c r="R492" s="595"/>
      <c r="S492" s="595"/>
      <c r="T492" s="595"/>
      <c r="U492" s="595"/>
      <c r="V492" s="596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62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764</v>
      </c>
      <c r="B494" s="54" t="s">
        <v>765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8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768</v>
      </c>
      <c r="B495" s="54" t="s">
        <v>769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722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70</v>
      </c>
      <c r="Q496" s="595"/>
      <c r="R496" s="595"/>
      <c r="S496" s="595"/>
      <c r="T496" s="595"/>
      <c r="U496" s="595"/>
      <c r="V496" s="596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70</v>
      </c>
      <c r="Q497" s="595"/>
      <c r="R497" s="595"/>
      <c r="S497" s="595"/>
      <c r="T497" s="595"/>
      <c r="U497" s="595"/>
      <c r="V497" s="596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72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772</v>
      </c>
      <c r="B499" s="54" t="s">
        <v>773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0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776</v>
      </c>
      <c r="B500" s="54" t="s">
        <v>777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5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70</v>
      </c>
      <c r="Q501" s="595"/>
      <c r="R501" s="595"/>
      <c r="S501" s="595"/>
      <c r="T501" s="595"/>
      <c r="U501" s="595"/>
      <c r="V501" s="596"/>
      <c r="W501" s="37" t="s">
        <v>71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70</v>
      </c>
      <c r="Q502" s="595"/>
      <c r="R502" s="595"/>
      <c r="S502" s="595"/>
      <c r="T502" s="595"/>
      <c r="U502" s="595"/>
      <c r="V502" s="596"/>
      <c r="W502" s="37" t="s">
        <v>68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customHeight="1" x14ac:dyDescent="0.25">
      <c r="A503" s="589" t="s">
        <v>168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779</v>
      </c>
      <c r="B504" s="54" t="s">
        <v>780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76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783</v>
      </c>
      <c r="B505" s="54" t="s">
        <v>784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9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70</v>
      </c>
      <c r="Q506" s="595"/>
      <c r="R506" s="595"/>
      <c r="S506" s="595"/>
      <c r="T506" s="595"/>
      <c r="U506" s="595"/>
      <c r="V506" s="596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70</v>
      </c>
      <c r="Q507" s="595"/>
      <c r="R507" s="595"/>
      <c r="S507" s="595"/>
      <c r="T507" s="595"/>
      <c r="U507" s="595"/>
      <c r="V507" s="596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787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133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788</v>
      </c>
      <c r="B510" s="54" t="s">
        <v>789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6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70</v>
      </c>
      <c r="Q511" s="595"/>
      <c r="R511" s="595"/>
      <c r="S511" s="595"/>
      <c r="T511" s="595"/>
      <c r="U511" s="595"/>
      <c r="V511" s="596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70</v>
      </c>
      <c r="Q512" s="595"/>
      <c r="R512" s="595"/>
      <c r="S512" s="595"/>
      <c r="T512" s="595"/>
      <c r="U512" s="595"/>
      <c r="V512" s="596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792</v>
      </c>
      <c r="Q513" s="581"/>
      <c r="R513" s="581"/>
      <c r="S513" s="581"/>
      <c r="T513" s="581"/>
      <c r="U513" s="581"/>
      <c r="V513" s="582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6678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6816.3600000000006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793</v>
      </c>
      <c r="Q514" s="581"/>
      <c r="R514" s="581"/>
      <c r="S514" s="581"/>
      <c r="T514" s="581"/>
      <c r="U514" s="581"/>
      <c r="V514" s="582"/>
      <c r="W514" s="37" t="s">
        <v>68</v>
      </c>
      <c r="X514" s="575">
        <f>IFERROR(SUM(BM22:BM510),"0")</f>
        <v>7069.5865476392537</v>
      </c>
      <c r="Y514" s="575">
        <f>IFERROR(SUM(BN22:BN510),"0")</f>
        <v>7216.4049999999997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794</v>
      </c>
      <c r="Q515" s="581"/>
      <c r="R515" s="581"/>
      <c r="S515" s="581"/>
      <c r="T515" s="581"/>
      <c r="U515" s="581"/>
      <c r="V515" s="582"/>
      <c r="W515" s="37" t="s">
        <v>795</v>
      </c>
      <c r="X515" s="38">
        <f>ROUNDUP(SUM(BO22:BO510),0)</f>
        <v>12</v>
      </c>
      <c r="Y515" s="38">
        <f>ROUNDUP(SUM(BP22:BP510),0)</f>
        <v>12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796</v>
      </c>
      <c r="Q516" s="581"/>
      <c r="R516" s="581"/>
      <c r="S516" s="581"/>
      <c r="T516" s="581"/>
      <c r="U516" s="581"/>
      <c r="V516" s="582"/>
      <c r="W516" s="37" t="s">
        <v>68</v>
      </c>
      <c r="X516" s="575">
        <f>GrossWeightTotal+PalletQtyTotal*25</f>
        <v>7369.5865476392537</v>
      </c>
      <c r="Y516" s="575">
        <f>GrossWeightTotalR+PalletQtyTotalR*25</f>
        <v>7516.4049999999997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797</v>
      </c>
      <c r="Q517" s="581"/>
      <c r="R517" s="581"/>
      <c r="S517" s="581"/>
      <c r="T517" s="581"/>
      <c r="U517" s="581"/>
      <c r="V517" s="582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1301.7320520392529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1325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798</v>
      </c>
      <c r="Q518" s="581"/>
      <c r="R518" s="581"/>
      <c r="S518" s="581"/>
      <c r="T518" s="581"/>
      <c r="U518" s="581"/>
      <c r="V518" s="582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13.86598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598" t="s">
        <v>99</v>
      </c>
      <c r="D520" s="673"/>
      <c r="E520" s="673"/>
      <c r="F520" s="673"/>
      <c r="G520" s="673"/>
      <c r="H520" s="674"/>
      <c r="I520" s="598" t="s">
        <v>256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547</v>
      </c>
      <c r="U520" s="674"/>
      <c r="V520" s="598" t="s">
        <v>604</v>
      </c>
      <c r="W520" s="673"/>
      <c r="X520" s="673"/>
      <c r="Y520" s="674"/>
      <c r="Z520" s="570" t="s">
        <v>664</v>
      </c>
      <c r="AA520" s="598" t="s">
        <v>734</v>
      </c>
      <c r="AB520" s="674"/>
      <c r="AC520" s="52"/>
      <c r="AF520" s="571"/>
    </row>
    <row r="521" spans="1:32" ht="14.25" customHeight="1" thickTop="1" x14ac:dyDescent="0.2">
      <c r="A521" s="634" t="s">
        <v>801</v>
      </c>
      <c r="B521" s="598" t="s">
        <v>61</v>
      </c>
      <c r="C521" s="598" t="s">
        <v>100</v>
      </c>
      <c r="D521" s="598" t="s">
        <v>115</v>
      </c>
      <c r="E521" s="598" t="s">
        <v>175</v>
      </c>
      <c r="F521" s="598" t="s">
        <v>198</v>
      </c>
      <c r="G521" s="598" t="s">
        <v>231</v>
      </c>
      <c r="H521" s="598" t="s">
        <v>99</v>
      </c>
      <c r="I521" s="598" t="s">
        <v>257</v>
      </c>
      <c r="J521" s="598" t="s">
        <v>297</v>
      </c>
      <c r="K521" s="598" t="s">
        <v>358</v>
      </c>
      <c r="L521" s="598" t="s">
        <v>400</v>
      </c>
      <c r="M521" s="598" t="s">
        <v>416</v>
      </c>
      <c r="N521" s="571"/>
      <c r="O521" s="598" t="s">
        <v>429</v>
      </c>
      <c r="P521" s="598" t="s">
        <v>439</v>
      </c>
      <c r="Q521" s="598" t="s">
        <v>446</v>
      </c>
      <c r="R521" s="598" t="s">
        <v>451</v>
      </c>
      <c r="S521" s="598" t="s">
        <v>537</v>
      </c>
      <c r="T521" s="598" t="s">
        <v>548</v>
      </c>
      <c r="U521" s="598" t="s">
        <v>582</v>
      </c>
      <c r="V521" s="598" t="s">
        <v>605</v>
      </c>
      <c r="W521" s="598" t="s">
        <v>637</v>
      </c>
      <c r="X521" s="598" t="s">
        <v>656</v>
      </c>
      <c r="Y521" s="598" t="s">
        <v>660</v>
      </c>
      <c r="Z521" s="598" t="s">
        <v>664</v>
      </c>
      <c r="AA521" s="598" t="s">
        <v>734</v>
      </c>
      <c r="AB521" s="598" t="s">
        <v>787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840.10000000000014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281.8</v>
      </c>
      <c r="E523" s="46">
        <f>IFERROR(Y89*1,"0")+IFERROR(Y90*1,"0")+IFERROR(Y91*1,"0")+IFERROR(Y95*1,"0")+IFERROR(Y96*1,"0")+IFERROR(Y97*1,"0")+IFERROR(Y98*1,"0")+IFERROR(Y99*1,"0")+IFERROR(Y100*1,"0")</f>
        <v>180.9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308.40000000000003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362.4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1204.2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212.79999999999998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69.599999999999994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513</v>
      </c>
      <c r="S523" s="46">
        <f>IFERROR(Y340*1,"0")+IFERROR(Y341*1,"0")+IFERROR(Y342*1,"0")</f>
        <v>32.4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1905</v>
      </c>
      <c r="U523" s="46">
        <f>IFERROR(Y373*1,"0")+IFERROR(Y374*1,"0")+IFERROR(Y375*1,"0")+IFERROR(Y376*1,"0")+IFERROR(Y380*1,"0")+IFERROR(Y384*1,"0")+IFERROR(Y385*1,"0")+IFERROR(Y389*1,"0")</f>
        <v>504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401.76000000000005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2025-07-04T07:43:16Z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