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7,25 Бычков\"/>
    </mc:Choice>
  </mc:AlternateContent>
  <xr:revisionPtr revIDLastSave="0" documentId="13_ncr:1_{156AC30E-53F8-4F14-B702-489BCC989B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Y416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Y337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Y275" i="1" s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3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3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127" i="1" l="1"/>
  <c r="Z237" i="1"/>
  <c r="Y33" i="1"/>
  <c r="Y58" i="1"/>
  <c r="Y66" i="1"/>
  <c r="Y72" i="1"/>
  <c r="BP90" i="1"/>
  <c r="BN90" i="1"/>
  <c r="Z90" i="1"/>
  <c r="Z92" i="1" s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Y128" i="1"/>
  <c r="G523" i="1"/>
  <c r="Y134" i="1"/>
  <c r="BP131" i="1"/>
  <c r="BN131" i="1"/>
  <c r="Z131" i="1"/>
  <c r="Z133" i="1" s="1"/>
  <c r="Z154" i="1"/>
  <c r="BP152" i="1"/>
  <c r="BN152" i="1"/>
  <c r="Z152" i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Z298" i="1" s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Z330" i="1" s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H9" i="1"/>
  <c r="A10" i="1"/>
  <c r="Y37" i="1"/>
  <c r="Y45" i="1"/>
  <c r="Y49" i="1"/>
  <c r="F9" i="1"/>
  <c r="J9" i="1"/>
  <c r="B523" i="1"/>
  <c r="X514" i="1"/>
  <c r="X516" i="1" s="1"/>
  <c r="X515" i="1"/>
  <c r="X517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515" i="1" s="1"/>
  <c r="Z41" i="1"/>
  <c r="BN41" i="1"/>
  <c r="Y514" i="1" s="1"/>
  <c r="BP41" i="1"/>
  <c r="Z43" i="1"/>
  <c r="BN43" i="1"/>
  <c r="Y44" i="1"/>
  <c r="Y517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Z101" i="1" s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Z172" i="1" s="1"/>
  <c r="Y172" i="1"/>
  <c r="Z178" i="1"/>
  <c r="BP176" i="1"/>
  <c r="BN176" i="1"/>
  <c r="Z176" i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Y238" i="1"/>
  <c r="BP246" i="1"/>
  <c r="BN246" i="1"/>
  <c r="Z246" i="1"/>
  <c r="Z250" i="1" s="1"/>
  <c r="Y250" i="1"/>
  <c r="BP255" i="1"/>
  <c r="BN255" i="1"/>
  <c r="Z255" i="1"/>
  <c r="Y259" i="1"/>
  <c r="BP264" i="1"/>
  <c r="BN264" i="1"/>
  <c r="Z264" i="1"/>
  <c r="Z267" i="1" s="1"/>
  <c r="Y267" i="1"/>
  <c r="Z343" i="1"/>
  <c r="BP341" i="1"/>
  <c r="BN341" i="1"/>
  <c r="Z341" i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Z423" i="1" s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Z232" i="1" s="1"/>
  <c r="Y237" i="1"/>
  <c r="Y251" i="1"/>
  <c r="BP248" i="1"/>
  <c r="BN248" i="1"/>
  <c r="Z248" i="1"/>
  <c r="BP257" i="1"/>
  <c r="BN257" i="1"/>
  <c r="Z257" i="1"/>
  <c r="Z259" i="1" s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Z355" i="1" s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Z410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501" i="1" s="1"/>
  <c r="Y516" i="1" l="1"/>
  <c r="Z453" i="1"/>
  <c r="Z405" i="1"/>
  <c r="Z216" i="1"/>
  <c r="Z316" i="1"/>
  <c r="Z491" i="1"/>
  <c r="Z469" i="1"/>
  <c r="Z204" i="1"/>
  <c r="Z80" i="1"/>
  <c r="Z44" i="1"/>
  <c r="Z518" i="1" s="1"/>
  <c r="Y513" i="1"/>
  <c r="Z308" i="1"/>
  <c r="Z122" i="1"/>
</calcChain>
</file>

<file path=xl/sharedStrings.xml><?xml version="1.0" encoding="utf-8"?>
<sst xmlns="http://schemas.openxmlformats.org/spreadsheetml/2006/main" count="2306" uniqueCount="824">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</sst>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496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45848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15</v>
      </c>
      <c r="Q6" s="892" t="str">
        <f>IF(Q5=0," ",CHOOSE(WEEKDAY(Q5,2),"Понедельник","Вторник","Среда","Четверг","Пятница","Суббота","Воскресенье"))</f>
        <v>Четверг</v>
      </c>
      <c r="R6" s="584"/>
      <c r="T6" s="756" t="s">
        <v>16</v>
      </c>
      <c r="U6" s="747"/>
      <c r="V6" s="800" t="s">
        <v>17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 t="str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18</v>
      </c>
      <c r="B8" s="595"/>
      <c r="C8" s="596"/>
      <c r="D8" s="643" t="s">
        <v>19</v>
      </c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20</v>
      </c>
      <c r="Q8" s="709">
        <v>0.41666666666666669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21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22</v>
      </c>
      <c r="Q10" s="757"/>
      <c r="R10" s="758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9"/>
      <c r="R11" s="700"/>
      <c r="U11" s="24" t="s">
        <v>27</v>
      </c>
      <c r="V11" s="840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29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30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31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32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33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34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35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6" t="s">
        <v>38</v>
      </c>
      <c r="D17" s="618" t="s">
        <v>39</v>
      </c>
      <c r="E17" s="679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8"/>
      <c r="R17" s="678"/>
      <c r="S17" s="678"/>
      <c r="T17" s="679"/>
      <c r="U17" s="904" t="s">
        <v>51</v>
      </c>
      <c r="V17" s="582"/>
      <c r="W17" s="618" t="s">
        <v>52</v>
      </c>
      <c r="X17" s="618" t="s">
        <v>53</v>
      </c>
      <c r="Y17" s="901" t="s">
        <v>54</v>
      </c>
      <c r="Z17" s="810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61</v>
      </c>
      <c r="V18" s="67" t="s">
        <v>62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63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64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72</v>
      </c>
      <c r="Q23" s="595"/>
      <c r="R23" s="595"/>
      <c r="S23" s="595"/>
      <c r="T23" s="595"/>
      <c r="U23" s="595"/>
      <c r="V23" s="596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72</v>
      </c>
      <c r="Q24" s="595"/>
      <c r="R24" s="595"/>
      <c r="S24" s="595"/>
      <c r="T24" s="595"/>
      <c r="U24" s="595"/>
      <c r="V24" s="596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74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72</v>
      </c>
      <c r="Q32" s="595"/>
      <c r="R32" s="595"/>
      <c r="S32" s="595"/>
      <c r="T32" s="595"/>
      <c r="U32" s="595"/>
      <c r="V32" s="596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72</v>
      </c>
      <c r="Q33" s="595"/>
      <c r="R33" s="595"/>
      <c r="S33" s="595"/>
      <c r="T33" s="595"/>
      <c r="U33" s="595"/>
      <c r="V33" s="596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95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72</v>
      </c>
      <c r="Q36" s="595"/>
      <c r="R36" s="595"/>
      <c r="S36" s="595"/>
      <c r="T36" s="595"/>
      <c r="U36" s="595"/>
      <c r="V36" s="596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72</v>
      </c>
      <c r="Q37" s="595"/>
      <c r="R37" s="595"/>
      <c r="S37" s="595"/>
      <c r="T37" s="595"/>
      <c r="U37" s="595"/>
      <c r="V37" s="596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101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102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103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50</v>
      </c>
      <c r="Y41" s="574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8</v>
      </c>
      <c r="Y42" s="574">
        <f>IFERROR(IF(X42="",0,CEILING((X42/$H42),1)*$H42),"")</f>
        <v>8</v>
      </c>
      <c r="Z42" s="36">
        <f>IFERROR(IF(Y42=0,"",ROUNDUP(Y42/H42,0)*0.00902),"")</f>
        <v>1.804E-2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8.42</v>
      </c>
      <c r="BN42" s="64">
        <f>IFERROR(Y42*I42/H42,"0")</f>
        <v>8.42</v>
      </c>
      <c r="BO42" s="64">
        <f>IFERROR(1/J42*(X42/H42),"0")</f>
        <v>1.5151515151515152E-2</v>
      </c>
      <c r="BP42" s="64">
        <f>IFERROR(1/J42*(Y42/H42),"0")</f>
        <v>1.5151515151515152E-2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72</v>
      </c>
      <c r="Q44" s="595"/>
      <c r="R44" s="595"/>
      <c r="S44" s="595"/>
      <c r="T44" s="595"/>
      <c r="U44" s="595"/>
      <c r="V44" s="596"/>
      <c r="W44" s="37" t="s">
        <v>73</v>
      </c>
      <c r="X44" s="575">
        <f>IFERROR(X41/H41,"0")+IFERROR(X42/H42,"0")+IFERROR(X43/H43,"0")</f>
        <v>6.6296296296296298</v>
      </c>
      <c r="Y44" s="575">
        <f>IFERROR(Y41/H41,"0")+IFERROR(Y42/H42,"0")+IFERROR(Y43/H43,"0")</f>
        <v>7</v>
      </c>
      <c r="Z44" s="575">
        <f>IFERROR(IF(Z41="",0,Z41),"0")+IFERROR(IF(Z42="",0,Z42),"0")+IFERROR(IF(Z43="",0,Z43),"0")</f>
        <v>0.11294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72</v>
      </c>
      <c r="Q45" s="595"/>
      <c r="R45" s="595"/>
      <c r="S45" s="595"/>
      <c r="T45" s="595"/>
      <c r="U45" s="595"/>
      <c r="V45" s="596"/>
      <c r="W45" s="37" t="s">
        <v>70</v>
      </c>
      <c r="X45" s="575">
        <f>IFERROR(SUM(X41:X43),"0")</f>
        <v>58</v>
      </c>
      <c r="Y45" s="575">
        <f>IFERROR(SUM(Y41:Y43),"0")</f>
        <v>62</v>
      </c>
      <c r="Z45" s="37"/>
      <c r="AA45" s="576"/>
      <c r="AB45" s="576"/>
      <c r="AC45" s="576"/>
    </row>
    <row r="46" spans="1:68" ht="14.25" customHeight="1" x14ac:dyDescent="0.25">
      <c r="A46" s="589" t="s">
        <v>74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72</v>
      </c>
      <c r="Q48" s="595"/>
      <c r="R48" s="595"/>
      <c r="S48" s="595"/>
      <c r="T48" s="595"/>
      <c r="U48" s="595"/>
      <c r="V48" s="596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72</v>
      </c>
      <c r="Q49" s="595"/>
      <c r="R49" s="595"/>
      <c r="S49" s="595"/>
      <c r="T49" s="595"/>
      <c r="U49" s="595"/>
      <c r="V49" s="596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119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790</v>
      </c>
      <c r="Y53" s="574">
        <f t="shared" si="6"/>
        <v>799.2</v>
      </c>
      <c r="Z53" s="36">
        <f>IFERROR(IF(Y53=0,"",ROUNDUP(Y53/H53,0)*0.01898),"")</f>
        <v>1.40452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821.81944444444434</v>
      </c>
      <c r="BN53" s="64">
        <f t="shared" si="8"/>
        <v>831.39</v>
      </c>
      <c r="BO53" s="64">
        <f t="shared" si="9"/>
        <v>1.1429398148148147</v>
      </c>
      <c r="BP53" s="64">
        <f t="shared" si="10"/>
        <v>1.15625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279</v>
      </c>
      <c r="Y57" s="574">
        <f t="shared" si="6"/>
        <v>279</v>
      </c>
      <c r="Z57" s="36">
        <f>IFERROR(IF(Y57=0,"",ROUNDUP(Y57/H57,0)*0.00902),"")</f>
        <v>0.55923999999999996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292.02</v>
      </c>
      <c r="BN57" s="64">
        <f t="shared" si="8"/>
        <v>292.02</v>
      </c>
      <c r="BO57" s="64">
        <f t="shared" si="9"/>
        <v>0.46969696969696972</v>
      </c>
      <c r="BP57" s="64">
        <f t="shared" si="10"/>
        <v>0.46969696969696972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72</v>
      </c>
      <c r="Q58" s="595"/>
      <c r="R58" s="595"/>
      <c r="S58" s="595"/>
      <c r="T58" s="595"/>
      <c r="U58" s="595"/>
      <c r="V58" s="596"/>
      <c r="W58" s="37" t="s">
        <v>73</v>
      </c>
      <c r="X58" s="575">
        <f>IFERROR(X52/H52,"0")+IFERROR(X53/H53,"0")+IFERROR(X54/H54,"0")+IFERROR(X55/H55,"0")+IFERROR(X56/H56,"0")+IFERROR(X57/H57,"0")</f>
        <v>135.14814814814815</v>
      </c>
      <c r="Y58" s="575">
        <f>IFERROR(Y52/H52,"0")+IFERROR(Y53/H53,"0")+IFERROR(Y54/H54,"0")+IFERROR(Y55/H55,"0")+IFERROR(Y56/H56,"0")+IFERROR(Y57/H57,"0")</f>
        <v>136</v>
      </c>
      <c r="Z58" s="575">
        <f>IFERROR(IF(Z52="",0,Z52),"0")+IFERROR(IF(Z53="",0,Z53),"0")+IFERROR(IF(Z54="",0,Z54),"0")+IFERROR(IF(Z55="",0,Z55),"0")+IFERROR(IF(Z56="",0,Z56),"0")+IFERROR(IF(Z57="",0,Z57),"0")</f>
        <v>1.96376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72</v>
      </c>
      <c r="Q59" s="595"/>
      <c r="R59" s="595"/>
      <c r="S59" s="595"/>
      <c r="T59" s="595"/>
      <c r="U59" s="595"/>
      <c r="V59" s="596"/>
      <c r="W59" s="37" t="s">
        <v>70</v>
      </c>
      <c r="X59" s="575">
        <f>IFERROR(SUM(X52:X57),"0")</f>
        <v>1069</v>
      </c>
      <c r="Y59" s="575">
        <f>IFERROR(SUM(Y52:Y57),"0")</f>
        <v>1078.2</v>
      </c>
      <c r="Z59" s="37"/>
      <c r="AA59" s="576"/>
      <c r="AB59" s="576"/>
      <c r="AC59" s="576"/>
    </row>
    <row r="60" spans="1:68" ht="14.25" customHeight="1" x14ac:dyDescent="0.25">
      <c r="A60" s="589" t="s">
        <v>139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540</v>
      </c>
      <c r="Y61" s="574">
        <f>IFERROR(IF(X61="",0,CEILING((X61/$H61),1)*$H61),"")</f>
        <v>540</v>
      </c>
      <c r="Z61" s="36">
        <f>IFERROR(IF(Y61=0,"",ROUNDUP(Y61/H61,0)*0.01898),"")</f>
        <v>0.94900000000000007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561.74999999999989</v>
      </c>
      <c r="BN61" s="64">
        <f>IFERROR(Y61*I61/H61,"0")</f>
        <v>561.74999999999989</v>
      </c>
      <c r="BO61" s="64">
        <f>IFERROR(1/J61*(X61/H61),"0")</f>
        <v>0.78125</v>
      </c>
      <c r="BP61" s="64">
        <f>IFERROR(1/J61*(Y61/H61),"0")</f>
        <v>0.78125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48.6</v>
      </c>
      <c r="Y64" s="574">
        <f>IFERROR(IF(X64="",0,CEILING((X64/$H64),1)*$H64),"")</f>
        <v>48.6</v>
      </c>
      <c r="Z64" s="36">
        <f>IFERROR(IF(Y64=0,"",ROUNDUP(Y64/H64,0)*0.00651),"")</f>
        <v>0.11718000000000001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51.839999999999989</v>
      </c>
      <c r="BN64" s="64">
        <f>IFERROR(Y64*I64/H64,"0")</f>
        <v>51.839999999999989</v>
      </c>
      <c r="BO64" s="64">
        <f>IFERROR(1/J64*(X64/H64),"0")</f>
        <v>9.8901098901098911E-2</v>
      </c>
      <c r="BP64" s="64">
        <f>IFERROR(1/J64*(Y64/H64),"0")</f>
        <v>9.8901098901098911E-2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72</v>
      </c>
      <c r="Q65" s="595"/>
      <c r="R65" s="595"/>
      <c r="S65" s="595"/>
      <c r="T65" s="595"/>
      <c r="U65" s="595"/>
      <c r="V65" s="596"/>
      <c r="W65" s="37" t="s">
        <v>73</v>
      </c>
      <c r="X65" s="575">
        <f>IFERROR(X61/H61,"0")+IFERROR(X62/H62,"0")+IFERROR(X63/H63,"0")+IFERROR(X64/H64,"0")</f>
        <v>68</v>
      </c>
      <c r="Y65" s="575">
        <f>IFERROR(Y61/H61,"0")+IFERROR(Y62/H62,"0")+IFERROR(Y63/H63,"0")+IFERROR(Y64/H64,"0")</f>
        <v>68</v>
      </c>
      <c r="Z65" s="575">
        <f>IFERROR(IF(Z61="",0,Z61),"0")+IFERROR(IF(Z62="",0,Z62),"0")+IFERROR(IF(Z63="",0,Z63),"0")+IFERROR(IF(Z64="",0,Z64),"0")</f>
        <v>1.0661800000000001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72</v>
      </c>
      <c r="Q66" s="595"/>
      <c r="R66" s="595"/>
      <c r="S66" s="595"/>
      <c r="T66" s="595"/>
      <c r="U66" s="595"/>
      <c r="V66" s="596"/>
      <c r="W66" s="37" t="s">
        <v>70</v>
      </c>
      <c r="X66" s="575">
        <f>IFERROR(SUM(X61:X64),"0")</f>
        <v>588.6</v>
      </c>
      <c r="Y66" s="575">
        <f>IFERROR(SUM(Y61:Y64),"0")</f>
        <v>588.6</v>
      </c>
      <c r="Z66" s="37"/>
      <c r="AA66" s="576"/>
      <c r="AB66" s="576"/>
      <c r="AC66" s="576"/>
    </row>
    <row r="67" spans="1:68" ht="14.25" customHeight="1" x14ac:dyDescent="0.25">
      <c r="A67" s="589" t="s">
        <v>64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72</v>
      </c>
      <c r="Q71" s="595"/>
      <c r="R71" s="595"/>
      <c r="S71" s="595"/>
      <c r="T71" s="595"/>
      <c r="U71" s="595"/>
      <c r="V71" s="596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72</v>
      </c>
      <c r="Q72" s="595"/>
      <c r="R72" s="595"/>
      <c r="S72" s="595"/>
      <c r="T72" s="595"/>
      <c r="U72" s="595"/>
      <c r="V72" s="596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74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15</v>
      </c>
      <c r="Y76" s="574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15.905357142857142</v>
      </c>
      <c r="BN76" s="64">
        <f t="shared" si="13"/>
        <v>17.814</v>
      </c>
      <c r="BO76" s="64">
        <f t="shared" si="14"/>
        <v>2.7901785714285712E-2</v>
      </c>
      <c r="BP76" s="64">
        <f t="shared" si="15"/>
        <v>3.125E-2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72</v>
      </c>
      <c r="Q80" s="595"/>
      <c r="R80" s="595"/>
      <c r="S80" s="595"/>
      <c r="T80" s="595"/>
      <c r="U80" s="595"/>
      <c r="V80" s="596"/>
      <c r="W80" s="37" t="s">
        <v>73</v>
      </c>
      <c r="X80" s="575">
        <f>IFERROR(X74/H74,"0")+IFERROR(X75/H75,"0")+IFERROR(X76/H76,"0")+IFERROR(X77/H77,"0")+IFERROR(X78/H78,"0")+IFERROR(X79/H79,"0")</f>
        <v>1.7857142857142856</v>
      </c>
      <c r="Y80" s="575">
        <f>IFERROR(Y74/H74,"0")+IFERROR(Y75/H75,"0")+IFERROR(Y76/H76,"0")+IFERROR(Y77/H77,"0")+IFERROR(Y78/H78,"0")+IFERROR(Y79/H79,"0")</f>
        <v>2</v>
      </c>
      <c r="Z80" s="575">
        <f>IFERROR(IF(Z74="",0,Z74),"0")+IFERROR(IF(Z75="",0,Z75),"0")+IFERROR(IF(Z76="",0,Z76),"0")+IFERROR(IF(Z77="",0,Z77),"0")+IFERROR(IF(Z78="",0,Z78),"0")+IFERROR(IF(Z79="",0,Z79),"0")</f>
        <v>3.7960000000000001E-2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72</v>
      </c>
      <c r="Q81" s="595"/>
      <c r="R81" s="595"/>
      <c r="S81" s="595"/>
      <c r="T81" s="595"/>
      <c r="U81" s="595"/>
      <c r="V81" s="596"/>
      <c r="W81" s="37" t="s">
        <v>70</v>
      </c>
      <c r="X81" s="575">
        <f>IFERROR(SUM(X74:X79),"0")</f>
        <v>15</v>
      </c>
      <c r="Y81" s="575">
        <f>IFERROR(SUM(Y74:Y79),"0")</f>
        <v>16.8</v>
      </c>
      <c r="Z81" s="37"/>
      <c r="AA81" s="576"/>
      <c r="AB81" s="576"/>
      <c r="AC81" s="576"/>
    </row>
    <row r="82" spans="1:68" ht="14.25" customHeight="1" x14ac:dyDescent="0.25">
      <c r="A82" s="589" t="s">
        <v>174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72</v>
      </c>
      <c r="Q85" s="595"/>
      <c r="R85" s="595"/>
      <c r="S85" s="595"/>
      <c r="T85" s="595"/>
      <c r="U85" s="595"/>
      <c r="V85" s="596"/>
      <c r="W85" s="37" t="s">
        <v>73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72</v>
      </c>
      <c r="Q86" s="595"/>
      <c r="R86" s="595"/>
      <c r="S86" s="595"/>
      <c r="T86" s="595"/>
      <c r="U86" s="595"/>
      <c r="V86" s="596"/>
      <c r="W86" s="37" t="s">
        <v>70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customHeight="1" x14ac:dyDescent="0.25">
      <c r="A87" s="591" t="s">
        <v>181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103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150</v>
      </c>
      <c r="Y89" s="574">
        <f>IFERROR(IF(X89="",0,CEILING((X89/$H89),1)*$H89),"")</f>
        <v>151.20000000000002</v>
      </c>
      <c r="Z89" s="36">
        <f>IFERROR(IF(Y89=0,"",ROUNDUP(Y89/H89,0)*0.01898),"")</f>
        <v>0.26572000000000001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156.04166666666666</v>
      </c>
      <c r="BN89" s="64">
        <f>IFERROR(Y89*I89/H89,"0")</f>
        <v>157.29000000000002</v>
      </c>
      <c r="BO89" s="64">
        <f>IFERROR(1/J89*(X89/H89),"0")</f>
        <v>0.21701388888888887</v>
      </c>
      <c r="BP89" s="64">
        <f>IFERROR(1/J89*(Y89/H89),"0")</f>
        <v>0.21875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81</v>
      </c>
      <c r="Y91" s="574">
        <f>IFERROR(IF(X91="",0,CEILING((X91/$H91),1)*$H91),"")</f>
        <v>81</v>
      </c>
      <c r="Z91" s="36">
        <f>IFERROR(IF(Y91=0,"",ROUNDUP(Y91/H91,0)*0.00902),"")</f>
        <v>0.16236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84.78</v>
      </c>
      <c r="BN91" s="64">
        <f>IFERROR(Y91*I91/H91,"0")</f>
        <v>84.78</v>
      </c>
      <c r="BO91" s="64">
        <f>IFERROR(1/J91*(X91/H91),"0")</f>
        <v>0.13636363636363635</v>
      </c>
      <c r="BP91" s="64">
        <f>IFERROR(1/J91*(Y91/H91),"0")</f>
        <v>0.13636363636363635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72</v>
      </c>
      <c r="Q92" s="595"/>
      <c r="R92" s="595"/>
      <c r="S92" s="595"/>
      <c r="T92" s="595"/>
      <c r="U92" s="595"/>
      <c r="V92" s="596"/>
      <c r="W92" s="37" t="s">
        <v>73</v>
      </c>
      <c r="X92" s="575">
        <f>IFERROR(X89/H89,"0")+IFERROR(X90/H90,"0")+IFERROR(X91/H91,"0")</f>
        <v>31.888888888888886</v>
      </c>
      <c r="Y92" s="575">
        <f>IFERROR(Y89/H89,"0")+IFERROR(Y90/H90,"0")+IFERROR(Y91/H91,"0")</f>
        <v>32</v>
      </c>
      <c r="Z92" s="575">
        <f>IFERROR(IF(Z89="",0,Z89),"0")+IFERROR(IF(Z90="",0,Z90),"0")+IFERROR(IF(Z91="",0,Z91),"0")</f>
        <v>0.42808000000000002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72</v>
      </c>
      <c r="Q93" s="595"/>
      <c r="R93" s="595"/>
      <c r="S93" s="595"/>
      <c r="T93" s="595"/>
      <c r="U93" s="595"/>
      <c r="V93" s="596"/>
      <c r="W93" s="37" t="s">
        <v>70</v>
      </c>
      <c r="X93" s="575">
        <f>IFERROR(SUM(X89:X91),"0")</f>
        <v>231</v>
      </c>
      <c r="Y93" s="575">
        <f>IFERROR(SUM(Y89:Y91),"0")</f>
        <v>232.20000000000002</v>
      </c>
      <c r="Z93" s="37"/>
      <c r="AA93" s="576"/>
      <c r="AB93" s="576"/>
      <c r="AC93" s="576"/>
    </row>
    <row r="94" spans="1:68" ht="14.25" customHeight="1" x14ac:dyDescent="0.25">
      <c r="A94" s="589" t="s">
        <v>74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0" t="s">
        <v>191</v>
      </c>
      <c r="Q95" s="578"/>
      <c r="R95" s="578"/>
      <c r="S95" s="578"/>
      <c r="T95" s="579"/>
      <c r="U95" s="34"/>
      <c r="V95" s="34"/>
      <c r="W95" s="35" t="s">
        <v>70</v>
      </c>
      <c r="X95" s="573">
        <v>124</v>
      </c>
      <c r="Y95" s="574">
        <f t="shared" ref="Y95:Y100" si="16">IFERROR(IF(X95="",0,CEILING((X95/$H95),1)*$H95),"")</f>
        <v>129.6</v>
      </c>
      <c r="Z95" s="36">
        <f>IFERROR(IF(Y95=0,"",ROUNDUP(Y95/H95,0)*0.01898),"")</f>
        <v>0.30368000000000001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131.94518518518518</v>
      </c>
      <c r="BN95" s="64">
        <f t="shared" ref="BN95:BN100" si="18">IFERROR(Y95*I95/H95,"0")</f>
        <v>137.904</v>
      </c>
      <c r="BO95" s="64">
        <f t="shared" ref="BO95:BO100" si="19">IFERROR(1/J95*(X95/H95),"0")</f>
        <v>0.23919753086419754</v>
      </c>
      <c r="BP95" s="64">
        <f t="shared" ref="BP95:BP100" si="20">IFERROR(1/J95*(Y95/H95),"0")</f>
        <v>0.25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13.5</v>
      </c>
      <c r="Y99" s="574">
        <f t="shared" si="16"/>
        <v>13.5</v>
      </c>
      <c r="Z99" s="36">
        <f>IFERROR(IF(Y99=0,"",ROUNDUP(Y99/H99,0)*0.00651),"")</f>
        <v>3.2550000000000003E-2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14.759999999999998</v>
      </c>
      <c r="BN99" s="64">
        <f t="shared" si="18"/>
        <v>14.759999999999998</v>
      </c>
      <c r="BO99" s="64">
        <f t="shared" si="19"/>
        <v>2.7472527472527476E-2</v>
      </c>
      <c r="BP99" s="64">
        <f t="shared" si="20"/>
        <v>2.7472527472527476E-2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72</v>
      </c>
      <c r="Q101" s="595"/>
      <c r="R101" s="595"/>
      <c r="S101" s="595"/>
      <c r="T101" s="595"/>
      <c r="U101" s="595"/>
      <c r="V101" s="596"/>
      <c r="W101" s="37" t="s">
        <v>73</v>
      </c>
      <c r="X101" s="575">
        <f>IFERROR(X95/H95,"0")+IFERROR(X96/H96,"0")+IFERROR(X97/H97,"0")+IFERROR(X98/H98,"0")+IFERROR(X99/H99,"0")+IFERROR(X100/H100,"0")</f>
        <v>20.308641975308642</v>
      </c>
      <c r="Y101" s="575">
        <f>IFERROR(Y95/H95,"0")+IFERROR(Y96/H96,"0")+IFERROR(Y97/H97,"0")+IFERROR(Y98/H98,"0")+IFERROR(Y99/H99,"0")+IFERROR(Y100/H100,"0")</f>
        <v>21</v>
      </c>
      <c r="Z101" s="575">
        <f>IFERROR(IF(Z95="",0,Z95),"0")+IFERROR(IF(Z96="",0,Z96),"0")+IFERROR(IF(Z97="",0,Z97),"0")+IFERROR(IF(Z98="",0,Z98),"0")+IFERROR(IF(Z99="",0,Z99),"0")+IFERROR(IF(Z100="",0,Z100),"0")</f>
        <v>0.33623000000000003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72</v>
      </c>
      <c r="Q102" s="595"/>
      <c r="R102" s="595"/>
      <c r="S102" s="595"/>
      <c r="T102" s="595"/>
      <c r="U102" s="595"/>
      <c r="V102" s="596"/>
      <c r="W102" s="37" t="s">
        <v>70</v>
      </c>
      <c r="X102" s="575">
        <f>IFERROR(SUM(X95:X100),"0")</f>
        <v>137.5</v>
      </c>
      <c r="Y102" s="575">
        <f>IFERROR(SUM(Y95:Y100),"0")</f>
        <v>143.1</v>
      </c>
      <c r="Z102" s="37"/>
      <c r="AA102" s="576"/>
      <c r="AB102" s="576"/>
      <c r="AC102" s="576"/>
    </row>
    <row r="103" spans="1:68" ht="16.5" customHeight="1" x14ac:dyDescent="0.25">
      <c r="A103" s="591" t="s">
        <v>204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103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10</v>
      </c>
      <c r="Y105" s="574">
        <f>IFERROR(IF(X105="",0,CEILING((X105/$H105),1)*$H105),"")</f>
        <v>10.8</v>
      </c>
      <c r="Z105" s="36">
        <f>IFERROR(IF(Y105=0,"",ROUNDUP(Y105/H105,0)*0.01898),"")</f>
        <v>1.898E-2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10.402777777777777</v>
      </c>
      <c r="BN105" s="64">
        <f>IFERROR(Y105*I105/H105,"0")</f>
        <v>11.234999999999999</v>
      </c>
      <c r="BO105" s="64">
        <f>IFERROR(1/J105*(X105/H105),"0")</f>
        <v>1.4467592592592591E-2</v>
      </c>
      <c r="BP105" s="64">
        <f>IFERROR(1/J105*(Y105/H105),"0")</f>
        <v>1.5625E-2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15</v>
      </c>
      <c r="Y106" s="574">
        <f>IFERROR(IF(X106="",0,CEILING((X106/$H106),1)*$H106),"")</f>
        <v>15</v>
      </c>
      <c r="Z106" s="36">
        <f>IFERROR(IF(Y106=0,"",ROUNDUP(Y106/H106,0)*0.00902),"")</f>
        <v>3.6080000000000001E-2</v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15.84</v>
      </c>
      <c r="BN106" s="64">
        <f>IFERROR(Y106*I106/H106,"0")</f>
        <v>15.84</v>
      </c>
      <c r="BO106" s="64">
        <f>IFERROR(1/J106*(X106/H106),"0")</f>
        <v>3.0303030303030304E-2</v>
      </c>
      <c r="BP106" s="64">
        <f>IFERROR(1/J106*(Y106/H106),"0")</f>
        <v>3.0303030303030304E-2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72</v>
      </c>
      <c r="Q109" s="595"/>
      <c r="R109" s="595"/>
      <c r="S109" s="595"/>
      <c r="T109" s="595"/>
      <c r="U109" s="595"/>
      <c r="V109" s="596"/>
      <c r="W109" s="37" t="s">
        <v>73</v>
      </c>
      <c r="X109" s="575">
        <f>IFERROR(X105/H105,"0")+IFERROR(X106/H106,"0")+IFERROR(X107/H107,"0")+IFERROR(X108/H108,"0")</f>
        <v>4.9259259259259256</v>
      </c>
      <c r="Y109" s="575">
        <f>IFERROR(Y105/H105,"0")+IFERROR(Y106/H106,"0")+IFERROR(Y107/H107,"0")+IFERROR(Y108/H108,"0")</f>
        <v>5</v>
      </c>
      <c r="Z109" s="575">
        <f>IFERROR(IF(Z105="",0,Z105),"0")+IFERROR(IF(Z106="",0,Z106),"0")+IFERROR(IF(Z107="",0,Z107),"0")+IFERROR(IF(Z108="",0,Z108),"0")</f>
        <v>5.5059999999999998E-2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72</v>
      </c>
      <c r="Q110" s="595"/>
      <c r="R110" s="595"/>
      <c r="S110" s="595"/>
      <c r="T110" s="595"/>
      <c r="U110" s="595"/>
      <c r="V110" s="596"/>
      <c r="W110" s="37" t="s">
        <v>70</v>
      </c>
      <c r="X110" s="575">
        <f>IFERROR(SUM(X105:X108),"0")</f>
        <v>25</v>
      </c>
      <c r="Y110" s="575">
        <f>IFERROR(SUM(Y105:Y108),"0")</f>
        <v>25.8</v>
      </c>
      <c r="Z110" s="37"/>
      <c r="AA110" s="576"/>
      <c r="AB110" s="576"/>
      <c r="AC110" s="576"/>
    </row>
    <row r="111" spans="1:68" ht="14.25" customHeight="1" x14ac:dyDescent="0.25">
      <c r="A111" s="589" t="s">
        <v>139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72</v>
      </c>
      <c r="Q115" s="595"/>
      <c r="R115" s="595"/>
      <c r="S115" s="595"/>
      <c r="T115" s="595"/>
      <c r="U115" s="595"/>
      <c r="V115" s="596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72</v>
      </c>
      <c r="Q116" s="595"/>
      <c r="R116" s="595"/>
      <c r="S116" s="595"/>
      <c r="T116" s="595"/>
      <c r="U116" s="595"/>
      <c r="V116" s="596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customHeight="1" x14ac:dyDescent="0.25">
      <c r="A117" s="589" t="s">
        <v>74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48</v>
      </c>
      <c r="Y118" s="574">
        <f>IFERROR(IF(X118="",0,CEILING((X118/$H118),1)*$H118),"")</f>
        <v>48.599999999999994</v>
      </c>
      <c r="Z118" s="36">
        <f>IFERROR(IF(Y118=0,"",ROUNDUP(Y118/H118,0)*0.01898),"")</f>
        <v>0.11388000000000001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51.04</v>
      </c>
      <c r="BN118" s="64">
        <f>IFERROR(Y118*I118/H118,"0")</f>
        <v>51.67799999999999</v>
      </c>
      <c r="BO118" s="64">
        <f>IFERROR(1/J118*(X118/H118),"0")</f>
        <v>9.2592592592592601E-2</v>
      </c>
      <c r="BP118" s="64">
        <f>IFERROR(1/J118*(Y118/H118),"0")</f>
        <v>9.375E-2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27</v>
      </c>
      <c r="Y120" s="574">
        <f>IFERROR(IF(X120="",0,CEILING((X120/$H120),1)*$H120),"")</f>
        <v>27</v>
      </c>
      <c r="Z120" s="36">
        <f>IFERROR(IF(Y120=0,"",ROUNDUP(Y120/H120,0)*0.00651),"")</f>
        <v>6.5100000000000005E-2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29.519999999999996</v>
      </c>
      <c r="BN120" s="64">
        <f>IFERROR(Y120*I120/H120,"0")</f>
        <v>29.519999999999996</v>
      </c>
      <c r="BO120" s="64">
        <f>IFERROR(1/J120*(X120/H120),"0")</f>
        <v>5.4945054945054951E-2</v>
      </c>
      <c r="BP120" s="64">
        <f>IFERROR(1/J120*(Y120/H120),"0")</f>
        <v>5.4945054945054951E-2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72</v>
      </c>
      <c r="Q122" s="595"/>
      <c r="R122" s="595"/>
      <c r="S122" s="595"/>
      <c r="T122" s="595"/>
      <c r="U122" s="595"/>
      <c r="V122" s="596"/>
      <c r="W122" s="37" t="s">
        <v>73</v>
      </c>
      <c r="X122" s="575">
        <f>IFERROR(X118/H118,"0")+IFERROR(X119/H119,"0")+IFERROR(X120/H120,"0")+IFERROR(X121/H121,"0")</f>
        <v>15.925925925925927</v>
      </c>
      <c r="Y122" s="575">
        <f>IFERROR(Y118/H118,"0")+IFERROR(Y119/H119,"0")+IFERROR(Y120/H120,"0")+IFERROR(Y121/H121,"0")</f>
        <v>16</v>
      </c>
      <c r="Z122" s="575">
        <f>IFERROR(IF(Z118="",0,Z118),"0")+IFERROR(IF(Z119="",0,Z119),"0")+IFERROR(IF(Z120="",0,Z120),"0")+IFERROR(IF(Z121="",0,Z121),"0")</f>
        <v>0.17898000000000003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72</v>
      </c>
      <c r="Q123" s="595"/>
      <c r="R123" s="595"/>
      <c r="S123" s="595"/>
      <c r="T123" s="595"/>
      <c r="U123" s="595"/>
      <c r="V123" s="596"/>
      <c r="W123" s="37" t="s">
        <v>70</v>
      </c>
      <c r="X123" s="575">
        <f>IFERROR(SUM(X118:X121),"0")</f>
        <v>75</v>
      </c>
      <c r="Y123" s="575">
        <f>IFERROR(SUM(Y118:Y121),"0")</f>
        <v>75.599999999999994</v>
      </c>
      <c r="Z123" s="37"/>
      <c r="AA123" s="576"/>
      <c r="AB123" s="576"/>
      <c r="AC123" s="576"/>
    </row>
    <row r="124" spans="1:68" ht="14.25" customHeight="1" x14ac:dyDescent="0.25">
      <c r="A124" s="589" t="s">
        <v>174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72</v>
      </c>
      <c r="Q127" s="595"/>
      <c r="R127" s="595"/>
      <c r="S127" s="595"/>
      <c r="T127" s="595"/>
      <c r="U127" s="595"/>
      <c r="V127" s="596"/>
      <c r="W127" s="37" t="s">
        <v>73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72</v>
      </c>
      <c r="Q128" s="595"/>
      <c r="R128" s="595"/>
      <c r="S128" s="595"/>
      <c r="T128" s="595"/>
      <c r="U128" s="595"/>
      <c r="V128" s="596"/>
      <c r="W128" s="37" t="s">
        <v>70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91" t="s">
        <v>237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103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238</v>
      </c>
      <c r="B131" s="54" t="s">
        <v>239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242</v>
      </c>
      <c r="W132" s="35" t="s">
        <v>70</v>
      </c>
      <c r="X132" s="573">
        <v>3.2</v>
      </c>
      <c r="Y132" s="574">
        <f>IFERROR(IF(X132="",0,CEILING((X132/$H132),1)*$H132),"")</f>
        <v>3.2</v>
      </c>
      <c r="Z132" s="36">
        <f>IFERROR(IF(Y132=0,"",ROUNDUP(Y132/H132,0)*0.00651),"")</f>
        <v>6.5100000000000002E-3</v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3.38</v>
      </c>
      <c r="BN132" s="64">
        <f>IFERROR(Y132*I132/H132,"0")</f>
        <v>3.38</v>
      </c>
      <c r="BO132" s="64">
        <f>IFERROR(1/J132*(X132/H132),"0")</f>
        <v>5.4945054945054949E-3</v>
      </c>
      <c r="BP132" s="64">
        <f>IFERROR(1/J132*(Y132/H132),"0")</f>
        <v>5.4945054945054949E-3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72</v>
      </c>
      <c r="Q133" s="595"/>
      <c r="R133" s="595"/>
      <c r="S133" s="595"/>
      <c r="T133" s="595"/>
      <c r="U133" s="595"/>
      <c r="V133" s="596"/>
      <c r="W133" s="37" t="s">
        <v>73</v>
      </c>
      <c r="X133" s="575">
        <f>IFERROR(X131/H131,"0")+IFERROR(X132/H132,"0")</f>
        <v>1</v>
      </c>
      <c r="Y133" s="575">
        <f>IFERROR(Y131/H131,"0")+IFERROR(Y132/H132,"0")</f>
        <v>1</v>
      </c>
      <c r="Z133" s="575">
        <f>IFERROR(IF(Z131="",0,Z131),"0")+IFERROR(IF(Z132="",0,Z132),"0")</f>
        <v>6.5100000000000002E-3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72</v>
      </c>
      <c r="Q134" s="595"/>
      <c r="R134" s="595"/>
      <c r="S134" s="595"/>
      <c r="T134" s="595"/>
      <c r="U134" s="595"/>
      <c r="V134" s="596"/>
      <c r="W134" s="37" t="s">
        <v>70</v>
      </c>
      <c r="X134" s="575">
        <f>IFERROR(SUM(X131:X132),"0")</f>
        <v>3.2</v>
      </c>
      <c r="Y134" s="575">
        <f>IFERROR(SUM(Y131:Y132),"0")</f>
        <v>3.2</v>
      </c>
      <c r="Z134" s="37"/>
      <c r="AA134" s="576"/>
      <c r="AB134" s="576"/>
      <c r="AC134" s="576"/>
    </row>
    <row r="135" spans="1:68" ht="14.25" customHeight="1" x14ac:dyDescent="0.25">
      <c r="A135" s="589" t="s">
        <v>64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243</v>
      </c>
      <c r="B136" s="54" t="s">
        <v>244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245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243</v>
      </c>
      <c r="B137" s="54" t="s">
        <v>246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245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72</v>
      </c>
      <c r="Q138" s="595"/>
      <c r="R138" s="595"/>
      <c r="S138" s="595"/>
      <c r="T138" s="595"/>
      <c r="U138" s="595"/>
      <c r="V138" s="596"/>
      <c r="W138" s="37" t="s">
        <v>73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72</v>
      </c>
      <c r="Q139" s="595"/>
      <c r="R139" s="595"/>
      <c r="S139" s="595"/>
      <c r="T139" s="595"/>
      <c r="U139" s="595"/>
      <c r="V139" s="596"/>
      <c r="W139" s="37" t="s">
        <v>70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74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247</v>
      </c>
      <c r="B141" s="54" t="s">
        <v>248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247</v>
      </c>
      <c r="B142" s="54" t="s">
        <v>249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72</v>
      </c>
      <c r="Q143" s="595"/>
      <c r="R143" s="595"/>
      <c r="S143" s="595"/>
      <c r="T143" s="595"/>
      <c r="U143" s="595"/>
      <c r="V143" s="596"/>
      <c r="W143" s="37" t="s">
        <v>73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72</v>
      </c>
      <c r="Q144" s="595"/>
      <c r="R144" s="595"/>
      <c r="S144" s="595"/>
      <c r="T144" s="595"/>
      <c r="U144" s="595"/>
      <c r="V144" s="596"/>
      <c r="W144" s="37" t="s">
        <v>70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91" t="s">
        <v>101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103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250</v>
      </c>
      <c r="B147" s="54" t="s">
        <v>251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72</v>
      </c>
      <c r="Q148" s="595"/>
      <c r="R148" s="595"/>
      <c r="S148" s="595"/>
      <c r="T148" s="595"/>
      <c r="U148" s="595"/>
      <c r="V148" s="596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72</v>
      </c>
      <c r="Q149" s="595"/>
      <c r="R149" s="595"/>
      <c r="S149" s="595"/>
      <c r="T149" s="595"/>
      <c r="U149" s="595"/>
      <c r="V149" s="596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64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253</v>
      </c>
      <c r="B151" s="54" t="s">
        <v>254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60</v>
      </c>
      <c r="Y151" s="574">
        <f>IFERROR(IF(X151="",0,CEILING((X151/$H151),1)*$H151),"")</f>
        <v>63</v>
      </c>
      <c r="Z151" s="36">
        <f>IFERROR(IF(Y151=0,"",ROUNDUP(Y151/H151,0)*0.01898),"")</f>
        <v>0.13286000000000001</v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63.900000000000006</v>
      </c>
      <c r="BN151" s="64">
        <f>IFERROR(Y151*I151/H151,"0")</f>
        <v>67.094999999999999</v>
      </c>
      <c r="BO151" s="64">
        <f>IFERROR(1/J151*(X151/H151),"0")</f>
        <v>0.10416666666666667</v>
      </c>
      <c r="BP151" s="64">
        <f>IFERROR(1/J151*(Y151/H151),"0")</f>
        <v>0.109375</v>
      </c>
    </row>
    <row r="152" spans="1:68" ht="16.5" customHeight="1" x14ac:dyDescent="0.25">
      <c r="A152" s="54" t="s">
        <v>256</v>
      </c>
      <c r="B152" s="54" t="s">
        <v>257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259</v>
      </c>
      <c r="B153" s="54" t="s">
        <v>260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20</v>
      </c>
      <c r="Y153" s="574">
        <f>IFERROR(IF(X153="",0,CEILING((X153/$H153),1)*$H153),"")</f>
        <v>27</v>
      </c>
      <c r="Z153" s="36">
        <f>IFERROR(IF(Y153=0,"",ROUNDUP(Y153/H153,0)*0.01898),"")</f>
        <v>5.6940000000000004E-2</v>
      </c>
      <c r="AA153" s="56"/>
      <c r="AB153" s="57"/>
      <c r="AC153" s="197" t="s">
        <v>261</v>
      </c>
      <c r="AG153" s="64"/>
      <c r="AJ153" s="68"/>
      <c r="AK153" s="68">
        <v>0</v>
      </c>
      <c r="BB153" s="198" t="s">
        <v>1</v>
      </c>
      <c r="BM153" s="64">
        <f>IFERROR(X153*I153/H153,"0")</f>
        <v>21.3</v>
      </c>
      <c r="BN153" s="64">
        <f>IFERROR(Y153*I153/H153,"0")</f>
        <v>28.755000000000003</v>
      </c>
      <c r="BO153" s="64">
        <f>IFERROR(1/J153*(X153/H153),"0")</f>
        <v>3.4722222222222224E-2</v>
      </c>
      <c r="BP153" s="64">
        <f>IFERROR(1/J153*(Y153/H153),"0")</f>
        <v>4.6875E-2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72</v>
      </c>
      <c r="Q154" s="595"/>
      <c r="R154" s="595"/>
      <c r="S154" s="595"/>
      <c r="T154" s="595"/>
      <c r="U154" s="595"/>
      <c r="V154" s="596"/>
      <c r="W154" s="37" t="s">
        <v>73</v>
      </c>
      <c r="X154" s="575">
        <f>IFERROR(X151/H151,"0")+IFERROR(X152/H152,"0")+IFERROR(X153/H153,"0")</f>
        <v>8.8888888888888893</v>
      </c>
      <c r="Y154" s="575">
        <f>IFERROR(Y151/H151,"0")+IFERROR(Y152/H152,"0")+IFERROR(Y153/H153,"0")</f>
        <v>10</v>
      </c>
      <c r="Z154" s="575">
        <f>IFERROR(IF(Z151="",0,Z151),"0")+IFERROR(IF(Z152="",0,Z152),"0")+IFERROR(IF(Z153="",0,Z153),"0")</f>
        <v>0.18980000000000002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72</v>
      </c>
      <c r="Q155" s="595"/>
      <c r="R155" s="595"/>
      <c r="S155" s="595"/>
      <c r="T155" s="595"/>
      <c r="U155" s="595"/>
      <c r="V155" s="596"/>
      <c r="W155" s="37" t="s">
        <v>70</v>
      </c>
      <c r="X155" s="575">
        <f>IFERROR(SUM(X151:X153),"0")</f>
        <v>80</v>
      </c>
      <c r="Y155" s="575">
        <f>IFERROR(SUM(Y151:Y153),"0")</f>
        <v>90</v>
      </c>
      <c r="Z155" s="37"/>
      <c r="AA155" s="576"/>
      <c r="AB155" s="576"/>
      <c r="AC155" s="576"/>
    </row>
    <row r="156" spans="1:68" ht="27.75" customHeight="1" x14ac:dyDescent="0.2">
      <c r="A156" s="657" t="s">
        <v>262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263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264</v>
      </c>
      <c r="B159" s="54" t="s">
        <v>265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72</v>
      </c>
      <c r="Q160" s="595"/>
      <c r="R160" s="595"/>
      <c r="S160" s="595"/>
      <c r="T160" s="595"/>
      <c r="U160" s="595"/>
      <c r="V160" s="596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72</v>
      </c>
      <c r="Q161" s="595"/>
      <c r="R161" s="595"/>
      <c r="S161" s="595"/>
      <c r="T161" s="595"/>
      <c r="U161" s="595"/>
      <c r="V161" s="596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64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267</v>
      </c>
      <c r="B163" s="54" t="s">
        <v>268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25</v>
      </c>
      <c r="Y163" s="574">
        <f t="shared" ref="Y163:Y171" si="21">IFERROR(IF(X163="",0,CEILING((X163/$H163),1)*$H163),"")</f>
        <v>25.200000000000003</v>
      </c>
      <c r="Z163" s="36">
        <f>IFERROR(IF(Y163=0,"",ROUNDUP(Y163/H163,0)*0.00902),"")</f>
        <v>5.4120000000000001E-2</v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26.607142857142858</v>
      </c>
      <c r="BN163" s="64">
        <f t="shared" ref="BN163:BN171" si="23">IFERROR(Y163*I163/H163,"0")</f>
        <v>26.82</v>
      </c>
      <c r="BO163" s="64">
        <f t="shared" ref="BO163:BO171" si="24">IFERROR(1/J163*(X163/H163),"0")</f>
        <v>4.5093795093795096E-2</v>
      </c>
      <c r="BP163" s="64">
        <f t="shared" ref="BP163:BP171" si="25">IFERROR(1/J163*(Y163/H163),"0")</f>
        <v>4.5454545454545456E-2</v>
      </c>
    </row>
    <row r="164" spans="1:68" ht="27" customHeight="1" x14ac:dyDescent="0.25">
      <c r="A164" s="54" t="s">
        <v>270</v>
      </c>
      <c r="B164" s="54" t="s">
        <v>271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6.3</v>
      </c>
      <c r="Y166" s="574">
        <f t="shared" si="21"/>
        <v>6.3000000000000007</v>
      </c>
      <c r="Z166" s="36">
        <f>IFERROR(IF(Y166=0,"",ROUNDUP(Y166/H166,0)*0.00502),"")</f>
        <v>1.506E-2</v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22"/>
        <v>6.6899999999999995</v>
      </c>
      <c r="BN166" s="64">
        <f t="shared" si="23"/>
        <v>6.69</v>
      </c>
      <c r="BO166" s="64">
        <f t="shared" si="24"/>
        <v>1.2820512820512822E-2</v>
      </c>
      <c r="BP166" s="64">
        <f t="shared" si="25"/>
        <v>1.2820512820512822E-2</v>
      </c>
    </row>
    <row r="167" spans="1:68" ht="27" customHeight="1" x14ac:dyDescent="0.25">
      <c r="A167" s="54" t="s">
        <v>278</v>
      </c>
      <c r="B167" s="54" t="s">
        <v>279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272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283</v>
      </c>
      <c r="B169" s="54" t="s">
        <v>284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275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275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287</v>
      </c>
      <c r="B171" s="54" t="s">
        <v>288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72</v>
      </c>
      <c r="Q172" s="595"/>
      <c r="R172" s="595"/>
      <c r="S172" s="595"/>
      <c r="T172" s="595"/>
      <c r="U172" s="595"/>
      <c r="V172" s="596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8.9523809523809526</v>
      </c>
      <c r="Y172" s="575">
        <f>IFERROR(Y163/H163,"0")+IFERROR(Y164/H164,"0")+IFERROR(Y165/H165,"0")+IFERROR(Y166/H166,"0")+IFERROR(Y167/H167,"0")+IFERROR(Y168/H168,"0")+IFERROR(Y169/H169,"0")+IFERROR(Y170/H170,"0")+IFERROR(Y171/H171,"0")</f>
        <v>9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6.9180000000000005E-2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72</v>
      </c>
      <c r="Q173" s="595"/>
      <c r="R173" s="595"/>
      <c r="S173" s="595"/>
      <c r="T173" s="595"/>
      <c r="U173" s="595"/>
      <c r="V173" s="596"/>
      <c r="W173" s="37" t="s">
        <v>70</v>
      </c>
      <c r="X173" s="575">
        <f>IFERROR(SUM(X163:X171),"0")</f>
        <v>31.3</v>
      </c>
      <c r="Y173" s="575">
        <f>IFERROR(SUM(Y163:Y171),"0")</f>
        <v>31.500000000000004</v>
      </c>
      <c r="Z173" s="37"/>
      <c r="AA173" s="576"/>
      <c r="AB173" s="576"/>
      <c r="AC173" s="576"/>
    </row>
    <row r="174" spans="1:68" ht="14.25" customHeight="1" x14ac:dyDescent="0.25">
      <c r="A174" s="589" t="s">
        <v>95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290</v>
      </c>
      <c r="B175" s="54" t="s">
        <v>291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292</v>
      </c>
      <c r="L175" s="32"/>
      <c r="M175" s="33" t="s">
        <v>293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295</v>
      </c>
      <c r="B176" s="54" t="s">
        <v>296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292</v>
      </c>
      <c r="L176" s="32"/>
      <c r="M176" s="33" t="s">
        <v>293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297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298</v>
      </c>
      <c r="B177" s="54" t="s">
        <v>299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292</v>
      </c>
      <c r="L177" s="32"/>
      <c r="M177" s="33" t="s">
        <v>293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297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72</v>
      </c>
      <c r="Q178" s="595"/>
      <c r="R178" s="595"/>
      <c r="S178" s="595"/>
      <c r="T178" s="595"/>
      <c r="U178" s="595"/>
      <c r="V178" s="596"/>
      <c r="W178" s="37" t="s">
        <v>73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72</v>
      </c>
      <c r="Q179" s="595"/>
      <c r="R179" s="595"/>
      <c r="S179" s="595"/>
      <c r="T179" s="595"/>
      <c r="U179" s="595"/>
      <c r="V179" s="596"/>
      <c r="W179" s="37" t="s">
        <v>70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300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301</v>
      </c>
      <c r="B181" s="54" t="s">
        <v>302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292</v>
      </c>
      <c r="L181" s="32"/>
      <c r="M181" s="33" t="s">
        <v>293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297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72</v>
      </c>
      <c r="Q182" s="595"/>
      <c r="R182" s="595"/>
      <c r="S182" s="595"/>
      <c r="T182" s="595"/>
      <c r="U182" s="595"/>
      <c r="V182" s="596"/>
      <c r="W182" s="37" t="s">
        <v>73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72</v>
      </c>
      <c r="Q183" s="595"/>
      <c r="R183" s="595"/>
      <c r="S183" s="595"/>
      <c r="T183" s="595"/>
      <c r="U183" s="595"/>
      <c r="V183" s="596"/>
      <c r="W183" s="37" t="s">
        <v>70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303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103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304</v>
      </c>
      <c r="B186" s="54" t="s">
        <v>305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306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307</v>
      </c>
      <c r="B187" s="54" t="s">
        <v>308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306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72</v>
      </c>
      <c r="Q188" s="595"/>
      <c r="R188" s="595"/>
      <c r="S188" s="595"/>
      <c r="T188" s="595"/>
      <c r="U188" s="595"/>
      <c r="V188" s="596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72</v>
      </c>
      <c r="Q189" s="595"/>
      <c r="R189" s="595"/>
      <c r="S189" s="595"/>
      <c r="T189" s="595"/>
      <c r="U189" s="595"/>
      <c r="V189" s="596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139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309</v>
      </c>
      <c r="B191" s="54" t="s">
        <v>310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311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312</v>
      </c>
      <c r="B192" s="54" t="s">
        <v>313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311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72</v>
      </c>
      <c r="Q193" s="595"/>
      <c r="R193" s="595"/>
      <c r="S193" s="595"/>
      <c r="T193" s="595"/>
      <c r="U193" s="595"/>
      <c r="V193" s="596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72</v>
      </c>
      <c r="Q194" s="595"/>
      <c r="R194" s="595"/>
      <c r="S194" s="595"/>
      <c r="T194" s="595"/>
      <c r="U194" s="595"/>
      <c r="V194" s="596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64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314</v>
      </c>
      <c r="B196" s="54" t="s">
        <v>315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30</v>
      </c>
      <c r="Y196" s="574">
        <f t="shared" ref="Y196:Y203" si="26">IFERROR(IF(X196="",0,CEILING((X196/$H196),1)*$H196),"")</f>
        <v>32.400000000000006</v>
      </c>
      <c r="Z196" s="36">
        <f>IFERROR(IF(Y196=0,"",ROUNDUP(Y196/H196,0)*0.00902),"")</f>
        <v>5.4120000000000001E-2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31.166666666666668</v>
      </c>
      <c r="BN196" s="64">
        <f t="shared" ref="BN196:BN203" si="28">IFERROR(Y196*I196/H196,"0")</f>
        <v>33.660000000000004</v>
      </c>
      <c r="BO196" s="64">
        <f t="shared" ref="BO196:BO203" si="29">IFERROR(1/J196*(X196/H196),"0")</f>
        <v>4.208754208754209E-2</v>
      </c>
      <c r="BP196" s="64">
        <f t="shared" ref="BP196:BP203" si="30">IFERROR(1/J196*(Y196/H196),"0")</f>
        <v>4.5454545454545463E-2</v>
      </c>
    </row>
    <row r="197" spans="1:68" ht="27" customHeight="1" x14ac:dyDescent="0.25">
      <c r="A197" s="54" t="s">
        <v>317</v>
      </c>
      <c r="B197" s="54" t="s">
        <v>318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15</v>
      </c>
      <c r="Y197" s="574">
        <f t="shared" si="26"/>
        <v>16.200000000000003</v>
      </c>
      <c r="Z197" s="36">
        <f>IFERROR(IF(Y197=0,"",ROUNDUP(Y197/H197,0)*0.00902),"")</f>
        <v>2.7060000000000001E-2</v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7"/>
        <v>15.583333333333334</v>
      </c>
      <c r="BN197" s="64">
        <f t="shared" si="28"/>
        <v>16.830000000000002</v>
      </c>
      <c r="BO197" s="64">
        <f t="shared" si="29"/>
        <v>2.1043771043771045E-2</v>
      </c>
      <c r="BP197" s="64">
        <f t="shared" si="30"/>
        <v>2.2727272727272731E-2</v>
      </c>
    </row>
    <row r="198" spans="1:68" ht="27" customHeight="1" x14ac:dyDescent="0.25">
      <c r="A198" s="54" t="s">
        <v>320</v>
      </c>
      <c r="B198" s="54" t="s">
        <v>321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25</v>
      </c>
      <c r="Y198" s="574">
        <f t="shared" si="26"/>
        <v>27</v>
      </c>
      <c r="Z198" s="36">
        <f>IFERROR(IF(Y198=0,"",ROUNDUP(Y198/H198,0)*0.00902),"")</f>
        <v>4.5100000000000001E-2</v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7"/>
        <v>25.972222222222221</v>
      </c>
      <c r="BN198" s="64">
        <f t="shared" si="28"/>
        <v>28.049999999999997</v>
      </c>
      <c r="BO198" s="64">
        <f t="shared" si="29"/>
        <v>3.5072951739618406E-2</v>
      </c>
      <c r="BP198" s="64">
        <f t="shared" si="30"/>
        <v>3.787878787878788E-2</v>
      </c>
    </row>
    <row r="199" spans="1:68" ht="27" customHeight="1" x14ac:dyDescent="0.25">
      <c r="A199" s="54" t="s">
        <v>323</v>
      </c>
      <c r="B199" s="54" t="s">
        <v>324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15</v>
      </c>
      <c r="Y199" s="574">
        <f t="shared" si="26"/>
        <v>16.200000000000003</v>
      </c>
      <c r="Z199" s="36">
        <f>IFERROR(IF(Y199=0,"",ROUNDUP(Y199/H199,0)*0.00902),"")</f>
        <v>2.7060000000000001E-2</v>
      </c>
      <c r="AA199" s="56"/>
      <c r="AB199" s="57"/>
      <c r="AC199" s="241" t="s">
        <v>325</v>
      </c>
      <c r="AG199" s="64"/>
      <c r="AJ199" s="68"/>
      <c r="AK199" s="68">
        <v>0</v>
      </c>
      <c r="BB199" s="242" t="s">
        <v>1</v>
      </c>
      <c r="BM199" s="64">
        <f t="shared" si="27"/>
        <v>15.583333333333334</v>
      </c>
      <c r="BN199" s="64">
        <f t="shared" si="28"/>
        <v>16.830000000000002</v>
      </c>
      <c r="BO199" s="64">
        <f t="shared" si="29"/>
        <v>2.1043771043771045E-2</v>
      </c>
      <c r="BP199" s="64">
        <f t="shared" si="30"/>
        <v>2.2727272727272731E-2</v>
      </c>
    </row>
    <row r="200" spans="1:68" ht="27" customHeight="1" x14ac:dyDescent="0.25">
      <c r="A200" s="54" t="s">
        <v>326</v>
      </c>
      <c r="B200" s="54" t="s">
        <v>327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325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72</v>
      </c>
      <c r="Q204" s="595"/>
      <c r="R204" s="595"/>
      <c r="S204" s="595"/>
      <c r="T204" s="595"/>
      <c r="U204" s="595"/>
      <c r="V204" s="596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15.74074074074074</v>
      </c>
      <c r="Y204" s="575">
        <f>IFERROR(Y196/H196,"0")+IFERROR(Y197/H197,"0")+IFERROR(Y198/H198,"0")+IFERROR(Y199/H199,"0")+IFERROR(Y200/H200,"0")+IFERROR(Y201/H201,"0")+IFERROR(Y202/H202,"0")+IFERROR(Y203/H203,"0")</f>
        <v>17.000000000000004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0.15334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72</v>
      </c>
      <c r="Q205" s="595"/>
      <c r="R205" s="595"/>
      <c r="S205" s="595"/>
      <c r="T205" s="595"/>
      <c r="U205" s="595"/>
      <c r="V205" s="596"/>
      <c r="W205" s="37" t="s">
        <v>70</v>
      </c>
      <c r="X205" s="575">
        <f>IFERROR(SUM(X196:X203),"0")</f>
        <v>85</v>
      </c>
      <c r="Y205" s="575">
        <f>IFERROR(SUM(Y196:Y203),"0")</f>
        <v>91.800000000000011</v>
      </c>
      <c r="Z205" s="37"/>
      <c r="AA205" s="576"/>
      <c r="AB205" s="576"/>
      <c r="AC205" s="576"/>
    </row>
    <row r="206" spans="1:68" ht="14.25" customHeight="1" x14ac:dyDescent="0.25">
      <c r="A206" s="589" t="s">
        <v>74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334</v>
      </c>
      <c r="B207" s="54" t="s">
        <v>335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340</v>
      </c>
      <c r="B209" s="54" t="s">
        <v>341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342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16</v>
      </c>
      <c r="Y210" s="574">
        <f t="shared" si="31"/>
        <v>16.8</v>
      </c>
      <c r="Z210" s="36">
        <f t="shared" ref="Z210:Z215" si="36">IFERROR(IF(Y210=0,"",ROUNDUP(Y210/H210,0)*0.00651),"")</f>
        <v>4.5569999999999999E-2</v>
      </c>
      <c r="AA210" s="56"/>
      <c r="AB210" s="57"/>
      <c r="AC210" s="257" t="s">
        <v>336</v>
      </c>
      <c r="AG210" s="64"/>
      <c r="AJ210" s="68"/>
      <c r="AK210" s="68">
        <v>0</v>
      </c>
      <c r="BB210" s="258" t="s">
        <v>1</v>
      </c>
      <c r="BM210" s="64">
        <f t="shared" si="32"/>
        <v>17.8</v>
      </c>
      <c r="BN210" s="64">
        <f t="shared" si="33"/>
        <v>18.690000000000001</v>
      </c>
      <c r="BO210" s="64">
        <f t="shared" si="34"/>
        <v>3.6630036630036632E-2</v>
      </c>
      <c r="BP210" s="64">
        <f t="shared" si="35"/>
        <v>3.8461538461538471E-2</v>
      </c>
    </row>
    <row r="211" spans="1:68" ht="27" customHeight="1" x14ac:dyDescent="0.25">
      <c r="A211" s="54" t="s">
        <v>345</v>
      </c>
      <c r="B211" s="54" t="s">
        <v>346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15.75</v>
      </c>
      <c r="Y212" s="574">
        <f t="shared" si="31"/>
        <v>16.8</v>
      </c>
      <c r="Z212" s="36">
        <f t="shared" si="36"/>
        <v>4.5569999999999999E-2</v>
      </c>
      <c r="AA212" s="56"/>
      <c r="AB212" s="57"/>
      <c r="AC212" s="261" t="s">
        <v>342</v>
      </c>
      <c r="AG212" s="64"/>
      <c r="AJ212" s="68"/>
      <c r="AK212" s="68">
        <v>0</v>
      </c>
      <c r="BB212" s="262" t="s">
        <v>1</v>
      </c>
      <c r="BM212" s="64">
        <f t="shared" si="32"/>
        <v>17.403750000000002</v>
      </c>
      <c r="BN212" s="64">
        <f t="shared" si="33"/>
        <v>18.564000000000004</v>
      </c>
      <c r="BO212" s="64">
        <f t="shared" si="34"/>
        <v>3.6057692307692311E-2</v>
      </c>
      <c r="BP212" s="64">
        <f t="shared" si="35"/>
        <v>3.8461538461538471E-2</v>
      </c>
    </row>
    <row r="213" spans="1:68" ht="27" customHeight="1" x14ac:dyDescent="0.25">
      <c r="A213" s="54" t="s">
        <v>350</v>
      </c>
      <c r="B213" s="54" t="s">
        <v>351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9</v>
      </c>
      <c r="Y213" s="574">
        <f t="shared" si="31"/>
        <v>9.6</v>
      </c>
      <c r="Z213" s="36">
        <f t="shared" si="36"/>
        <v>2.6040000000000001E-2</v>
      </c>
      <c r="AA213" s="56"/>
      <c r="AB213" s="57"/>
      <c r="AC213" s="263" t="s">
        <v>342</v>
      </c>
      <c r="AG213" s="64"/>
      <c r="AJ213" s="68"/>
      <c r="AK213" s="68">
        <v>0</v>
      </c>
      <c r="BB213" s="264" t="s">
        <v>1</v>
      </c>
      <c r="BM213" s="64">
        <f t="shared" si="32"/>
        <v>9.9450000000000021</v>
      </c>
      <c r="BN213" s="64">
        <f t="shared" si="33"/>
        <v>10.608000000000001</v>
      </c>
      <c r="BO213" s="64">
        <f t="shared" si="34"/>
        <v>2.0604395604395608E-2</v>
      </c>
      <c r="BP213" s="64">
        <f t="shared" si="35"/>
        <v>2.197802197802198E-2</v>
      </c>
    </row>
    <row r="214" spans="1:68" ht="27" customHeight="1" x14ac:dyDescent="0.25">
      <c r="A214" s="54" t="s">
        <v>352</v>
      </c>
      <c r="B214" s="54" t="s">
        <v>353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8</v>
      </c>
      <c r="Y215" s="574">
        <f t="shared" si="31"/>
        <v>9.6</v>
      </c>
      <c r="Z215" s="36">
        <f t="shared" si="36"/>
        <v>2.6040000000000001E-2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2"/>
        <v>8.86</v>
      </c>
      <c r="BN215" s="64">
        <f t="shared" si="33"/>
        <v>10.632</v>
      </c>
      <c r="BO215" s="64">
        <f t="shared" si="34"/>
        <v>1.8315018315018316E-2</v>
      </c>
      <c r="BP215" s="64">
        <f t="shared" si="35"/>
        <v>2.197802197802198E-2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72</v>
      </c>
      <c r="Q216" s="595"/>
      <c r="R216" s="595"/>
      <c r="S216" s="595"/>
      <c r="T216" s="595"/>
      <c r="U216" s="595"/>
      <c r="V216" s="596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20.3125</v>
      </c>
      <c r="Y216" s="575">
        <f>IFERROR(Y207/H207,"0")+IFERROR(Y208/H208,"0")+IFERROR(Y209/H209,"0")+IFERROR(Y210/H210,"0")+IFERROR(Y211/H211,"0")+IFERROR(Y212/H212,"0")+IFERROR(Y213/H213,"0")+IFERROR(Y214/H214,"0")+IFERROR(Y215/H215,"0")</f>
        <v>22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0.14322000000000001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72</v>
      </c>
      <c r="Q217" s="595"/>
      <c r="R217" s="595"/>
      <c r="S217" s="595"/>
      <c r="T217" s="595"/>
      <c r="U217" s="595"/>
      <c r="V217" s="596"/>
      <c r="W217" s="37" t="s">
        <v>70</v>
      </c>
      <c r="X217" s="575">
        <f>IFERROR(SUM(X207:X215),"0")</f>
        <v>48.75</v>
      </c>
      <c r="Y217" s="575">
        <f>IFERROR(SUM(Y207:Y215),"0")</f>
        <v>52.800000000000004</v>
      </c>
      <c r="Z217" s="37"/>
      <c r="AA217" s="576"/>
      <c r="AB217" s="576"/>
      <c r="AC217" s="576"/>
    </row>
    <row r="218" spans="1:68" ht="14.25" customHeight="1" x14ac:dyDescent="0.25">
      <c r="A218" s="589" t="s">
        <v>174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358</v>
      </c>
      <c r="B219" s="54" t="s">
        <v>359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361</v>
      </c>
      <c r="B220" s="54" t="s">
        <v>362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363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72</v>
      </c>
      <c r="Q221" s="595"/>
      <c r="R221" s="595"/>
      <c r="S221" s="595"/>
      <c r="T221" s="595"/>
      <c r="U221" s="595"/>
      <c r="V221" s="596"/>
      <c r="W221" s="37" t="s">
        <v>73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72</v>
      </c>
      <c r="Q222" s="595"/>
      <c r="R222" s="595"/>
      <c r="S222" s="595"/>
      <c r="T222" s="595"/>
      <c r="U222" s="595"/>
      <c r="V222" s="596"/>
      <c r="W222" s="37" t="s">
        <v>70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customHeight="1" x14ac:dyDescent="0.25">
      <c r="A223" s="591" t="s">
        <v>364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103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365</v>
      </c>
      <c r="B225" s="54" t="s">
        <v>366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373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367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381</v>
      </c>
      <c r="B231" s="54" t="s">
        <v>382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373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72</v>
      </c>
      <c r="Q232" s="595"/>
      <c r="R232" s="595"/>
      <c r="S232" s="595"/>
      <c r="T232" s="595"/>
      <c r="U232" s="595"/>
      <c r="V232" s="596"/>
      <c r="W232" s="37" t="s">
        <v>73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72</v>
      </c>
      <c r="Q233" s="595"/>
      <c r="R233" s="595"/>
      <c r="S233" s="595"/>
      <c r="T233" s="595"/>
      <c r="U233" s="595"/>
      <c r="V233" s="596"/>
      <c r="W233" s="37" t="s">
        <v>70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customHeight="1" x14ac:dyDescent="0.25">
      <c r="A234" s="589" t="s">
        <v>139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383</v>
      </c>
      <c r="B235" s="54" t="s">
        <v>384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383</v>
      </c>
      <c r="B236" s="54" t="s">
        <v>386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385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72</v>
      </c>
      <c r="Q237" s="595"/>
      <c r="R237" s="595"/>
      <c r="S237" s="595"/>
      <c r="T237" s="595"/>
      <c r="U237" s="595"/>
      <c r="V237" s="596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72</v>
      </c>
      <c r="Q238" s="595"/>
      <c r="R238" s="595"/>
      <c r="S238" s="595"/>
      <c r="T238" s="595"/>
      <c r="U238" s="595"/>
      <c r="V238" s="596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387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388</v>
      </c>
      <c r="B240" s="54" t="s">
        <v>389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292</v>
      </c>
      <c r="L240" s="32"/>
      <c r="M240" s="33" t="s">
        <v>293</v>
      </c>
      <c r="N240" s="33"/>
      <c r="O240" s="32">
        <v>45</v>
      </c>
      <c r="P240" s="659" t="s">
        <v>390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72</v>
      </c>
      <c r="Q241" s="595"/>
      <c r="R241" s="595"/>
      <c r="S241" s="595"/>
      <c r="T241" s="595"/>
      <c r="U241" s="595"/>
      <c r="V241" s="596"/>
      <c r="W241" s="37" t="s">
        <v>73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72</v>
      </c>
      <c r="Q242" s="595"/>
      <c r="R242" s="595"/>
      <c r="S242" s="595"/>
      <c r="T242" s="595"/>
      <c r="U242" s="595"/>
      <c r="V242" s="596"/>
      <c r="W242" s="37" t="s">
        <v>70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89" t="s">
        <v>392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393</v>
      </c>
      <c r="B244" s="54" t="s">
        <v>394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292</v>
      </c>
      <c r="L244" s="32"/>
      <c r="M244" s="33" t="s">
        <v>293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395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292</v>
      </c>
      <c r="L245" s="32"/>
      <c r="M245" s="33" t="s">
        <v>293</v>
      </c>
      <c r="N245" s="33"/>
      <c r="O245" s="32">
        <v>90</v>
      </c>
      <c r="P245" s="762" t="s">
        <v>398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395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396</v>
      </c>
      <c r="B246" s="54" t="s">
        <v>399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292</v>
      </c>
      <c r="L246" s="32"/>
      <c r="M246" s="33" t="s">
        <v>293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400</v>
      </c>
      <c r="B247" s="54" t="s">
        <v>401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292</v>
      </c>
      <c r="L247" s="32"/>
      <c r="M247" s="33" t="s">
        <v>293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402</v>
      </c>
      <c r="B248" s="54" t="s">
        <v>403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292</v>
      </c>
      <c r="L248" s="32"/>
      <c r="M248" s="33" t="s">
        <v>293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404</v>
      </c>
      <c r="B249" s="54" t="s">
        <v>405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292</v>
      </c>
      <c r="L249" s="32"/>
      <c r="M249" s="33" t="s">
        <v>293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72</v>
      </c>
      <c r="Q250" s="595"/>
      <c r="R250" s="595"/>
      <c r="S250" s="595"/>
      <c r="T250" s="595"/>
      <c r="U250" s="595"/>
      <c r="V250" s="596"/>
      <c r="W250" s="37" t="s">
        <v>73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72</v>
      </c>
      <c r="Q251" s="595"/>
      <c r="R251" s="595"/>
      <c r="S251" s="595"/>
      <c r="T251" s="595"/>
      <c r="U251" s="595"/>
      <c r="V251" s="596"/>
      <c r="W251" s="37" t="s">
        <v>70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91" t="s">
        <v>406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103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407</v>
      </c>
      <c r="B254" s="54" t="s">
        <v>408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60</v>
      </c>
      <c r="Y254" s="574">
        <f>IFERROR(IF(X254="",0,CEILING((X254/$H254),1)*$H254),"")</f>
        <v>64.800000000000011</v>
      </c>
      <c r="Z254" s="36">
        <f>IFERROR(IF(Y254=0,"",ROUNDUP(Y254/H254,0)*0.01898),"")</f>
        <v>0.11388000000000001</v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62.416666666666657</v>
      </c>
      <c r="BN254" s="64">
        <f>IFERROR(Y254*I254/H254,"0")</f>
        <v>67.410000000000011</v>
      </c>
      <c r="BO254" s="64">
        <f>IFERROR(1/J254*(X254/H254),"0")</f>
        <v>8.6805555555555552E-2</v>
      </c>
      <c r="BP254" s="64">
        <f>IFERROR(1/J254*(Y254/H254),"0")</f>
        <v>9.3750000000000014E-2</v>
      </c>
    </row>
    <row r="255" spans="1:68" ht="27" customHeight="1" x14ac:dyDescent="0.25">
      <c r="A255" s="54" t="s">
        <v>410</v>
      </c>
      <c r="B255" s="54" t="s">
        <v>411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180</v>
      </c>
      <c r="Y255" s="574">
        <f>IFERROR(IF(X255="",0,CEILING((X255/$H255),1)*$H255),"")</f>
        <v>183.60000000000002</v>
      </c>
      <c r="Z255" s="36">
        <f>IFERROR(IF(Y255=0,"",ROUNDUP(Y255/H255,0)*0.01898),"")</f>
        <v>0.32266</v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187.24999999999997</v>
      </c>
      <c r="BN255" s="64">
        <f>IFERROR(Y255*I255/H255,"0")</f>
        <v>190.995</v>
      </c>
      <c r="BO255" s="64">
        <f>IFERROR(1/J255*(X255/H255),"0")</f>
        <v>0.26041666666666663</v>
      </c>
      <c r="BP255" s="64">
        <f>IFERROR(1/J255*(Y255/H255),"0")</f>
        <v>0.265625</v>
      </c>
    </row>
    <row r="256" spans="1:68" ht="37.5" customHeight="1" x14ac:dyDescent="0.25">
      <c r="A256" s="54" t="s">
        <v>413</v>
      </c>
      <c r="B256" s="54" t="s">
        <v>414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10</v>
      </c>
      <c r="Y256" s="574">
        <f>IFERROR(IF(X256="",0,CEILING((X256/$H256),1)*$H256),"")</f>
        <v>10.8</v>
      </c>
      <c r="Z256" s="36">
        <f>IFERROR(IF(Y256=0,"",ROUNDUP(Y256/H256,0)*0.01898),"")</f>
        <v>1.898E-2</v>
      </c>
      <c r="AA256" s="56"/>
      <c r="AB256" s="57"/>
      <c r="AC256" s="309" t="s">
        <v>415</v>
      </c>
      <c r="AG256" s="64"/>
      <c r="AJ256" s="68"/>
      <c r="AK256" s="68">
        <v>0</v>
      </c>
      <c r="BB256" s="310" t="s">
        <v>1</v>
      </c>
      <c r="BM256" s="64">
        <f>IFERROR(X256*I256/H256,"0")</f>
        <v>10.402777777777777</v>
      </c>
      <c r="BN256" s="64">
        <f>IFERROR(Y256*I256/H256,"0")</f>
        <v>11.234999999999999</v>
      </c>
      <c r="BO256" s="64">
        <f>IFERROR(1/J256*(X256/H256),"0")</f>
        <v>1.4467592592592591E-2</v>
      </c>
      <c r="BP256" s="64">
        <f>IFERROR(1/J256*(Y256/H256),"0")</f>
        <v>1.5625E-2</v>
      </c>
    </row>
    <row r="257" spans="1:68" ht="27" customHeight="1" x14ac:dyDescent="0.25">
      <c r="A257" s="54" t="s">
        <v>416</v>
      </c>
      <c r="B257" s="54" t="s">
        <v>417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15</v>
      </c>
      <c r="Y257" s="574">
        <f>IFERROR(IF(X257="",0,CEILING((X257/$H257),1)*$H257),"")</f>
        <v>16</v>
      </c>
      <c r="Z257" s="36">
        <f>IFERROR(IF(Y257=0,"",ROUNDUP(Y257/H257,0)*0.00902),"")</f>
        <v>3.6080000000000001E-2</v>
      </c>
      <c r="AA257" s="56"/>
      <c r="AB257" s="57"/>
      <c r="AC257" s="311" t="s">
        <v>418</v>
      </c>
      <c r="AG257" s="64"/>
      <c r="AJ257" s="68"/>
      <c r="AK257" s="68">
        <v>0</v>
      </c>
      <c r="BB257" s="312" t="s">
        <v>1</v>
      </c>
      <c r="BM257" s="64">
        <f>IFERROR(X257*I257/H257,"0")</f>
        <v>15.7875</v>
      </c>
      <c r="BN257" s="64">
        <f>IFERROR(Y257*I257/H257,"0")</f>
        <v>16.84</v>
      </c>
      <c r="BO257" s="64">
        <f>IFERROR(1/J257*(X257/H257),"0")</f>
        <v>2.8409090909090912E-2</v>
      </c>
      <c r="BP257" s="64">
        <f>IFERROR(1/J257*(Y257/H257),"0")</f>
        <v>3.0303030303030304E-2</v>
      </c>
    </row>
    <row r="258" spans="1:68" ht="27" customHeight="1" x14ac:dyDescent="0.25">
      <c r="A258" s="54" t="s">
        <v>419</v>
      </c>
      <c r="B258" s="54" t="s">
        <v>420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421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72</v>
      </c>
      <c r="Q259" s="595"/>
      <c r="R259" s="595"/>
      <c r="S259" s="595"/>
      <c r="T259" s="595"/>
      <c r="U259" s="595"/>
      <c r="V259" s="596"/>
      <c r="W259" s="37" t="s">
        <v>73</v>
      </c>
      <c r="X259" s="575">
        <f>IFERROR(X254/H254,"0")+IFERROR(X255/H255,"0")+IFERROR(X256/H256,"0")+IFERROR(X257/H257,"0")+IFERROR(X258/H258,"0")</f>
        <v>26.898148148148149</v>
      </c>
      <c r="Y259" s="575">
        <f>IFERROR(Y254/H254,"0")+IFERROR(Y255/H255,"0")+IFERROR(Y256/H256,"0")+IFERROR(Y257/H257,"0")+IFERROR(Y258/H258,"0")</f>
        <v>28</v>
      </c>
      <c r="Z259" s="575">
        <f>IFERROR(IF(Z254="",0,Z254),"0")+IFERROR(IF(Z255="",0,Z255),"0")+IFERROR(IF(Z256="",0,Z256),"0")+IFERROR(IF(Z257="",0,Z257),"0")+IFERROR(IF(Z258="",0,Z258),"0")</f>
        <v>0.49160000000000004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72</v>
      </c>
      <c r="Q260" s="595"/>
      <c r="R260" s="595"/>
      <c r="S260" s="595"/>
      <c r="T260" s="595"/>
      <c r="U260" s="595"/>
      <c r="V260" s="596"/>
      <c r="W260" s="37" t="s">
        <v>70</v>
      </c>
      <c r="X260" s="575">
        <f>IFERROR(SUM(X254:X258),"0")</f>
        <v>265</v>
      </c>
      <c r="Y260" s="575">
        <f>IFERROR(SUM(Y254:Y258),"0")</f>
        <v>275.20000000000005</v>
      </c>
      <c r="Z260" s="37"/>
      <c r="AA260" s="576"/>
      <c r="AB260" s="576"/>
      <c r="AC260" s="576"/>
    </row>
    <row r="261" spans="1:68" ht="16.5" customHeight="1" x14ac:dyDescent="0.25">
      <c r="A261" s="591" t="s">
        <v>422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103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423</v>
      </c>
      <c r="B263" s="54" t="s">
        <v>424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425</v>
      </c>
      <c r="B264" s="54" t="s">
        <v>426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428</v>
      </c>
      <c r="B265" s="54" t="s">
        <v>429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431</v>
      </c>
      <c r="B266" s="54" t="s">
        <v>432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49" t="s">
        <v>433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72</v>
      </c>
      <c r="Q267" s="595"/>
      <c r="R267" s="595"/>
      <c r="S267" s="595"/>
      <c r="T267" s="595"/>
      <c r="U267" s="595"/>
      <c r="V267" s="596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72</v>
      </c>
      <c r="Q268" s="595"/>
      <c r="R268" s="595"/>
      <c r="S268" s="595"/>
      <c r="T268" s="595"/>
      <c r="U268" s="595"/>
      <c r="V268" s="596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435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74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436</v>
      </c>
      <c r="B271" s="54" t="s">
        <v>437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438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439</v>
      </c>
      <c r="B272" s="54" t="s">
        <v>440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441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442</v>
      </c>
      <c r="B273" s="54" t="s">
        <v>443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444</v>
      </c>
      <c r="AG273" s="64"/>
      <c r="AJ273" s="68" t="s">
        <v>113</v>
      </c>
      <c r="AK273" s="68">
        <v>33.6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72</v>
      </c>
      <c r="Q274" s="595"/>
      <c r="R274" s="595"/>
      <c r="S274" s="595"/>
      <c r="T274" s="595"/>
      <c r="U274" s="595"/>
      <c r="V274" s="596"/>
      <c r="W274" s="37" t="s">
        <v>73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72</v>
      </c>
      <c r="Q275" s="595"/>
      <c r="R275" s="595"/>
      <c r="S275" s="595"/>
      <c r="T275" s="595"/>
      <c r="U275" s="595"/>
      <c r="V275" s="596"/>
      <c r="W275" s="37" t="s">
        <v>70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customHeight="1" x14ac:dyDescent="0.25">
      <c r="A276" s="591" t="s">
        <v>445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64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446</v>
      </c>
      <c r="B278" s="54" t="s">
        <v>447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448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72</v>
      </c>
      <c r="Q279" s="595"/>
      <c r="R279" s="595"/>
      <c r="S279" s="595"/>
      <c r="T279" s="595"/>
      <c r="U279" s="595"/>
      <c r="V279" s="596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72</v>
      </c>
      <c r="Q280" s="595"/>
      <c r="R280" s="595"/>
      <c r="S280" s="595"/>
      <c r="T280" s="595"/>
      <c r="U280" s="595"/>
      <c r="V280" s="596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74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449</v>
      </c>
      <c r="B282" s="54" t="s">
        <v>450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451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72</v>
      </c>
      <c r="Q283" s="595"/>
      <c r="R283" s="595"/>
      <c r="S283" s="595"/>
      <c r="T283" s="595"/>
      <c r="U283" s="595"/>
      <c r="V283" s="596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72</v>
      </c>
      <c r="Q284" s="595"/>
      <c r="R284" s="595"/>
      <c r="S284" s="595"/>
      <c r="T284" s="595"/>
      <c r="U284" s="595"/>
      <c r="V284" s="596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452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103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453</v>
      </c>
      <c r="B287" s="54" t="s">
        <v>454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455</v>
      </c>
      <c r="AB287" s="57"/>
      <c r="AC287" s="333" t="s">
        <v>456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72</v>
      </c>
      <c r="Q288" s="595"/>
      <c r="R288" s="595"/>
      <c r="S288" s="595"/>
      <c r="T288" s="595"/>
      <c r="U288" s="595"/>
      <c r="V288" s="596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72</v>
      </c>
      <c r="Q289" s="595"/>
      <c r="R289" s="595"/>
      <c r="S289" s="595"/>
      <c r="T289" s="595"/>
      <c r="U289" s="595"/>
      <c r="V289" s="596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457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103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458</v>
      </c>
      <c r="B292" s="54" t="s">
        <v>459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240</v>
      </c>
      <c r="Y292" s="574">
        <f t="shared" ref="Y292:Y297" si="48">IFERROR(IF(X292="",0,CEILING((X292/$H292),1)*$H292),"")</f>
        <v>248.4</v>
      </c>
      <c r="Z292" s="36">
        <f>IFERROR(IF(Y292=0,"",ROUNDUP(Y292/H292,0)*0.01898),"")</f>
        <v>0.43653999999999998</v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249.66666666666663</v>
      </c>
      <c r="BN292" s="64">
        <f t="shared" ref="BN292:BN297" si="50">IFERROR(Y292*I292/H292,"0")</f>
        <v>258.40499999999997</v>
      </c>
      <c r="BO292" s="64">
        <f t="shared" ref="BO292:BO297" si="51">IFERROR(1/J292*(X292/H292),"0")</f>
        <v>0.34722222222222221</v>
      </c>
      <c r="BP292" s="64">
        <f t="shared" ref="BP292:BP297" si="52">IFERROR(1/J292*(Y292/H292),"0")</f>
        <v>0.359375</v>
      </c>
    </row>
    <row r="293" spans="1:68" ht="27" customHeight="1" x14ac:dyDescent="0.25">
      <c r="A293" s="54" t="s">
        <v>461</v>
      </c>
      <c r="B293" s="54" t="s">
        <v>462</v>
      </c>
      <c r="C293" s="31">
        <v>4301012016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690</v>
      </c>
      <c r="Y293" s="574">
        <f t="shared" si="48"/>
        <v>691.2</v>
      </c>
      <c r="Z293" s="36">
        <f>IFERROR(IF(Y293=0,"",ROUNDUP(Y293/H293,0)*0.01898),"")</f>
        <v>1.21472</v>
      </c>
      <c r="AA293" s="56"/>
      <c r="AB293" s="57"/>
      <c r="AC293" s="337" t="s">
        <v>463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9"/>
        <v>717.79166666666663</v>
      </c>
      <c r="BN293" s="64">
        <f t="shared" si="50"/>
        <v>719.04</v>
      </c>
      <c r="BO293" s="64">
        <f t="shared" si="51"/>
        <v>0.99826388888888884</v>
      </c>
      <c r="BP293" s="64">
        <f t="shared" si="52"/>
        <v>1</v>
      </c>
    </row>
    <row r="294" spans="1:68" ht="27" customHeight="1" x14ac:dyDescent="0.25">
      <c r="A294" s="54" t="s">
        <v>461</v>
      </c>
      <c r="B294" s="54" t="s">
        <v>464</v>
      </c>
      <c r="C294" s="31">
        <v>4301011911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467</v>
      </c>
      <c r="B295" s="54" t="s">
        <v>468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140</v>
      </c>
      <c r="Y295" s="574">
        <f t="shared" si="48"/>
        <v>140.4</v>
      </c>
      <c r="Z295" s="36">
        <f>IFERROR(IF(Y295=0,"",ROUNDUP(Y295/H295,0)*0.01898),"")</f>
        <v>0.24674000000000001</v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145.63888888888886</v>
      </c>
      <c r="BN295" s="64">
        <f t="shared" si="50"/>
        <v>146.05499999999998</v>
      </c>
      <c r="BO295" s="64">
        <f t="shared" si="51"/>
        <v>0.20254629629629628</v>
      </c>
      <c r="BP295" s="64">
        <f t="shared" si="52"/>
        <v>0.203125</v>
      </c>
    </row>
    <row r="296" spans="1:68" ht="27" customHeight="1" x14ac:dyDescent="0.25">
      <c r="A296" s="54" t="s">
        <v>470</v>
      </c>
      <c r="B296" s="54" t="s">
        <v>471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16</v>
      </c>
      <c r="Y296" s="574">
        <f t="shared" si="48"/>
        <v>16</v>
      </c>
      <c r="Z296" s="36">
        <f>IFERROR(IF(Y296=0,"",ROUNDUP(Y296/H296,0)*0.00902),"")</f>
        <v>3.6080000000000001E-2</v>
      </c>
      <c r="AA296" s="56"/>
      <c r="AB296" s="57"/>
      <c r="AC296" s="343" t="s">
        <v>460</v>
      </c>
      <c r="AG296" s="64"/>
      <c r="AJ296" s="68"/>
      <c r="AK296" s="68">
        <v>0</v>
      </c>
      <c r="BB296" s="344" t="s">
        <v>1</v>
      </c>
      <c r="BM296" s="64">
        <f t="shared" si="49"/>
        <v>16.84</v>
      </c>
      <c r="BN296" s="64">
        <f t="shared" si="50"/>
        <v>16.84</v>
      </c>
      <c r="BO296" s="64">
        <f t="shared" si="51"/>
        <v>3.0303030303030304E-2</v>
      </c>
      <c r="BP296" s="64">
        <f t="shared" si="52"/>
        <v>3.0303030303030304E-2</v>
      </c>
    </row>
    <row r="297" spans="1:68" ht="27" customHeight="1" x14ac:dyDescent="0.25">
      <c r="A297" s="54" t="s">
        <v>472</v>
      </c>
      <c r="B297" s="54" t="s">
        <v>473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44</v>
      </c>
      <c r="Y297" s="574">
        <f t="shared" si="48"/>
        <v>44</v>
      </c>
      <c r="Z297" s="36">
        <f>IFERROR(IF(Y297=0,"",ROUNDUP(Y297/H297,0)*0.00902),"")</f>
        <v>9.9220000000000003E-2</v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46.31</v>
      </c>
      <c r="BN297" s="64">
        <f t="shared" si="50"/>
        <v>46.31</v>
      </c>
      <c r="BO297" s="64">
        <f t="shared" si="51"/>
        <v>8.3333333333333343E-2</v>
      </c>
      <c r="BP297" s="64">
        <f t="shared" si="52"/>
        <v>8.3333333333333343E-2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72</v>
      </c>
      <c r="Q298" s="595"/>
      <c r="R298" s="595"/>
      <c r="S298" s="595"/>
      <c r="T298" s="595"/>
      <c r="U298" s="595"/>
      <c r="V298" s="596"/>
      <c r="W298" s="37" t="s">
        <v>73</v>
      </c>
      <c r="X298" s="575">
        <f>IFERROR(X292/H292,"0")+IFERROR(X293/H293,"0")+IFERROR(X294/H294,"0")+IFERROR(X295/H295,"0")+IFERROR(X296/H296,"0")+IFERROR(X297/H297,"0")</f>
        <v>114.07407407407408</v>
      </c>
      <c r="Y298" s="575">
        <f>IFERROR(Y292/H292,"0")+IFERROR(Y293/H293,"0")+IFERROR(Y294/H294,"0")+IFERROR(Y295/H295,"0")+IFERROR(Y296/H296,"0")+IFERROR(Y297/H297,"0")</f>
        <v>115</v>
      </c>
      <c r="Z298" s="575">
        <f>IFERROR(IF(Z292="",0,Z292),"0")+IFERROR(IF(Z293="",0,Z293),"0")+IFERROR(IF(Z294="",0,Z294),"0")+IFERROR(IF(Z295="",0,Z295),"0")+IFERROR(IF(Z296="",0,Z296),"0")+IFERROR(IF(Z297="",0,Z297),"0")</f>
        <v>2.0332999999999997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72</v>
      </c>
      <c r="Q299" s="595"/>
      <c r="R299" s="595"/>
      <c r="S299" s="595"/>
      <c r="T299" s="595"/>
      <c r="U299" s="595"/>
      <c r="V299" s="596"/>
      <c r="W299" s="37" t="s">
        <v>70</v>
      </c>
      <c r="X299" s="575">
        <f>IFERROR(SUM(X292:X297),"0")</f>
        <v>1130</v>
      </c>
      <c r="Y299" s="575">
        <f>IFERROR(SUM(Y292:Y297),"0")</f>
        <v>1140</v>
      </c>
      <c r="Z299" s="37"/>
      <c r="AA299" s="576"/>
      <c r="AB299" s="576"/>
      <c r="AC299" s="576"/>
    </row>
    <row r="300" spans="1:68" ht="14.25" customHeight="1" x14ac:dyDescent="0.25">
      <c r="A300" s="589" t="s">
        <v>64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475</v>
      </c>
      <c r="B301" s="54" t="s">
        <v>476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100</v>
      </c>
      <c r="Y301" s="574">
        <f t="shared" ref="Y301:Y307" si="53">IFERROR(IF(X301="",0,CEILING((X301/$H301),1)*$H301),"")</f>
        <v>100.80000000000001</v>
      </c>
      <c r="Z301" s="36">
        <f>IFERROR(IF(Y301=0,"",ROUNDUP(Y301/H301,0)*0.00902),"")</f>
        <v>0.21648000000000001</v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106.42857142857143</v>
      </c>
      <c r="BN301" s="64">
        <f t="shared" ref="BN301:BN307" si="55">IFERROR(Y301*I301/H301,"0")</f>
        <v>107.28</v>
      </c>
      <c r="BO301" s="64">
        <f t="shared" ref="BO301:BO307" si="56">IFERROR(1/J301*(X301/H301),"0")</f>
        <v>0.18037518037518038</v>
      </c>
      <c r="BP301" s="64">
        <f t="shared" ref="BP301:BP307" si="57">IFERROR(1/J301*(Y301/H301),"0")</f>
        <v>0.18181818181818182</v>
      </c>
    </row>
    <row r="302" spans="1:68" ht="27" customHeight="1" x14ac:dyDescent="0.25">
      <c r="A302" s="54" t="s">
        <v>478</v>
      </c>
      <c r="B302" s="54" t="s">
        <v>479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189</v>
      </c>
      <c r="Y302" s="574">
        <f t="shared" si="53"/>
        <v>189</v>
      </c>
      <c r="Z302" s="36">
        <f>IFERROR(IF(Y302=0,"",ROUNDUP(Y302/H302,0)*0.00902),"")</f>
        <v>0.40590000000000004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201.14999999999998</v>
      </c>
      <c r="BN302" s="64">
        <f t="shared" si="55"/>
        <v>201.14999999999998</v>
      </c>
      <c r="BO302" s="64">
        <f t="shared" si="56"/>
        <v>0.34090909090909094</v>
      </c>
      <c r="BP302" s="64">
        <f t="shared" si="57"/>
        <v>0.34090909090909094</v>
      </c>
    </row>
    <row r="303" spans="1:68" ht="27" customHeight="1" x14ac:dyDescent="0.25">
      <c r="A303" s="54" t="s">
        <v>481</v>
      </c>
      <c r="B303" s="54" t="s">
        <v>482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47.599999999999987</v>
      </c>
      <c r="Y304" s="574">
        <f t="shared" si="53"/>
        <v>48.300000000000004</v>
      </c>
      <c r="Z304" s="36">
        <f>IFERROR(IF(Y304=0,"",ROUNDUP(Y304/H304,0)*0.00502),"")</f>
        <v>0.11546000000000001</v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50.546666666666653</v>
      </c>
      <c r="BN304" s="64">
        <f t="shared" si="55"/>
        <v>51.29</v>
      </c>
      <c r="BO304" s="64">
        <f t="shared" si="56"/>
        <v>9.6866096866096846E-2</v>
      </c>
      <c r="BP304" s="64">
        <f t="shared" si="57"/>
        <v>9.8290598290598302E-2</v>
      </c>
    </row>
    <row r="305" spans="1:68" ht="27" customHeight="1" x14ac:dyDescent="0.25">
      <c r="A305" s="54" t="s">
        <v>486</v>
      </c>
      <c r="B305" s="54" t="s">
        <v>487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13.65</v>
      </c>
      <c r="Y305" s="574">
        <f t="shared" si="53"/>
        <v>14.700000000000001</v>
      </c>
      <c r="Z305" s="36">
        <f>IFERROR(IF(Y305=0,"",ROUNDUP(Y305/H305,0)*0.00502),"")</f>
        <v>3.5140000000000005E-2</v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14.300000000000002</v>
      </c>
      <c r="BN305" s="64">
        <f t="shared" si="55"/>
        <v>15.4</v>
      </c>
      <c r="BO305" s="64">
        <f t="shared" si="56"/>
        <v>2.777777777777778E-2</v>
      </c>
      <c r="BP305" s="64">
        <f t="shared" si="57"/>
        <v>2.9914529914529919E-2</v>
      </c>
    </row>
    <row r="306" spans="1:68" ht="27" customHeight="1" x14ac:dyDescent="0.25">
      <c r="A306" s="54" t="s">
        <v>489</v>
      </c>
      <c r="B306" s="54" t="s">
        <v>490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491</v>
      </c>
      <c r="B307" s="54" t="s">
        <v>492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72</v>
      </c>
      <c r="Q308" s="595"/>
      <c r="R308" s="595"/>
      <c r="S308" s="595"/>
      <c r="T308" s="595"/>
      <c r="U308" s="595"/>
      <c r="V308" s="596"/>
      <c r="W308" s="37" t="s">
        <v>73</v>
      </c>
      <c r="X308" s="575">
        <f>IFERROR(X301/H301,"0")+IFERROR(X302/H302,"0")+IFERROR(X303/H303,"0")+IFERROR(X304/H304,"0")+IFERROR(X305/H305,"0")+IFERROR(X306/H306,"0")+IFERROR(X307/H307,"0")</f>
        <v>97.976190476190467</v>
      </c>
      <c r="Y308" s="575">
        <f>IFERROR(Y301/H301,"0")+IFERROR(Y302/H302,"0")+IFERROR(Y303/H303,"0")+IFERROR(Y304/H304,"0")+IFERROR(Y305/H305,"0")+IFERROR(Y306/H306,"0")+IFERROR(Y307/H307,"0")</f>
        <v>99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0.77298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72</v>
      </c>
      <c r="Q309" s="595"/>
      <c r="R309" s="595"/>
      <c r="S309" s="595"/>
      <c r="T309" s="595"/>
      <c r="U309" s="595"/>
      <c r="V309" s="596"/>
      <c r="W309" s="37" t="s">
        <v>70</v>
      </c>
      <c r="X309" s="575">
        <f>IFERROR(SUM(X301:X307),"0")</f>
        <v>350.24999999999994</v>
      </c>
      <c r="Y309" s="575">
        <f>IFERROR(SUM(Y301:Y307),"0")</f>
        <v>352.8</v>
      </c>
      <c r="Z309" s="37"/>
      <c r="AA309" s="576"/>
      <c r="AB309" s="576"/>
      <c r="AC309" s="576"/>
    </row>
    <row r="310" spans="1:68" ht="14.25" customHeight="1" x14ac:dyDescent="0.25">
      <c r="A310" s="589" t="s">
        <v>74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494</v>
      </c>
      <c r="B311" s="54" t="s">
        <v>495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3400</v>
      </c>
      <c r="Y311" s="574">
        <f>IFERROR(IF(X311="",0,CEILING((X311/$H311),1)*$H311),"")</f>
        <v>3400.7999999999997</v>
      </c>
      <c r="Z311" s="36">
        <f>IFERROR(IF(Y311=0,"",ROUNDUP(Y311/H311,0)*0.01898),"")</f>
        <v>8.2752800000000004</v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3623.6153846153848</v>
      </c>
      <c r="BN311" s="64">
        <f>IFERROR(Y311*I311/H311,"0")</f>
        <v>3624.4679999999998</v>
      </c>
      <c r="BO311" s="64">
        <f>IFERROR(1/J311*(X311/H311),"0")</f>
        <v>6.8108974358974361</v>
      </c>
      <c r="BP311" s="64">
        <f>IFERROR(1/J311*(Y311/H311),"0")</f>
        <v>6.8125</v>
      </c>
    </row>
    <row r="312" spans="1:68" ht="27" customHeight="1" x14ac:dyDescent="0.25">
      <c r="A312" s="54" t="s">
        <v>497</v>
      </c>
      <c r="B312" s="54" t="s">
        <v>498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500</v>
      </c>
      <c r="B313" s="54" t="s">
        <v>501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503</v>
      </c>
      <c r="B314" s="54" t="s">
        <v>504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18</v>
      </c>
      <c r="Y314" s="574">
        <f>IFERROR(IF(X314="",0,CEILING((X314/$H314),1)*$H314),"")</f>
        <v>18</v>
      </c>
      <c r="Z314" s="36">
        <f>IFERROR(IF(Y314=0,"",ROUNDUP(Y314/H314,0)*0.00651),"")</f>
        <v>3.9059999999999997E-2</v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19.475999999999999</v>
      </c>
      <c r="BN314" s="64">
        <f>IFERROR(Y314*I314/H314,"0")</f>
        <v>19.475999999999999</v>
      </c>
      <c r="BO314" s="64">
        <f>IFERROR(1/J314*(X314/H314),"0")</f>
        <v>3.2967032967032968E-2</v>
      </c>
      <c r="BP314" s="64">
        <f>IFERROR(1/J314*(Y314/H314),"0")</f>
        <v>3.2967032967032968E-2</v>
      </c>
    </row>
    <row r="315" spans="1:68" ht="27" customHeight="1" x14ac:dyDescent="0.25">
      <c r="A315" s="54" t="s">
        <v>506</v>
      </c>
      <c r="B315" s="54" t="s">
        <v>507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72</v>
      </c>
      <c r="Q316" s="595"/>
      <c r="R316" s="595"/>
      <c r="S316" s="595"/>
      <c r="T316" s="595"/>
      <c r="U316" s="595"/>
      <c r="V316" s="596"/>
      <c r="W316" s="37" t="s">
        <v>73</v>
      </c>
      <c r="X316" s="575">
        <f>IFERROR(X311/H311,"0")+IFERROR(X312/H312,"0")+IFERROR(X313/H313,"0")+IFERROR(X314/H314,"0")+IFERROR(X315/H315,"0")</f>
        <v>441.89743589743591</v>
      </c>
      <c r="Y316" s="575">
        <f>IFERROR(Y311/H311,"0")+IFERROR(Y312/H312,"0")+IFERROR(Y313/H313,"0")+IFERROR(Y314/H314,"0")+IFERROR(Y315/H315,"0")</f>
        <v>442</v>
      </c>
      <c r="Z316" s="575">
        <f>IFERROR(IF(Z311="",0,Z311),"0")+IFERROR(IF(Z312="",0,Z312),"0")+IFERROR(IF(Z313="",0,Z313),"0")+IFERROR(IF(Z314="",0,Z314),"0")+IFERROR(IF(Z315="",0,Z315),"0")</f>
        <v>8.3143399999999996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72</v>
      </c>
      <c r="Q317" s="595"/>
      <c r="R317" s="595"/>
      <c r="S317" s="595"/>
      <c r="T317" s="595"/>
      <c r="U317" s="595"/>
      <c r="V317" s="596"/>
      <c r="W317" s="37" t="s">
        <v>70</v>
      </c>
      <c r="X317" s="575">
        <f>IFERROR(SUM(X311:X315),"0")</f>
        <v>3418</v>
      </c>
      <c r="Y317" s="575">
        <f>IFERROR(SUM(Y311:Y315),"0")</f>
        <v>3418.7999999999997</v>
      </c>
      <c r="Z317" s="37"/>
      <c r="AA317" s="576"/>
      <c r="AB317" s="576"/>
      <c r="AC317" s="576"/>
    </row>
    <row r="318" spans="1:68" ht="14.25" customHeight="1" x14ac:dyDescent="0.25">
      <c r="A318" s="589" t="s">
        <v>174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509</v>
      </c>
      <c r="B319" s="54" t="s">
        <v>510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165</v>
      </c>
      <c r="Y320" s="574">
        <f>IFERROR(IF(X320="",0,CEILING((X320/$H320),1)*$H320),"")</f>
        <v>171.6</v>
      </c>
      <c r="Z320" s="36">
        <f>IFERROR(IF(Y320=0,"",ROUNDUP(Y320/H320,0)*0.01898),"")</f>
        <v>0.41755999999999999</v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175.97884615384618</v>
      </c>
      <c r="BN320" s="64">
        <f>IFERROR(Y320*I320/H320,"0")</f>
        <v>183.01800000000003</v>
      </c>
      <c r="BO320" s="64">
        <f>IFERROR(1/J320*(X320/H320),"0")</f>
        <v>0.33052884615384615</v>
      </c>
      <c r="BP320" s="64">
        <f>IFERROR(1/J320*(Y320/H320),"0")</f>
        <v>0.34375</v>
      </c>
    </row>
    <row r="321" spans="1:68" ht="16.5" customHeight="1" x14ac:dyDescent="0.25">
      <c r="A321" s="54" t="s">
        <v>515</v>
      </c>
      <c r="B321" s="54" t="s">
        <v>516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24</v>
      </c>
      <c r="Y321" s="574">
        <f>IFERROR(IF(X321="",0,CEILING((X321/$H321),1)*$H321),"")</f>
        <v>25.200000000000003</v>
      </c>
      <c r="Z321" s="36">
        <f>IFERROR(IF(Y321=0,"",ROUNDUP(Y321/H321,0)*0.01898),"")</f>
        <v>5.6940000000000004E-2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25.482857142857142</v>
      </c>
      <c r="BN321" s="64">
        <f>IFERROR(Y321*I321/H321,"0")</f>
        <v>26.757000000000001</v>
      </c>
      <c r="BO321" s="64">
        <f>IFERROR(1/J321*(X321/H321),"0")</f>
        <v>4.4642857142857144E-2</v>
      </c>
      <c r="BP321" s="64">
        <f>IFERROR(1/J321*(Y321/H321),"0")</f>
        <v>4.6875E-2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72</v>
      </c>
      <c r="Q322" s="595"/>
      <c r="R322" s="595"/>
      <c r="S322" s="595"/>
      <c r="T322" s="595"/>
      <c r="U322" s="595"/>
      <c r="V322" s="596"/>
      <c r="W322" s="37" t="s">
        <v>73</v>
      </c>
      <c r="X322" s="575">
        <f>IFERROR(X319/H319,"0")+IFERROR(X320/H320,"0")+IFERROR(X321/H321,"0")</f>
        <v>24.010989010989011</v>
      </c>
      <c r="Y322" s="575">
        <f>IFERROR(Y319/H319,"0")+IFERROR(Y320/H320,"0")+IFERROR(Y321/H321,"0")</f>
        <v>25</v>
      </c>
      <c r="Z322" s="575">
        <f>IFERROR(IF(Z319="",0,Z319),"0")+IFERROR(IF(Z320="",0,Z320),"0")+IFERROR(IF(Z321="",0,Z321),"0")</f>
        <v>0.47449999999999998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72</v>
      </c>
      <c r="Q323" s="595"/>
      <c r="R323" s="595"/>
      <c r="S323" s="595"/>
      <c r="T323" s="595"/>
      <c r="U323" s="595"/>
      <c r="V323" s="596"/>
      <c r="W323" s="37" t="s">
        <v>70</v>
      </c>
      <c r="X323" s="575">
        <f>IFERROR(SUM(X319:X321),"0")</f>
        <v>189</v>
      </c>
      <c r="Y323" s="575">
        <f>IFERROR(SUM(Y319:Y321),"0")</f>
        <v>196.8</v>
      </c>
      <c r="Z323" s="37"/>
      <c r="AA323" s="576"/>
      <c r="AB323" s="576"/>
      <c r="AC323" s="576"/>
    </row>
    <row r="324" spans="1:68" ht="14.25" customHeight="1" x14ac:dyDescent="0.25">
      <c r="A324" s="589" t="s">
        <v>95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518</v>
      </c>
      <c r="B325" s="54" t="s">
        <v>519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8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10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90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532</v>
      </c>
      <c r="B329" s="54" t="s">
        <v>533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2.5499999999999998</v>
      </c>
      <c r="Y329" s="574">
        <f>IFERROR(IF(X329="",0,CEILING((X329/$H329),1)*$H329),"")</f>
        <v>2.5499999999999998</v>
      </c>
      <c r="Z329" s="36">
        <f>IFERROR(IF(Y329=0,"",ROUNDUP(Y329/H329,0)*0.00651),"")</f>
        <v>6.5100000000000002E-3</v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2.88</v>
      </c>
      <c r="BN329" s="64">
        <f>IFERROR(Y329*I329/H329,"0")</f>
        <v>2.88</v>
      </c>
      <c r="BO329" s="64">
        <f>IFERROR(1/J329*(X329/H329),"0")</f>
        <v>5.4945054945054949E-3</v>
      </c>
      <c r="BP329" s="64">
        <f>IFERROR(1/J329*(Y329/H329),"0")</f>
        <v>5.4945054945054949E-3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72</v>
      </c>
      <c r="Q330" s="595"/>
      <c r="R330" s="595"/>
      <c r="S330" s="595"/>
      <c r="T330" s="595"/>
      <c r="U330" s="595"/>
      <c r="V330" s="596"/>
      <c r="W330" s="37" t="s">
        <v>73</v>
      </c>
      <c r="X330" s="575">
        <f>IFERROR(X325/H325,"0")+IFERROR(X326/H326,"0")+IFERROR(X327/H327,"0")+IFERROR(X328/H328,"0")+IFERROR(X329/H329,"0")</f>
        <v>1</v>
      </c>
      <c r="Y330" s="575">
        <f>IFERROR(Y325/H325,"0")+IFERROR(Y326/H326,"0")+IFERROR(Y327/H327,"0")+IFERROR(Y328/H328,"0")+IFERROR(Y329/H329,"0")</f>
        <v>1</v>
      </c>
      <c r="Z330" s="575">
        <f>IFERROR(IF(Z325="",0,Z325),"0")+IFERROR(IF(Z326="",0,Z326),"0")+IFERROR(IF(Z327="",0,Z327),"0")+IFERROR(IF(Z328="",0,Z328),"0")+IFERROR(IF(Z329="",0,Z329),"0")</f>
        <v>6.5100000000000002E-3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72</v>
      </c>
      <c r="Q331" s="595"/>
      <c r="R331" s="595"/>
      <c r="S331" s="595"/>
      <c r="T331" s="595"/>
      <c r="U331" s="595"/>
      <c r="V331" s="596"/>
      <c r="W331" s="37" t="s">
        <v>70</v>
      </c>
      <c r="X331" s="575">
        <f>IFERROR(SUM(X325:X329),"0")</f>
        <v>2.5499999999999998</v>
      </c>
      <c r="Y331" s="575">
        <f>IFERROR(SUM(Y325:Y329),"0")</f>
        <v>2.5499999999999998</v>
      </c>
      <c r="Z331" s="37"/>
      <c r="AA331" s="576"/>
      <c r="AB331" s="576"/>
      <c r="AC331" s="576"/>
    </row>
    <row r="332" spans="1:68" ht="14.25" customHeight="1" x14ac:dyDescent="0.25">
      <c r="A332" s="589" t="s">
        <v>534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535</v>
      </c>
      <c r="B333" s="54" t="s">
        <v>536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539</v>
      </c>
      <c r="B334" s="54" t="s">
        <v>540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72</v>
      </c>
      <c r="Q336" s="595"/>
      <c r="R336" s="595"/>
      <c r="S336" s="595"/>
      <c r="T336" s="595"/>
      <c r="U336" s="595"/>
      <c r="V336" s="596"/>
      <c r="W336" s="37" t="s">
        <v>73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72</v>
      </c>
      <c r="Q337" s="595"/>
      <c r="R337" s="595"/>
      <c r="S337" s="595"/>
      <c r="T337" s="595"/>
      <c r="U337" s="595"/>
      <c r="V337" s="596"/>
      <c r="W337" s="37" t="s">
        <v>70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543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74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544</v>
      </c>
      <c r="B340" s="54" t="s">
        <v>545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36</v>
      </c>
      <c r="Y340" s="574">
        <f>IFERROR(IF(X340="",0,CEILING((X340/$H340),1)*$H340),"")</f>
        <v>40.5</v>
      </c>
      <c r="Z340" s="36">
        <f>IFERROR(IF(Y340=0,"",ROUNDUP(Y340/H340,0)*0.01898),"")</f>
        <v>9.4899999999999998E-2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38.306666666666665</v>
      </c>
      <c r="BN340" s="64">
        <f>IFERROR(Y340*I340/H340,"0")</f>
        <v>43.095000000000006</v>
      </c>
      <c r="BO340" s="64">
        <f>IFERROR(1/J340*(X340/H340),"0")</f>
        <v>6.9444444444444448E-2</v>
      </c>
      <c r="BP340" s="64">
        <f>IFERROR(1/J340*(Y340/H340),"0")</f>
        <v>7.8125E-2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70</v>
      </c>
      <c r="Y341" s="574">
        <f>IFERROR(IF(X341="",0,CEILING((X341/$H341),1)*$H341),"")</f>
        <v>71.400000000000006</v>
      </c>
      <c r="Z341" s="36">
        <f>IFERROR(IF(Y341=0,"",ROUNDUP(Y341/H341,0)*0.00651),"")</f>
        <v>0.22134000000000001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78.399999999999991</v>
      </c>
      <c r="BN341" s="64">
        <f>IFERROR(Y341*I341/H341,"0")</f>
        <v>79.968000000000004</v>
      </c>
      <c r="BO341" s="64">
        <f>IFERROR(1/J341*(X341/H341),"0")</f>
        <v>0.18315018315018314</v>
      </c>
      <c r="BP341" s="64">
        <f>IFERROR(1/J341*(Y341/H341),"0")</f>
        <v>0.18681318681318682</v>
      </c>
    </row>
    <row r="342" spans="1:68" ht="27" customHeight="1" x14ac:dyDescent="0.25">
      <c r="A342" s="54" t="s">
        <v>550</v>
      </c>
      <c r="B342" s="54" t="s">
        <v>551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21</v>
      </c>
      <c r="Y342" s="574">
        <f>IFERROR(IF(X342="",0,CEILING((X342/$H342),1)*$H342),"")</f>
        <v>21</v>
      </c>
      <c r="Z342" s="36">
        <f>IFERROR(IF(Y342=0,"",ROUNDUP(Y342/H342,0)*0.00651),"")</f>
        <v>6.5100000000000005E-2</v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23.4</v>
      </c>
      <c r="BN342" s="64">
        <f>IFERROR(Y342*I342/H342,"0")</f>
        <v>23.4</v>
      </c>
      <c r="BO342" s="64">
        <f>IFERROR(1/J342*(X342/H342),"0")</f>
        <v>5.4945054945054951E-2</v>
      </c>
      <c r="BP342" s="64">
        <f>IFERROR(1/J342*(Y342/H342),"0")</f>
        <v>5.4945054945054951E-2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72</v>
      </c>
      <c r="Q343" s="595"/>
      <c r="R343" s="595"/>
      <c r="S343" s="595"/>
      <c r="T343" s="595"/>
      <c r="U343" s="595"/>
      <c r="V343" s="596"/>
      <c r="W343" s="37" t="s">
        <v>73</v>
      </c>
      <c r="X343" s="575">
        <f>IFERROR(X340/H340,"0")+IFERROR(X341/H341,"0")+IFERROR(X342/H342,"0")</f>
        <v>47.777777777777771</v>
      </c>
      <c r="Y343" s="575">
        <f>IFERROR(Y340/H340,"0")+IFERROR(Y341/H341,"0")+IFERROR(Y342/H342,"0")</f>
        <v>49</v>
      </c>
      <c r="Z343" s="575">
        <f>IFERROR(IF(Z340="",0,Z340),"0")+IFERROR(IF(Z341="",0,Z341),"0")+IFERROR(IF(Z342="",0,Z342),"0")</f>
        <v>0.38134000000000001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72</v>
      </c>
      <c r="Q344" s="595"/>
      <c r="R344" s="595"/>
      <c r="S344" s="595"/>
      <c r="T344" s="595"/>
      <c r="U344" s="595"/>
      <c r="V344" s="596"/>
      <c r="W344" s="37" t="s">
        <v>70</v>
      </c>
      <c r="X344" s="575">
        <f>IFERROR(SUM(X340:X342),"0")</f>
        <v>127</v>
      </c>
      <c r="Y344" s="575">
        <f>IFERROR(SUM(Y340:Y342),"0")</f>
        <v>132.9</v>
      </c>
      <c r="Z344" s="37"/>
      <c r="AA344" s="576"/>
      <c r="AB344" s="576"/>
      <c r="AC344" s="576"/>
    </row>
    <row r="345" spans="1:68" ht="27.75" customHeight="1" x14ac:dyDescent="0.2">
      <c r="A345" s="657" t="s">
        <v>553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554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103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235</v>
      </c>
      <c r="Y348" s="574">
        <f t="shared" ref="Y348:Y354" si="58">IFERROR(IF(X348="",0,CEILING((X348/$H348),1)*$H348),"")</f>
        <v>240</v>
      </c>
      <c r="Z348" s="36">
        <f>IFERROR(IF(Y348=0,"",ROUNDUP(Y348/H348,0)*0.02175),"")</f>
        <v>0.34799999999999998</v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ref="BM348:BM354" si="59">IFERROR(X348*I348/H348,"0")</f>
        <v>242.52</v>
      </c>
      <c r="BN348" s="64">
        <f t="shared" ref="BN348:BN354" si="60">IFERROR(Y348*I348/H348,"0")</f>
        <v>247.68</v>
      </c>
      <c r="BO348" s="64">
        <f t="shared" ref="BO348:BO354" si="61">IFERROR(1/J348*(X348/H348),"0")</f>
        <v>0.32638888888888884</v>
      </c>
      <c r="BP348" s="64">
        <f t="shared" ref="BP348:BP354" si="62">IFERROR(1/J348*(Y348/H348),"0")</f>
        <v>0.33333333333333331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125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770</v>
      </c>
      <c r="Y349" s="574">
        <f t="shared" si="58"/>
        <v>780</v>
      </c>
      <c r="Z349" s="36">
        <f>IFERROR(IF(Y349=0,"",ROUNDUP(Y349/H349,0)*0.02175),"")</f>
        <v>1.131</v>
      </c>
      <c r="AA349" s="56"/>
      <c r="AB349" s="57"/>
      <c r="AC349" s="401" t="s">
        <v>560</v>
      </c>
      <c r="AG349" s="64"/>
      <c r="AJ349" s="68" t="s">
        <v>127</v>
      </c>
      <c r="AK349" s="68">
        <v>720</v>
      </c>
      <c r="BB349" s="402" t="s">
        <v>1</v>
      </c>
      <c r="BM349" s="64">
        <f t="shared" si="59"/>
        <v>794.64</v>
      </c>
      <c r="BN349" s="64">
        <f t="shared" si="60"/>
        <v>804.95999999999992</v>
      </c>
      <c r="BO349" s="64">
        <f t="shared" si="61"/>
        <v>1.0694444444444444</v>
      </c>
      <c r="BP349" s="64">
        <f t="shared" si="62"/>
        <v>1.0833333333333333</v>
      </c>
    </row>
    <row r="350" spans="1:68" ht="27" customHeight="1" x14ac:dyDescent="0.25">
      <c r="A350" s="54" t="s">
        <v>561</v>
      </c>
      <c r="B350" s="54" t="s">
        <v>562</v>
      </c>
      <c r="C350" s="31">
        <v>4301011832</v>
      </c>
      <c r="D350" s="583">
        <v>4607091383997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/>
      <c r="M350" s="33" t="s">
        <v>93</v>
      </c>
      <c r="N350" s="33"/>
      <c r="O350" s="32">
        <v>60</v>
      </c>
      <c r="P350" s="6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1175</v>
      </c>
      <c r="Y350" s="574">
        <f t="shared" si="58"/>
        <v>1185</v>
      </c>
      <c r="Z350" s="36">
        <f>IFERROR(IF(Y350=0,"",ROUNDUP(Y350/H350,0)*0.02175),"")</f>
        <v>1.7182499999999998</v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9"/>
        <v>1212.5999999999999</v>
      </c>
      <c r="BN350" s="64">
        <f t="shared" si="60"/>
        <v>1222.9199999999998</v>
      </c>
      <c r="BO350" s="64">
        <f t="shared" si="61"/>
        <v>1.6319444444444442</v>
      </c>
      <c r="BP350" s="64">
        <f t="shared" si="62"/>
        <v>1.6458333333333333</v>
      </c>
    </row>
    <row r="351" spans="1:68" ht="37.5" customHeight="1" x14ac:dyDescent="0.25">
      <c r="A351" s="54" t="s">
        <v>564</v>
      </c>
      <c r="B351" s="54" t="s">
        <v>565</v>
      </c>
      <c r="C351" s="31">
        <v>4301011867</v>
      </c>
      <c r="D351" s="583">
        <v>4680115884830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566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567</v>
      </c>
      <c r="B352" s="54" t="s">
        <v>568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570</v>
      </c>
      <c r="B353" s="54" t="s">
        <v>571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572</v>
      </c>
      <c r="B354" s="54" t="s">
        <v>573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10</v>
      </c>
      <c r="Y354" s="574">
        <f t="shared" si="58"/>
        <v>10</v>
      </c>
      <c r="Z354" s="36">
        <f>IFERROR(IF(Y354=0,"",ROUNDUP(Y354/H354,0)*0.00902),"")</f>
        <v>1.804E-2</v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10.42</v>
      </c>
      <c r="BN354" s="64">
        <f t="shared" si="60"/>
        <v>10.42</v>
      </c>
      <c r="BO354" s="64">
        <f t="shared" si="61"/>
        <v>1.5151515151515152E-2</v>
      </c>
      <c r="BP354" s="64">
        <f t="shared" si="62"/>
        <v>1.5151515151515152E-2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72</v>
      </c>
      <c r="Q355" s="595"/>
      <c r="R355" s="595"/>
      <c r="S355" s="595"/>
      <c r="T355" s="595"/>
      <c r="U355" s="595"/>
      <c r="V355" s="596"/>
      <c r="W355" s="37" t="s">
        <v>73</v>
      </c>
      <c r="X355" s="575">
        <f>IFERROR(X348/H348,"0")+IFERROR(X349/H349,"0")+IFERROR(X350/H350,"0")+IFERROR(X351/H351,"0")+IFERROR(X352/H352,"0")+IFERROR(X353/H353,"0")+IFERROR(X354/H354,"0")</f>
        <v>147.33333333333331</v>
      </c>
      <c r="Y355" s="575">
        <f>IFERROR(Y348/H348,"0")+IFERROR(Y349/H349,"0")+IFERROR(Y350/H350,"0")+IFERROR(Y351/H351,"0")+IFERROR(Y352/H352,"0")+IFERROR(Y353/H353,"0")+IFERROR(Y354/H354,"0")</f>
        <v>149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3.21529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72</v>
      </c>
      <c r="Q356" s="595"/>
      <c r="R356" s="595"/>
      <c r="S356" s="595"/>
      <c r="T356" s="595"/>
      <c r="U356" s="595"/>
      <c r="V356" s="596"/>
      <c r="W356" s="37" t="s">
        <v>70</v>
      </c>
      <c r="X356" s="575">
        <f>IFERROR(SUM(X348:X354),"0")</f>
        <v>2190</v>
      </c>
      <c r="Y356" s="575">
        <f>IFERROR(SUM(Y348:Y354),"0")</f>
        <v>2215</v>
      </c>
      <c r="Z356" s="37"/>
      <c r="AA356" s="576"/>
      <c r="AB356" s="576"/>
      <c r="AC356" s="576"/>
    </row>
    <row r="357" spans="1:68" ht="14.25" customHeight="1" x14ac:dyDescent="0.25">
      <c r="A357" s="589" t="s">
        <v>139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125</v>
      </c>
      <c r="M358" s="33" t="s">
        <v>107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1695</v>
      </c>
      <c r="Y358" s="574">
        <f>IFERROR(IF(X358="",0,CEILING((X358/$H358),1)*$H358),"")</f>
        <v>1695</v>
      </c>
      <c r="Z358" s="36">
        <f>IFERROR(IF(Y358=0,"",ROUNDUP(Y358/H358,0)*0.02175),"")</f>
        <v>2.4577499999999999</v>
      </c>
      <c r="AA358" s="56"/>
      <c r="AB358" s="57"/>
      <c r="AC358" s="413" t="s">
        <v>576</v>
      </c>
      <c r="AG358" s="64"/>
      <c r="AJ358" s="68" t="s">
        <v>127</v>
      </c>
      <c r="AK358" s="68">
        <v>720</v>
      </c>
      <c r="BB358" s="414" t="s">
        <v>1</v>
      </c>
      <c r="BM358" s="64">
        <f>IFERROR(X358*I358/H358,"0")</f>
        <v>1749.2400000000002</v>
      </c>
      <c r="BN358" s="64">
        <f>IFERROR(Y358*I358/H358,"0")</f>
        <v>1749.2400000000002</v>
      </c>
      <c r="BO358" s="64">
        <f>IFERROR(1/J358*(X358/H358),"0")</f>
        <v>2.3541666666666665</v>
      </c>
      <c r="BP358" s="64">
        <f>IFERROR(1/J358*(Y358/H358),"0")</f>
        <v>2.3541666666666665</v>
      </c>
    </row>
    <row r="359" spans="1:68" ht="16.5" customHeight="1" x14ac:dyDescent="0.25">
      <c r="A359" s="54" t="s">
        <v>577</v>
      </c>
      <c r="B359" s="54" t="s">
        <v>578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72</v>
      </c>
      <c r="Q360" s="595"/>
      <c r="R360" s="595"/>
      <c r="S360" s="595"/>
      <c r="T360" s="595"/>
      <c r="U360" s="595"/>
      <c r="V360" s="596"/>
      <c r="W360" s="37" t="s">
        <v>73</v>
      </c>
      <c r="X360" s="575">
        <f>IFERROR(X358/H358,"0")+IFERROR(X359/H359,"0")</f>
        <v>113</v>
      </c>
      <c r="Y360" s="575">
        <f>IFERROR(Y358/H358,"0")+IFERROR(Y359/H359,"0")</f>
        <v>113</v>
      </c>
      <c r="Z360" s="575">
        <f>IFERROR(IF(Z358="",0,Z358),"0")+IFERROR(IF(Z359="",0,Z359),"0")</f>
        <v>2.4577499999999999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72</v>
      </c>
      <c r="Q361" s="595"/>
      <c r="R361" s="595"/>
      <c r="S361" s="595"/>
      <c r="T361" s="595"/>
      <c r="U361" s="595"/>
      <c r="V361" s="596"/>
      <c r="W361" s="37" t="s">
        <v>70</v>
      </c>
      <c r="X361" s="575">
        <f>IFERROR(SUM(X358:X359),"0")</f>
        <v>1695</v>
      </c>
      <c r="Y361" s="575">
        <f>IFERROR(SUM(Y358:Y359),"0")</f>
        <v>1695</v>
      </c>
      <c r="Z361" s="37"/>
      <c r="AA361" s="576"/>
      <c r="AB361" s="576"/>
      <c r="AC361" s="576"/>
    </row>
    <row r="362" spans="1:68" ht="14.25" customHeight="1" x14ac:dyDescent="0.25">
      <c r="A362" s="589" t="s">
        <v>74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579</v>
      </c>
      <c r="B363" s="54" t="s">
        <v>580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582</v>
      </c>
      <c r="B364" s="54" t="s">
        <v>583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72</v>
      </c>
      <c r="Q365" s="595"/>
      <c r="R365" s="595"/>
      <c r="S365" s="595"/>
      <c r="T365" s="595"/>
      <c r="U365" s="595"/>
      <c r="V365" s="596"/>
      <c r="W365" s="37" t="s">
        <v>73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72</v>
      </c>
      <c r="Q366" s="595"/>
      <c r="R366" s="595"/>
      <c r="S366" s="595"/>
      <c r="T366" s="595"/>
      <c r="U366" s="595"/>
      <c r="V366" s="596"/>
      <c r="W366" s="37" t="s">
        <v>70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174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585</v>
      </c>
      <c r="B368" s="54" t="s">
        <v>586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72</v>
      </c>
      <c r="Q369" s="595"/>
      <c r="R369" s="595"/>
      <c r="S369" s="595"/>
      <c r="T369" s="595"/>
      <c r="U369" s="595"/>
      <c r="V369" s="596"/>
      <c r="W369" s="37" t="s">
        <v>73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72</v>
      </c>
      <c r="Q370" s="595"/>
      <c r="R370" s="595"/>
      <c r="S370" s="595"/>
      <c r="T370" s="595"/>
      <c r="U370" s="595"/>
      <c r="V370" s="596"/>
      <c r="W370" s="37" t="s">
        <v>70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customHeight="1" x14ac:dyDescent="0.25">
      <c r="A371" s="591" t="s">
        <v>588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103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589</v>
      </c>
      <c r="B373" s="54" t="s">
        <v>590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597</v>
      </c>
      <c r="B376" s="54" t="s">
        <v>598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72</v>
      </c>
      <c r="Q377" s="595"/>
      <c r="R377" s="595"/>
      <c r="S377" s="595"/>
      <c r="T377" s="595"/>
      <c r="U377" s="595"/>
      <c r="V377" s="596"/>
      <c r="W377" s="37" t="s">
        <v>73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72</v>
      </c>
      <c r="Q378" s="595"/>
      <c r="R378" s="595"/>
      <c r="S378" s="595"/>
      <c r="T378" s="595"/>
      <c r="U378" s="595"/>
      <c r="V378" s="596"/>
      <c r="W378" s="37" t="s">
        <v>70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89" t="s">
        <v>64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599</v>
      </c>
      <c r="B380" s="54" t="s">
        <v>600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72</v>
      </c>
      <c r="Q381" s="595"/>
      <c r="R381" s="595"/>
      <c r="S381" s="595"/>
      <c r="T381" s="595"/>
      <c r="U381" s="595"/>
      <c r="V381" s="596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72</v>
      </c>
      <c r="Q382" s="595"/>
      <c r="R382" s="595"/>
      <c r="S382" s="595"/>
      <c r="T382" s="595"/>
      <c r="U382" s="595"/>
      <c r="V382" s="596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74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602</v>
      </c>
      <c r="B384" s="54" t="s">
        <v>603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605</v>
      </c>
      <c r="B385" s="54" t="s">
        <v>606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72</v>
      </c>
      <c r="Q386" s="595"/>
      <c r="R386" s="595"/>
      <c r="S386" s="595"/>
      <c r="T386" s="595"/>
      <c r="U386" s="595"/>
      <c r="V386" s="596"/>
      <c r="W386" s="37" t="s">
        <v>73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72</v>
      </c>
      <c r="Q387" s="595"/>
      <c r="R387" s="595"/>
      <c r="S387" s="595"/>
      <c r="T387" s="595"/>
      <c r="U387" s="595"/>
      <c r="V387" s="596"/>
      <c r="W387" s="37" t="s">
        <v>70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customHeight="1" x14ac:dyDescent="0.25">
      <c r="A388" s="589" t="s">
        <v>174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607</v>
      </c>
      <c r="B389" s="54" t="s">
        <v>608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72</v>
      </c>
      <c r="Q390" s="595"/>
      <c r="R390" s="595"/>
      <c r="S390" s="595"/>
      <c r="T390" s="595"/>
      <c r="U390" s="595"/>
      <c r="V390" s="596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72</v>
      </c>
      <c r="Q391" s="595"/>
      <c r="R391" s="595"/>
      <c r="S391" s="595"/>
      <c r="T391" s="595"/>
      <c r="U391" s="595"/>
      <c r="V391" s="596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610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611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64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612</v>
      </c>
      <c r="B395" s="54" t="s">
        <v>613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customHeight="1" x14ac:dyDescent="0.25">
      <c r="A396" s="54" t="s">
        <v>615</v>
      </c>
      <c r="B396" s="54" t="s">
        <v>616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615</v>
      </c>
      <c r="B397" s="54" t="s">
        <v>618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622</v>
      </c>
      <c r="B399" s="54" t="s">
        <v>623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624</v>
      </c>
      <c r="B400" s="54" t="s">
        <v>625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5.6</v>
      </c>
      <c r="Y400" s="574">
        <f t="shared" si="63"/>
        <v>6.3000000000000007</v>
      </c>
      <c r="Z400" s="36">
        <f t="shared" si="68"/>
        <v>1.506E-2</v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5.9466666666666663</v>
      </c>
      <c r="BN400" s="64">
        <f t="shared" si="65"/>
        <v>6.69</v>
      </c>
      <c r="BO400" s="64">
        <f t="shared" si="66"/>
        <v>1.1396011396011397E-2</v>
      </c>
      <c r="BP400" s="64">
        <f t="shared" si="67"/>
        <v>1.2820512820512822E-2</v>
      </c>
    </row>
    <row r="401" spans="1:68" ht="37.5" customHeight="1" x14ac:dyDescent="0.25">
      <c r="A401" s="54" t="s">
        <v>626</v>
      </c>
      <c r="B401" s="54" t="s">
        <v>627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11.55</v>
      </c>
      <c r="Y401" s="574">
        <f t="shared" si="63"/>
        <v>12.600000000000001</v>
      </c>
      <c r="Z401" s="36">
        <f t="shared" si="68"/>
        <v>3.0120000000000001E-2</v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12.265000000000001</v>
      </c>
      <c r="BN401" s="64">
        <f t="shared" si="65"/>
        <v>13.38</v>
      </c>
      <c r="BO401" s="64">
        <f t="shared" si="66"/>
        <v>2.3504273504273508E-2</v>
      </c>
      <c r="BP401" s="64">
        <f t="shared" si="67"/>
        <v>2.5641025641025644E-2</v>
      </c>
    </row>
    <row r="402" spans="1:68" ht="27" customHeight="1" x14ac:dyDescent="0.25">
      <c r="A402" s="54" t="s">
        <v>629</v>
      </c>
      <c r="B402" s="54" t="s">
        <v>630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13.3</v>
      </c>
      <c r="Y403" s="574">
        <f t="shared" si="63"/>
        <v>14.700000000000001</v>
      </c>
      <c r="Z403" s="36">
        <f t="shared" si="68"/>
        <v>3.5140000000000005E-2</v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14.123333333333333</v>
      </c>
      <c r="BN403" s="64">
        <f t="shared" si="65"/>
        <v>15.61</v>
      </c>
      <c r="BO403" s="64">
        <f t="shared" si="66"/>
        <v>2.7065527065527065E-2</v>
      </c>
      <c r="BP403" s="64">
        <f t="shared" si="67"/>
        <v>2.9914529914529919E-2</v>
      </c>
    </row>
    <row r="404" spans="1:68" ht="37.5" customHeight="1" x14ac:dyDescent="0.25">
      <c r="A404" s="54" t="s">
        <v>635</v>
      </c>
      <c r="B404" s="54" t="s">
        <v>636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7.35</v>
      </c>
      <c r="Y404" s="574">
        <f t="shared" si="63"/>
        <v>8.4</v>
      </c>
      <c r="Z404" s="36">
        <f t="shared" si="68"/>
        <v>2.0080000000000001E-2</v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7.8049999999999997</v>
      </c>
      <c r="BN404" s="64">
        <f t="shared" si="65"/>
        <v>8.92</v>
      </c>
      <c r="BO404" s="64">
        <f t="shared" si="66"/>
        <v>1.4957264957264956E-2</v>
      </c>
      <c r="BP404" s="64">
        <f t="shared" si="67"/>
        <v>1.7094017094017096E-2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72</v>
      </c>
      <c r="Q405" s="595"/>
      <c r="R405" s="595"/>
      <c r="S405" s="595"/>
      <c r="T405" s="595"/>
      <c r="U405" s="595"/>
      <c r="V405" s="596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18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20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0.1004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72</v>
      </c>
      <c r="Q406" s="595"/>
      <c r="R406" s="595"/>
      <c r="S406" s="595"/>
      <c r="T406" s="595"/>
      <c r="U406" s="595"/>
      <c r="V406" s="596"/>
      <c r="W406" s="37" t="s">
        <v>70</v>
      </c>
      <c r="X406" s="575">
        <f>IFERROR(SUM(X395:X404),"0")</f>
        <v>37.799999999999997</v>
      </c>
      <c r="Y406" s="575">
        <f>IFERROR(SUM(Y395:Y404),"0")</f>
        <v>42</v>
      </c>
      <c r="Z406" s="37"/>
      <c r="AA406" s="576"/>
      <c r="AB406" s="576"/>
      <c r="AC406" s="576"/>
    </row>
    <row r="407" spans="1:68" ht="14.25" customHeight="1" x14ac:dyDescent="0.25">
      <c r="A407" s="589" t="s">
        <v>74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637</v>
      </c>
      <c r="B408" s="54" t="s">
        <v>638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640</v>
      </c>
      <c r="B409" s="54" t="s">
        <v>641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72</v>
      </c>
      <c r="Q410" s="595"/>
      <c r="R410" s="595"/>
      <c r="S410" s="595"/>
      <c r="T410" s="595"/>
      <c r="U410" s="595"/>
      <c r="V410" s="596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72</v>
      </c>
      <c r="Q411" s="595"/>
      <c r="R411" s="595"/>
      <c r="S411" s="595"/>
      <c r="T411" s="595"/>
      <c r="U411" s="595"/>
      <c r="V411" s="596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643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139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644</v>
      </c>
      <c r="B414" s="54" t="s">
        <v>645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647</v>
      </c>
      <c r="B415" s="54" t="s">
        <v>648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72</v>
      </c>
      <c r="Q416" s="595"/>
      <c r="R416" s="595"/>
      <c r="S416" s="595"/>
      <c r="T416" s="595"/>
      <c r="U416" s="595"/>
      <c r="V416" s="596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72</v>
      </c>
      <c r="Q417" s="595"/>
      <c r="R417" s="595"/>
      <c r="S417" s="595"/>
      <c r="T417" s="595"/>
      <c r="U417" s="595"/>
      <c r="V417" s="596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64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651</v>
      </c>
      <c r="B419" s="54" t="s">
        <v>652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654</v>
      </c>
      <c r="B420" s="54" t="s">
        <v>655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657</v>
      </c>
      <c r="B421" s="54" t="s">
        <v>658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660</v>
      </c>
      <c r="B422" s="54" t="s">
        <v>661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72</v>
      </c>
      <c r="Q423" s="595"/>
      <c r="R423" s="595"/>
      <c r="S423" s="595"/>
      <c r="T423" s="595"/>
      <c r="U423" s="595"/>
      <c r="V423" s="596"/>
      <c r="W423" s="37" t="s">
        <v>73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72</v>
      </c>
      <c r="Q424" s="595"/>
      <c r="R424" s="595"/>
      <c r="S424" s="595"/>
      <c r="T424" s="595"/>
      <c r="U424" s="595"/>
      <c r="V424" s="596"/>
      <c r="W424" s="37" t="s">
        <v>70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customHeight="1" x14ac:dyDescent="0.25">
      <c r="A425" s="591" t="s">
        <v>662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64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663</v>
      </c>
      <c r="B427" s="54" t="s">
        <v>664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72</v>
      </c>
      <c r="Q428" s="595"/>
      <c r="R428" s="595"/>
      <c r="S428" s="595"/>
      <c r="T428" s="595"/>
      <c r="U428" s="595"/>
      <c r="V428" s="596"/>
      <c r="W428" s="37" t="s">
        <v>73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72</v>
      </c>
      <c r="Q429" s="595"/>
      <c r="R429" s="595"/>
      <c r="S429" s="595"/>
      <c r="T429" s="595"/>
      <c r="U429" s="595"/>
      <c r="V429" s="596"/>
      <c r="W429" s="37" t="s">
        <v>70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customHeight="1" x14ac:dyDescent="0.25">
      <c r="A430" s="591" t="s">
        <v>666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64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667</v>
      </c>
      <c r="B432" s="54" t="s">
        <v>668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72</v>
      </c>
      <c r="Q433" s="595"/>
      <c r="R433" s="595"/>
      <c r="S433" s="595"/>
      <c r="T433" s="595"/>
      <c r="U433" s="595"/>
      <c r="V433" s="596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72</v>
      </c>
      <c r="Q434" s="595"/>
      <c r="R434" s="595"/>
      <c r="S434" s="595"/>
      <c r="T434" s="595"/>
      <c r="U434" s="595"/>
      <c r="V434" s="596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670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670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103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45</v>
      </c>
      <c r="Y438" s="574">
        <f t="shared" ref="Y438:Y452" si="69">IFERROR(IF(X438="",0,CEILING((X438/$H438),1)*$H438),"")</f>
        <v>47.52</v>
      </c>
      <c r="Z438" s="36">
        <f t="shared" ref="Z438:Z444" si="70">IFERROR(IF(Y438=0,"",ROUNDUP(Y438/H438,0)*0.01196),"")</f>
        <v>0.10764</v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48.068181818181813</v>
      </c>
      <c r="BN438" s="64">
        <f t="shared" ref="BN438:BN452" si="72">IFERROR(Y438*I438/H438,"0")</f>
        <v>50.760000000000005</v>
      </c>
      <c r="BO438" s="64">
        <f t="shared" ref="BO438:BO452" si="73">IFERROR(1/J438*(X438/H438),"0")</f>
        <v>8.1949300699300689E-2</v>
      </c>
      <c r="BP438" s="64">
        <f t="shared" ref="BP438:BP452" si="74">IFERROR(1/J438*(Y438/H438),"0")</f>
        <v>8.6538461538461536E-2</v>
      </c>
    </row>
    <row r="439" spans="1:68" ht="27" customHeight="1" x14ac:dyDescent="0.25">
      <c r="A439" s="54" t="s">
        <v>674</v>
      </c>
      <c r="B439" s="54" t="s">
        <v>675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10</v>
      </c>
      <c r="Y439" s="574">
        <f t="shared" si="69"/>
        <v>10.56</v>
      </c>
      <c r="Z439" s="36">
        <f t="shared" si="70"/>
        <v>2.392E-2</v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10.681818181818182</v>
      </c>
      <c r="BN439" s="64">
        <f t="shared" si="72"/>
        <v>11.28</v>
      </c>
      <c r="BO439" s="64">
        <f t="shared" si="73"/>
        <v>1.8210955710955712E-2</v>
      </c>
      <c r="BP439" s="64">
        <f t="shared" si="74"/>
        <v>1.9230769230769232E-2</v>
      </c>
    </row>
    <row r="440" spans="1:68" ht="27" customHeight="1" x14ac:dyDescent="0.25">
      <c r="A440" s="54" t="s">
        <v>677</v>
      </c>
      <c r="B440" s="54" t="s">
        <v>678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5</v>
      </c>
      <c r="Y440" s="574">
        <f t="shared" si="69"/>
        <v>5.28</v>
      </c>
      <c r="Z440" s="36">
        <f t="shared" si="70"/>
        <v>1.196E-2</v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5.3409090909090908</v>
      </c>
      <c r="BN440" s="64">
        <f t="shared" si="72"/>
        <v>5.64</v>
      </c>
      <c r="BO440" s="64">
        <f t="shared" si="73"/>
        <v>9.1054778554778559E-3</v>
      </c>
      <c r="BP440" s="64">
        <f t="shared" si="74"/>
        <v>9.6153846153846159E-3</v>
      </c>
    </row>
    <row r="441" spans="1:68" ht="27" customHeight="1" x14ac:dyDescent="0.25">
      <c r="A441" s="54" t="s">
        <v>680</v>
      </c>
      <c r="B441" s="54" t="s">
        <v>681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79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684</v>
      </c>
      <c r="B442" s="54" t="s">
        <v>685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0</v>
      </c>
      <c r="Y443" s="574">
        <f t="shared" si="69"/>
        <v>0</v>
      </c>
      <c r="Z443" s="36" t="str">
        <f t="shared" si="70"/>
        <v/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690</v>
      </c>
      <c r="B444" s="54" t="s">
        <v>691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4301011778</v>
      </c>
      <c r="D446" s="583">
        <v>4680115880603</v>
      </c>
      <c r="E446" s="584"/>
      <c r="F446" s="572">
        <v>0.6</v>
      </c>
      <c r="G446" s="32">
        <v>6</v>
      </c>
      <c r="H446" s="572">
        <v>3.6</v>
      </c>
      <c r="I446" s="572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4301012035</v>
      </c>
      <c r="D447" s="583">
        <v>4680115880603</v>
      </c>
      <c r="E447" s="584"/>
      <c r="F447" s="572">
        <v>0.6</v>
      </c>
      <c r="G447" s="32">
        <v>8</v>
      </c>
      <c r="H447" s="572">
        <v>4.8</v>
      </c>
      <c r="I447" s="572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698</v>
      </c>
      <c r="B448" s="54" t="s">
        <v>699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5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701</v>
      </c>
      <c r="B449" s="54" t="s">
        <v>702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703</v>
      </c>
      <c r="B450" s="54" t="s">
        <v>704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705</v>
      </c>
      <c r="B451" s="54" t="s">
        <v>706</v>
      </c>
      <c r="C451" s="31">
        <v>4301011784</v>
      </c>
      <c r="D451" s="583">
        <v>4607091389982</v>
      </c>
      <c r="E451" s="584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0</v>
      </c>
      <c r="Y451" s="574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705</v>
      </c>
      <c r="B452" s="54" t="s">
        <v>707</v>
      </c>
      <c r="C452" s="31">
        <v>4301012034</v>
      </c>
      <c r="D452" s="583">
        <v>4607091389982</v>
      </c>
      <c r="E452" s="584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72</v>
      </c>
      <c r="Q453" s="595"/>
      <c r="R453" s="595"/>
      <c r="S453" s="595"/>
      <c r="T453" s="595"/>
      <c r="U453" s="595"/>
      <c r="V453" s="596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11.363636363636363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12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0.14352000000000001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72</v>
      </c>
      <c r="Q454" s="595"/>
      <c r="R454" s="595"/>
      <c r="S454" s="595"/>
      <c r="T454" s="595"/>
      <c r="U454" s="595"/>
      <c r="V454" s="596"/>
      <c r="W454" s="37" t="s">
        <v>70</v>
      </c>
      <c r="X454" s="575">
        <f>IFERROR(SUM(X438:X452),"0")</f>
        <v>60</v>
      </c>
      <c r="Y454" s="575">
        <f>IFERROR(SUM(Y438:Y452),"0")</f>
        <v>63.360000000000007</v>
      </c>
      <c r="Z454" s="37"/>
      <c r="AA454" s="576"/>
      <c r="AB454" s="576"/>
      <c r="AC454" s="576"/>
    </row>
    <row r="455" spans="1:68" ht="14.25" customHeight="1" x14ac:dyDescent="0.25">
      <c r="A455" s="589" t="s">
        <v>139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125</v>
      </c>
      <c r="Y456" s="574">
        <f>IFERROR(IF(X456="",0,CEILING((X456/$H456),1)*$H456),"")</f>
        <v>126.72</v>
      </c>
      <c r="Z456" s="36">
        <f>IFERROR(IF(Y456=0,"",ROUNDUP(Y456/H456,0)*0.01196),"")</f>
        <v>0.28704000000000002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133.52272727272728</v>
      </c>
      <c r="BN456" s="64">
        <f>IFERROR(Y456*I456/H456,"0")</f>
        <v>135.35999999999999</v>
      </c>
      <c r="BO456" s="64">
        <f>IFERROR(1/J456*(X456/H456),"0")</f>
        <v>0.22763694638694637</v>
      </c>
      <c r="BP456" s="64">
        <f>IFERROR(1/J456*(Y456/H456),"0")</f>
        <v>0.23076923076923078</v>
      </c>
    </row>
    <row r="457" spans="1:68" ht="16.5" customHeight="1" x14ac:dyDescent="0.25">
      <c r="A457" s="54" t="s">
        <v>711</v>
      </c>
      <c r="B457" s="54" t="s">
        <v>712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713</v>
      </c>
      <c r="B458" s="54" t="s">
        <v>714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72</v>
      </c>
      <c r="Q459" s="595"/>
      <c r="R459" s="595"/>
      <c r="S459" s="595"/>
      <c r="T459" s="595"/>
      <c r="U459" s="595"/>
      <c r="V459" s="596"/>
      <c r="W459" s="37" t="s">
        <v>73</v>
      </c>
      <c r="X459" s="575">
        <f>IFERROR(X456/H456,"0")+IFERROR(X457/H457,"0")+IFERROR(X458/H458,"0")</f>
        <v>23.674242424242422</v>
      </c>
      <c r="Y459" s="575">
        <f>IFERROR(Y456/H456,"0")+IFERROR(Y457/H457,"0")+IFERROR(Y458/H458,"0")</f>
        <v>24</v>
      </c>
      <c r="Z459" s="575">
        <f>IFERROR(IF(Z456="",0,Z456),"0")+IFERROR(IF(Z457="",0,Z457),"0")+IFERROR(IF(Z458="",0,Z458),"0")</f>
        <v>0.28704000000000002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72</v>
      </c>
      <c r="Q460" s="595"/>
      <c r="R460" s="595"/>
      <c r="S460" s="595"/>
      <c r="T460" s="595"/>
      <c r="U460" s="595"/>
      <c r="V460" s="596"/>
      <c r="W460" s="37" t="s">
        <v>70</v>
      </c>
      <c r="X460" s="575">
        <f>IFERROR(SUM(X456:X458),"0")</f>
        <v>125</v>
      </c>
      <c r="Y460" s="575">
        <f>IFERROR(SUM(Y456:Y458),"0")</f>
        <v>126.72</v>
      </c>
      <c r="Z460" s="37"/>
      <c r="AA460" s="576"/>
      <c r="AB460" s="576"/>
      <c r="AC460" s="576"/>
    </row>
    <row r="461" spans="1:68" ht="14.25" customHeight="1" x14ac:dyDescent="0.25">
      <c r="A461" s="589" t="s">
        <v>64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715</v>
      </c>
      <c r="B462" s="54" t="s">
        <v>716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15</v>
      </c>
      <c r="Y462" s="574">
        <f t="shared" ref="Y462:Y468" si="75">IFERROR(IF(X462="",0,CEILING((X462/$H462),1)*$H462),"")</f>
        <v>15.84</v>
      </c>
      <c r="Z462" s="36">
        <f>IFERROR(IF(Y462=0,"",ROUNDUP(Y462/H462,0)*0.01196),"")</f>
        <v>3.5880000000000002E-2</v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16.02272727272727</v>
      </c>
      <c r="BN462" s="64">
        <f t="shared" ref="BN462:BN468" si="77">IFERROR(Y462*I462/H462,"0")</f>
        <v>16.919999999999998</v>
      </c>
      <c r="BO462" s="64">
        <f t="shared" ref="BO462:BO468" si="78">IFERROR(1/J462*(X462/H462),"0")</f>
        <v>2.7316433566433568E-2</v>
      </c>
      <c r="BP462" s="64">
        <f t="shared" ref="BP462:BP468" si="79">IFERROR(1/J462*(Y462/H462),"0")</f>
        <v>2.8846153846153848E-2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35</v>
      </c>
      <c r="Y463" s="574">
        <f t="shared" si="75"/>
        <v>36.96</v>
      </c>
      <c r="Z463" s="36">
        <f>IFERROR(IF(Y463=0,"",ROUNDUP(Y463/H463,0)*0.01196),"")</f>
        <v>8.3720000000000003E-2</v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37.386363636363633</v>
      </c>
      <c r="BN463" s="64">
        <f t="shared" si="77"/>
        <v>39.479999999999997</v>
      </c>
      <c r="BO463" s="64">
        <f t="shared" si="78"/>
        <v>6.3738344988344992E-2</v>
      </c>
      <c r="BP463" s="64">
        <f t="shared" si="79"/>
        <v>6.7307692307692318E-2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20</v>
      </c>
      <c r="Y464" s="574">
        <f t="shared" si="75"/>
        <v>21.12</v>
      </c>
      <c r="Z464" s="36">
        <f>IFERROR(IF(Y464=0,"",ROUNDUP(Y464/H464,0)*0.01196),"")</f>
        <v>4.7840000000000001E-2</v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21.363636363636363</v>
      </c>
      <c r="BN464" s="64">
        <f t="shared" si="77"/>
        <v>22.56</v>
      </c>
      <c r="BO464" s="64">
        <f t="shared" si="78"/>
        <v>3.6421911421911424E-2</v>
      </c>
      <c r="BP464" s="64">
        <f t="shared" si="79"/>
        <v>3.8461538461538464E-2</v>
      </c>
    </row>
    <row r="465" spans="1:68" ht="27" customHeight="1" x14ac:dyDescent="0.25">
      <c r="A465" s="54" t="s">
        <v>724</v>
      </c>
      <c r="B465" s="54" t="s">
        <v>725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724</v>
      </c>
      <c r="B466" s="54" t="s">
        <v>726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729</v>
      </c>
      <c r="B468" s="54" t="s">
        <v>730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72</v>
      </c>
      <c r="Q469" s="595"/>
      <c r="R469" s="595"/>
      <c r="S469" s="595"/>
      <c r="T469" s="595"/>
      <c r="U469" s="595"/>
      <c r="V469" s="596"/>
      <c r="W469" s="37" t="s">
        <v>73</v>
      </c>
      <c r="X469" s="575">
        <f>IFERROR(X462/H462,"0")+IFERROR(X463/H463,"0")+IFERROR(X464/H464,"0")+IFERROR(X465/H465,"0")+IFERROR(X466/H466,"0")+IFERROR(X467/H467,"0")+IFERROR(X468/H468,"0")</f>
        <v>13.257575757575756</v>
      </c>
      <c r="Y469" s="575">
        <f>IFERROR(Y462/H462,"0")+IFERROR(Y463/H463,"0")+IFERROR(Y464/H464,"0")+IFERROR(Y465/H465,"0")+IFERROR(Y466/H466,"0")+IFERROR(Y467/H467,"0")+IFERROR(Y468/H468,"0")</f>
        <v>14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0.16744000000000001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72</v>
      </c>
      <c r="Q470" s="595"/>
      <c r="R470" s="595"/>
      <c r="S470" s="595"/>
      <c r="T470" s="595"/>
      <c r="U470" s="595"/>
      <c r="V470" s="596"/>
      <c r="W470" s="37" t="s">
        <v>70</v>
      </c>
      <c r="X470" s="575">
        <f>IFERROR(SUM(X462:X468),"0")</f>
        <v>70</v>
      </c>
      <c r="Y470" s="575">
        <f>IFERROR(SUM(Y462:Y468),"0")</f>
        <v>73.92</v>
      </c>
      <c r="Z470" s="37"/>
      <c r="AA470" s="576"/>
      <c r="AB470" s="576"/>
      <c r="AC470" s="576"/>
    </row>
    <row r="471" spans="1:68" ht="14.25" customHeight="1" x14ac:dyDescent="0.25">
      <c r="A471" s="589" t="s">
        <v>74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731</v>
      </c>
      <c r="B472" s="54" t="s">
        <v>732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734</v>
      </c>
      <c r="B473" s="54" t="s">
        <v>735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737</v>
      </c>
      <c r="B474" s="54" t="s">
        <v>738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72</v>
      </c>
      <c r="Q475" s="595"/>
      <c r="R475" s="595"/>
      <c r="S475" s="595"/>
      <c r="T475" s="595"/>
      <c r="U475" s="595"/>
      <c r="V475" s="596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72</v>
      </c>
      <c r="Q476" s="595"/>
      <c r="R476" s="595"/>
      <c r="S476" s="595"/>
      <c r="T476" s="595"/>
      <c r="U476" s="595"/>
      <c r="V476" s="596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740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740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103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741</v>
      </c>
      <c r="B480" s="54" t="s">
        <v>742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8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0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0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10</v>
      </c>
      <c r="Y482" s="574">
        <f>IFERROR(IF(X482="",0,CEILING((X482/$H482),1)*$H482),"")</f>
        <v>12</v>
      </c>
      <c r="Z482" s="36">
        <f>IFERROR(IF(Y482=0,"",ROUNDUP(Y482/H482,0)*0.01898),"")</f>
        <v>1.898E-2</v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10.362500000000001</v>
      </c>
      <c r="BN482" s="64">
        <f>IFERROR(Y482*I482/H482,"0")</f>
        <v>12.435</v>
      </c>
      <c r="BO482" s="64">
        <f>IFERROR(1/J482*(X482/H482),"0")</f>
        <v>1.3020833333333334E-2</v>
      </c>
      <c r="BP482" s="64">
        <f>IFERROR(1/J482*(Y482/H482),"0")</f>
        <v>1.5625E-2</v>
      </c>
    </row>
    <row r="483" spans="1:68" ht="27" customHeight="1" x14ac:dyDescent="0.25">
      <c r="A483" s="54" t="s">
        <v>753</v>
      </c>
      <c r="B483" s="54" t="s">
        <v>754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5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72</v>
      </c>
      <c r="Q484" s="595"/>
      <c r="R484" s="595"/>
      <c r="S484" s="595"/>
      <c r="T484" s="595"/>
      <c r="U484" s="595"/>
      <c r="V484" s="596"/>
      <c r="W484" s="37" t="s">
        <v>73</v>
      </c>
      <c r="X484" s="575">
        <f>IFERROR(X480/H480,"0")+IFERROR(X481/H481,"0")+IFERROR(X482/H482,"0")+IFERROR(X483/H483,"0")</f>
        <v>0.83333333333333337</v>
      </c>
      <c r="Y484" s="575">
        <f>IFERROR(Y480/H480,"0")+IFERROR(Y481/H481,"0")+IFERROR(Y482/H482,"0")+IFERROR(Y483/H483,"0")</f>
        <v>1</v>
      </c>
      <c r="Z484" s="575">
        <f>IFERROR(IF(Z480="",0,Z480),"0")+IFERROR(IF(Z481="",0,Z481),"0")+IFERROR(IF(Z482="",0,Z482),"0")+IFERROR(IF(Z483="",0,Z483),"0")</f>
        <v>1.898E-2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72</v>
      </c>
      <c r="Q485" s="595"/>
      <c r="R485" s="595"/>
      <c r="S485" s="595"/>
      <c r="T485" s="595"/>
      <c r="U485" s="595"/>
      <c r="V485" s="596"/>
      <c r="W485" s="37" t="s">
        <v>70</v>
      </c>
      <c r="X485" s="575">
        <f>IFERROR(SUM(X480:X483),"0")</f>
        <v>10</v>
      </c>
      <c r="Y485" s="575">
        <f>IFERROR(SUM(Y480:Y483),"0")</f>
        <v>12</v>
      </c>
      <c r="Z485" s="37"/>
      <c r="AA485" s="576"/>
      <c r="AB485" s="576"/>
      <c r="AC485" s="576"/>
    </row>
    <row r="486" spans="1:68" ht="14.25" customHeight="1" x14ac:dyDescent="0.25">
      <c r="A486" s="589" t="s">
        <v>139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756</v>
      </c>
      <c r="B487" s="54" t="s">
        <v>757</v>
      </c>
      <c r="C487" s="31">
        <v>4301020269</v>
      </c>
      <c r="D487" s="583">
        <v>4640242180519</v>
      </c>
      <c r="E487" s="584"/>
      <c r="F487" s="572">
        <v>1.35</v>
      </c>
      <c r="G487" s="32">
        <v>8</v>
      </c>
      <c r="H487" s="572">
        <v>10.8</v>
      </c>
      <c r="I487" s="572">
        <v>11.234999999999999</v>
      </c>
      <c r="J487" s="32">
        <v>64</v>
      </c>
      <c r="K487" s="32" t="s">
        <v>106</v>
      </c>
      <c r="L487" s="32"/>
      <c r="M487" s="33" t="s">
        <v>78</v>
      </c>
      <c r="N487" s="33"/>
      <c r="O487" s="32">
        <v>50</v>
      </c>
      <c r="P487" s="798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756</v>
      </c>
      <c r="B488" s="54" t="s">
        <v>760</v>
      </c>
      <c r="C488" s="31">
        <v>4301020400</v>
      </c>
      <c r="D488" s="583">
        <v>4640242180519</v>
      </c>
      <c r="E488" s="584"/>
      <c r="F488" s="572">
        <v>1.5</v>
      </c>
      <c r="G488" s="32">
        <v>8</v>
      </c>
      <c r="H488" s="572">
        <v>12</v>
      </c>
      <c r="I488" s="572">
        <v>12.435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30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763</v>
      </c>
      <c r="B489" s="54" t="s">
        <v>764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0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759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766</v>
      </c>
      <c r="B490" s="54" t="s">
        <v>767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5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72</v>
      </c>
      <c r="Q491" s="595"/>
      <c r="R491" s="595"/>
      <c r="S491" s="595"/>
      <c r="T491" s="595"/>
      <c r="U491" s="595"/>
      <c r="V491" s="596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72</v>
      </c>
      <c r="Q492" s="595"/>
      <c r="R492" s="595"/>
      <c r="S492" s="595"/>
      <c r="T492" s="595"/>
      <c r="U492" s="595"/>
      <c r="V492" s="596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64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770</v>
      </c>
      <c r="B494" s="54" t="s">
        <v>771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8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18</v>
      </c>
      <c r="Y494" s="574">
        <f>IFERROR(IF(X494="",0,CEILING((X494/$H494),1)*$H494),"")</f>
        <v>21</v>
      </c>
      <c r="Z494" s="36">
        <f>IFERROR(IF(Y494=0,"",ROUNDUP(Y494/H494,0)*0.00902),"")</f>
        <v>4.5100000000000001E-2</v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19.157142857142855</v>
      </c>
      <c r="BN494" s="64">
        <f>IFERROR(Y494*I494/H494,"0")</f>
        <v>22.349999999999998</v>
      </c>
      <c r="BO494" s="64">
        <f>IFERROR(1/J494*(X494/H494),"0")</f>
        <v>3.2467532467532464E-2</v>
      </c>
      <c r="BP494" s="64">
        <f>IFERROR(1/J494*(Y494/H494),"0")</f>
        <v>3.787878787878788E-2</v>
      </c>
    </row>
    <row r="495" spans="1:68" ht="27" customHeight="1" x14ac:dyDescent="0.25">
      <c r="A495" s="54" t="s">
        <v>774</v>
      </c>
      <c r="B495" s="54" t="s">
        <v>775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722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88</v>
      </c>
      <c r="Y495" s="574">
        <f>IFERROR(IF(X495="",0,CEILING((X495/$H495),1)*$H495),"")</f>
        <v>88.2</v>
      </c>
      <c r="Z495" s="36">
        <f>IFERROR(IF(Y495=0,"",ROUNDUP(Y495/H495,0)*0.00902),"")</f>
        <v>0.18942000000000001</v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93.657142857142844</v>
      </c>
      <c r="BN495" s="64">
        <f>IFERROR(Y495*I495/H495,"0")</f>
        <v>93.87</v>
      </c>
      <c r="BO495" s="64">
        <f>IFERROR(1/J495*(X495/H495),"0")</f>
        <v>0.15873015873015875</v>
      </c>
      <c r="BP495" s="64">
        <f>IFERROR(1/J495*(Y495/H495),"0")</f>
        <v>0.15909090909090909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72</v>
      </c>
      <c r="Q496" s="595"/>
      <c r="R496" s="595"/>
      <c r="S496" s="595"/>
      <c r="T496" s="595"/>
      <c r="U496" s="595"/>
      <c r="V496" s="596"/>
      <c r="W496" s="37" t="s">
        <v>73</v>
      </c>
      <c r="X496" s="575">
        <f>IFERROR(X494/H494,"0")+IFERROR(X495/H495,"0")</f>
        <v>25.238095238095237</v>
      </c>
      <c r="Y496" s="575">
        <f>IFERROR(Y494/H494,"0")+IFERROR(Y495/H495,"0")</f>
        <v>26</v>
      </c>
      <c r="Z496" s="575">
        <f>IFERROR(IF(Z494="",0,Z494),"0")+IFERROR(IF(Z495="",0,Z495),"0")</f>
        <v>0.23452000000000001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72</v>
      </c>
      <c r="Q497" s="595"/>
      <c r="R497" s="595"/>
      <c r="S497" s="595"/>
      <c r="T497" s="595"/>
      <c r="U497" s="595"/>
      <c r="V497" s="596"/>
      <c r="W497" s="37" t="s">
        <v>70</v>
      </c>
      <c r="X497" s="575">
        <f>IFERROR(SUM(X494:X495),"0")</f>
        <v>106</v>
      </c>
      <c r="Y497" s="575">
        <f>IFERROR(SUM(Y494:Y495),"0")</f>
        <v>109.2</v>
      </c>
      <c r="Z497" s="37"/>
      <c r="AA497" s="576"/>
      <c r="AB497" s="576"/>
      <c r="AC497" s="576"/>
    </row>
    <row r="498" spans="1:68" ht="14.25" customHeight="1" x14ac:dyDescent="0.25">
      <c r="A498" s="589" t="s">
        <v>74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778</v>
      </c>
      <c r="B499" s="54" t="s">
        <v>779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0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40</v>
      </c>
      <c r="Y499" s="574">
        <f>IFERROR(IF(X499="",0,CEILING((X499/$H499),1)*$H499),"")</f>
        <v>45</v>
      </c>
      <c r="Z499" s="36">
        <f>IFERROR(IF(Y499=0,"",ROUNDUP(Y499/H499,0)*0.01898),"")</f>
        <v>9.4899999999999998E-2</v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42.306666666666665</v>
      </c>
      <c r="BN499" s="64">
        <f>IFERROR(Y499*I499/H499,"0")</f>
        <v>47.594999999999999</v>
      </c>
      <c r="BO499" s="64">
        <f>IFERROR(1/J499*(X499/H499),"0")</f>
        <v>6.9444444444444448E-2</v>
      </c>
      <c r="BP499" s="64">
        <f>IFERROR(1/J499*(Y499/H499),"0")</f>
        <v>7.8125E-2</v>
      </c>
    </row>
    <row r="500" spans="1:68" ht="27" customHeight="1" x14ac:dyDescent="0.25">
      <c r="A500" s="54" t="s">
        <v>782</v>
      </c>
      <c r="B500" s="54" t="s">
        <v>783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5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72</v>
      </c>
      <c r="Q501" s="595"/>
      <c r="R501" s="595"/>
      <c r="S501" s="595"/>
      <c r="T501" s="595"/>
      <c r="U501" s="595"/>
      <c r="V501" s="596"/>
      <c r="W501" s="37" t="s">
        <v>73</v>
      </c>
      <c r="X501" s="575">
        <f>IFERROR(X499/H499,"0")+IFERROR(X500/H500,"0")</f>
        <v>4.4444444444444446</v>
      </c>
      <c r="Y501" s="575">
        <f>IFERROR(Y499/H499,"0")+IFERROR(Y500/H500,"0")</f>
        <v>5</v>
      </c>
      <c r="Z501" s="575">
        <f>IFERROR(IF(Z499="",0,Z499),"0")+IFERROR(IF(Z500="",0,Z500),"0")</f>
        <v>9.4899999999999998E-2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72</v>
      </c>
      <c r="Q502" s="595"/>
      <c r="R502" s="595"/>
      <c r="S502" s="595"/>
      <c r="T502" s="595"/>
      <c r="U502" s="595"/>
      <c r="V502" s="596"/>
      <c r="W502" s="37" t="s">
        <v>70</v>
      </c>
      <c r="X502" s="575">
        <f>IFERROR(SUM(X499:X500),"0")</f>
        <v>40</v>
      </c>
      <c r="Y502" s="575">
        <f>IFERROR(SUM(Y499:Y500),"0")</f>
        <v>45</v>
      </c>
      <c r="Z502" s="37"/>
      <c r="AA502" s="576"/>
      <c r="AB502" s="576"/>
      <c r="AC502" s="576"/>
    </row>
    <row r="503" spans="1:68" ht="14.25" customHeight="1" x14ac:dyDescent="0.25">
      <c r="A503" s="589" t="s">
        <v>174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785</v>
      </c>
      <c r="B504" s="54" t="s">
        <v>786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76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789</v>
      </c>
      <c r="B505" s="54" t="s">
        <v>790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9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72</v>
      </c>
      <c r="Q506" s="595"/>
      <c r="R506" s="595"/>
      <c r="S506" s="595"/>
      <c r="T506" s="595"/>
      <c r="U506" s="595"/>
      <c r="V506" s="596"/>
      <c r="W506" s="37" t="s">
        <v>73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72</v>
      </c>
      <c r="Q507" s="595"/>
      <c r="R507" s="595"/>
      <c r="S507" s="595"/>
      <c r="T507" s="595"/>
      <c r="U507" s="595"/>
      <c r="V507" s="596"/>
      <c r="W507" s="37" t="s">
        <v>70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793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139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794</v>
      </c>
      <c r="B510" s="54" t="s">
        <v>795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6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72</v>
      </c>
      <c r="Q511" s="595"/>
      <c r="R511" s="595"/>
      <c r="S511" s="595"/>
      <c r="T511" s="595"/>
      <c r="U511" s="595"/>
      <c r="V511" s="596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72</v>
      </c>
      <c r="Q512" s="595"/>
      <c r="R512" s="595"/>
      <c r="S512" s="595"/>
      <c r="T512" s="595"/>
      <c r="U512" s="595"/>
      <c r="V512" s="596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798</v>
      </c>
      <c r="Q513" s="581"/>
      <c r="R513" s="581"/>
      <c r="S513" s="581"/>
      <c r="T513" s="581"/>
      <c r="U513" s="581"/>
      <c r="V513" s="582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12262.949999999999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12392.85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799</v>
      </c>
      <c r="Q514" s="581"/>
      <c r="R514" s="581"/>
      <c r="S514" s="581"/>
      <c r="T514" s="581"/>
      <c r="U514" s="581"/>
      <c r="V514" s="582"/>
      <c r="W514" s="37" t="s">
        <v>70</v>
      </c>
      <c r="X514" s="575">
        <f>IFERROR(SUM(BM22:BM510),"0")</f>
        <v>12861.788743876494</v>
      </c>
      <c r="Y514" s="575">
        <f>IFERROR(SUM(BN22:BN510),"0")</f>
        <v>12998.401999999998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800</v>
      </c>
      <c r="Q515" s="581"/>
      <c r="R515" s="581"/>
      <c r="S515" s="581"/>
      <c r="T515" s="581"/>
      <c r="U515" s="581"/>
      <c r="V515" s="582"/>
      <c r="W515" s="37" t="s">
        <v>801</v>
      </c>
      <c r="X515" s="38">
        <f>ROUNDUP(SUM(BO22:BO510),0)</f>
        <v>21</v>
      </c>
      <c r="Y515" s="38">
        <f>ROUNDUP(SUM(BP22:BP510),0)</f>
        <v>21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802</v>
      </c>
      <c r="Q516" s="581"/>
      <c r="R516" s="581"/>
      <c r="S516" s="581"/>
      <c r="T516" s="581"/>
      <c r="U516" s="581"/>
      <c r="V516" s="582"/>
      <c r="W516" s="37" t="s">
        <v>70</v>
      </c>
      <c r="X516" s="575">
        <f>GrossWeightTotal+PalletQtyTotal*25</f>
        <v>13386.788743876494</v>
      </c>
      <c r="Y516" s="575">
        <f>GrossWeightTotalR+PalletQtyTotalR*25</f>
        <v>13523.401999999998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803</v>
      </c>
      <c r="Q517" s="581"/>
      <c r="R517" s="581"/>
      <c r="S517" s="581"/>
      <c r="T517" s="581"/>
      <c r="U517" s="581"/>
      <c r="V517" s="582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1450.286661640828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1469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804</v>
      </c>
      <c r="Q518" s="581"/>
      <c r="R518" s="581"/>
      <c r="S518" s="581"/>
      <c r="T518" s="581"/>
      <c r="U518" s="581"/>
      <c r="V518" s="582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23.935649999999995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598" t="s">
        <v>101</v>
      </c>
      <c r="D520" s="673"/>
      <c r="E520" s="673"/>
      <c r="F520" s="673"/>
      <c r="G520" s="673"/>
      <c r="H520" s="674"/>
      <c r="I520" s="598" t="s">
        <v>262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553</v>
      </c>
      <c r="U520" s="674"/>
      <c r="V520" s="598" t="s">
        <v>610</v>
      </c>
      <c r="W520" s="673"/>
      <c r="X520" s="673"/>
      <c r="Y520" s="674"/>
      <c r="Z520" s="570" t="s">
        <v>670</v>
      </c>
      <c r="AA520" s="598" t="s">
        <v>740</v>
      </c>
      <c r="AB520" s="674"/>
      <c r="AC520" s="52"/>
      <c r="AF520" s="571"/>
    </row>
    <row r="521" spans="1:32" ht="14.25" customHeight="1" thickTop="1" x14ac:dyDescent="0.2">
      <c r="A521" s="634" t="s">
        <v>807</v>
      </c>
      <c r="B521" s="598" t="s">
        <v>63</v>
      </c>
      <c r="C521" s="598" t="s">
        <v>102</v>
      </c>
      <c r="D521" s="598" t="s">
        <v>119</v>
      </c>
      <c r="E521" s="598" t="s">
        <v>181</v>
      </c>
      <c r="F521" s="598" t="s">
        <v>204</v>
      </c>
      <c r="G521" s="598" t="s">
        <v>237</v>
      </c>
      <c r="H521" s="598" t="s">
        <v>101</v>
      </c>
      <c r="I521" s="598" t="s">
        <v>263</v>
      </c>
      <c r="J521" s="598" t="s">
        <v>303</v>
      </c>
      <c r="K521" s="598" t="s">
        <v>364</v>
      </c>
      <c r="L521" s="598" t="s">
        <v>406</v>
      </c>
      <c r="M521" s="598" t="s">
        <v>422</v>
      </c>
      <c r="N521" s="571"/>
      <c r="O521" s="598" t="s">
        <v>435</v>
      </c>
      <c r="P521" s="598" t="s">
        <v>445</v>
      </c>
      <c r="Q521" s="598" t="s">
        <v>452</v>
      </c>
      <c r="R521" s="598" t="s">
        <v>457</v>
      </c>
      <c r="S521" s="598" t="s">
        <v>543</v>
      </c>
      <c r="T521" s="598" t="s">
        <v>554</v>
      </c>
      <c r="U521" s="598" t="s">
        <v>588</v>
      </c>
      <c r="V521" s="598" t="s">
        <v>611</v>
      </c>
      <c r="W521" s="598" t="s">
        <v>643</v>
      </c>
      <c r="X521" s="598" t="s">
        <v>662</v>
      </c>
      <c r="Y521" s="598" t="s">
        <v>666</v>
      </c>
      <c r="Z521" s="598" t="s">
        <v>670</v>
      </c>
      <c r="AA521" s="598" t="s">
        <v>740</v>
      </c>
      <c r="AB521" s="598" t="s">
        <v>793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62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1683.6</v>
      </c>
      <c r="E523" s="46">
        <f>IFERROR(Y89*1,"0")+IFERROR(Y90*1,"0")+IFERROR(Y91*1,"0")+IFERROR(Y95*1,"0")+IFERROR(Y96*1,"0")+IFERROR(Y97*1,"0")+IFERROR(Y98*1,"0")+IFERROR(Y99*1,"0")+IFERROR(Y100*1,"0")</f>
        <v>375.3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101.39999999999999</v>
      </c>
      <c r="G523" s="46">
        <f>IFERROR(Y131*1,"0")+IFERROR(Y132*1,"0")+IFERROR(Y136*1,"0")+IFERROR(Y137*1,"0")+IFERROR(Y141*1,"0")+IFERROR(Y142*1,"0")</f>
        <v>3.2</v>
      </c>
      <c r="H523" s="46">
        <f>IFERROR(Y147*1,"0")+IFERROR(Y151*1,"0")+IFERROR(Y152*1,"0")+IFERROR(Y153*1,"0")</f>
        <v>90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31.500000000000004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144.6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275.20000000000005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5110.95</v>
      </c>
      <c r="S523" s="46">
        <f>IFERROR(Y340*1,"0")+IFERROR(Y341*1,"0")+IFERROR(Y342*1,"0")</f>
        <v>132.9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3910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42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264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166.2</v>
      </c>
      <c r="AB523" s="46">
        <f>IFERROR(Y510*1,"0")</f>
        <v>0</v>
      </c>
      <c r="AC523" s="52"/>
      <c r="AF523" s="57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3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8:X349 X351 X358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2025-07-07T10:22:43Z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