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Бычков\"/>
    </mc:Choice>
  </mc:AlternateContent>
  <xr:revisionPtr revIDLastSave="0" documentId="13_ncr:1_{C4C9FD76-9827-453D-93F5-6E696728D3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BP75" i="1"/>
  <c r="BN75" i="1"/>
  <c r="Z75" i="1"/>
  <c r="BP96" i="1"/>
  <c r="BN96" i="1"/>
  <c r="Z96" i="1"/>
  <c r="BP125" i="1"/>
  <c r="BN125" i="1"/>
  <c r="Z125" i="1"/>
  <c r="BP169" i="1"/>
  <c r="BN169" i="1"/>
  <c r="Z169" i="1"/>
  <c r="BP202" i="1"/>
  <c r="BN202" i="1"/>
  <c r="Z202" i="1"/>
  <c r="BP229" i="1"/>
  <c r="BN229" i="1"/>
  <c r="Z229" i="1"/>
  <c r="BP263" i="1"/>
  <c r="BN263" i="1"/>
  <c r="Z263" i="1"/>
  <c r="BP302" i="1"/>
  <c r="BN302" i="1"/>
  <c r="Z302" i="1"/>
  <c r="BP329" i="1"/>
  <c r="BN329" i="1"/>
  <c r="Z329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P91" i="1"/>
  <c r="BN91" i="1"/>
  <c r="Z91" i="1"/>
  <c r="BP107" i="1"/>
  <c r="BN107" i="1"/>
  <c r="Z107" i="1"/>
  <c r="BP153" i="1"/>
  <c r="BN153" i="1"/>
  <c r="Z153" i="1"/>
  <c r="BP192" i="1"/>
  <c r="BN192" i="1"/>
  <c r="Z192" i="1"/>
  <c r="BP214" i="1"/>
  <c r="BN214" i="1"/>
  <c r="Z214" i="1"/>
  <c r="BP249" i="1"/>
  <c r="BN249" i="1"/>
  <c r="Z249" i="1"/>
  <c r="BP271" i="1"/>
  <c r="BN271" i="1"/>
  <c r="Z271" i="1"/>
  <c r="BP314" i="1"/>
  <c r="BN314" i="1"/>
  <c r="Z314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Y65" i="1"/>
  <c r="Y173" i="1"/>
  <c r="Y204" i="1"/>
  <c r="BP325" i="1"/>
  <c r="BN325" i="1"/>
  <c r="Z325" i="1"/>
  <c r="BP327" i="1"/>
  <c r="BN327" i="1"/>
  <c r="Z327" i="1"/>
  <c r="Z330" i="1" s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2" i="1"/>
  <c r="BN142" i="1"/>
  <c r="Z147" i="1"/>
  <c r="Z148" i="1" s="1"/>
  <c r="BN147" i="1"/>
  <c r="BP147" i="1"/>
  <c r="Z151" i="1"/>
  <c r="Z154" i="1" s="1"/>
  <c r="BN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Y178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47" i="1"/>
  <c r="BN247" i="1"/>
  <c r="Z254" i="1"/>
  <c r="BN254" i="1"/>
  <c r="Z258" i="1"/>
  <c r="BN258" i="1"/>
  <c r="Z265" i="1"/>
  <c r="BN265" i="1"/>
  <c r="Z266" i="1"/>
  <c r="BN266" i="1"/>
  <c r="Y275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BP326" i="1"/>
  <c r="BN326" i="1"/>
  <c r="Z326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109" i="1" l="1"/>
  <c r="Z115" i="1"/>
  <c r="Z101" i="1"/>
  <c r="Z71" i="1"/>
  <c r="Z58" i="1"/>
  <c r="X516" i="1"/>
  <c r="Z496" i="1"/>
  <c r="Z65" i="1"/>
  <c r="Y517" i="1"/>
  <c r="Y515" i="1"/>
  <c r="Z32" i="1"/>
  <c r="Z298" i="1"/>
  <c r="Z484" i="1"/>
  <c r="Z501" i="1"/>
  <c r="Z459" i="1"/>
  <c r="Z355" i="1"/>
  <c r="Z274" i="1"/>
  <c r="Z423" i="1"/>
  <c r="Z172" i="1"/>
  <c r="Z85" i="1"/>
  <c r="Y514" i="1"/>
  <c r="Z188" i="1"/>
  <c r="Z92" i="1"/>
  <c r="Z405" i="1"/>
  <c r="Z316" i="1"/>
  <c r="Z491" i="1"/>
  <c r="Z469" i="1"/>
  <c r="Z204" i="1"/>
  <c r="Z80" i="1"/>
  <c r="Z44" i="1"/>
  <c r="Y513" i="1"/>
  <c r="Z216" i="1"/>
  <c r="Z453" i="1"/>
  <c r="Z308" i="1"/>
  <c r="Z122" i="1"/>
  <c r="Y516" i="1" l="1"/>
  <c r="Z518" i="1"/>
</calcChain>
</file>

<file path=xl/sharedStrings.xml><?xml version="1.0" encoding="utf-8"?>
<sst xmlns="http://schemas.openxmlformats.org/spreadsheetml/2006/main" count="2306" uniqueCount="824">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</sst>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4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/>
      <c r="I5" s="819"/>
      <c r="J5" s="819"/>
      <c r="K5" s="819"/>
      <c r="L5" s="819"/>
      <c r="M5" s="643"/>
      <c r="N5" s="58"/>
      <c r="P5" s="24" t="s">
        <v>10</v>
      </c>
      <c r="Q5" s="882">
        <v>45848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Четверг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0.41666666666666669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220</v>
      </c>
      <c r="Y53" s="57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228.86111111111109</v>
      </c>
      <c r="BN53" s="64">
        <f t="shared" si="8"/>
        <v>235.93499999999997</v>
      </c>
      <c r="BO53" s="64">
        <f t="shared" si="9"/>
        <v>0.31828703703703703</v>
      </c>
      <c r="BP53" s="64">
        <f t="shared" si="10"/>
        <v>0.328125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45</v>
      </c>
      <c r="Y57" s="57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30.37037037037037</v>
      </c>
      <c r="Y58" s="575">
        <f>IFERROR(Y52/H52,"0")+IFERROR(Y53/H53,"0")+IFERROR(Y54/H54,"0")+IFERROR(Y55/H55,"0")+IFERROR(Y56/H56,"0")+IFERROR(Y57/H57,"0")</f>
        <v>31</v>
      </c>
      <c r="Z58" s="575">
        <f>IFERROR(IF(Z52="",0,Z52),"0")+IFERROR(IF(Z53="",0,Z53),"0")+IFERROR(IF(Z54="",0,Z54),"0")+IFERROR(IF(Z55="",0,Z55),"0")+IFERROR(IF(Z56="",0,Z56),"0")+IFERROR(IF(Z57="",0,Z57),"0")</f>
        <v>0.48877999999999999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265</v>
      </c>
      <c r="Y59" s="575">
        <f>IFERROR(SUM(Y52:Y57),"0")</f>
        <v>271.8</v>
      </c>
      <c r="Z59" s="37"/>
      <c r="AA59" s="576"/>
      <c r="AB59" s="576"/>
      <c r="AC59" s="576"/>
    </row>
    <row r="60" spans="1:68" ht="14.25" customHeight="1" x14ac:dyDescent="0.25">
      <c r="A60" s="590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36</v>
      </c>
      <c r="Y64" s="574">
        <f>IFERROR(IF(X64="",0,CEILING((X64/$H64),1)*$H64),"")</f>
        <v>37.800000000000004</v>
      </c>
      <c r="Z64" s="36">
        <f>IFERROR(IF(Y64=0,"",ROUNDUP(Y64/H64,0)*0.00651),"")</f>
        <v>9.1139999999999999E-2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38.399999999999991</v>
      </c>
      <c r="BN64" s="64">
        <f>IFERROR(Y64*I64/H64,"0")</f>
        <v>40.32</v>
      </c>
      <c r="BO64" s="64">
        <f>IFERROR(1/J64*(X64/H64),"0")</f>
        <v>7.3260073260073263E-2</v>
      </c>
      <c r="BP64" s="64">
        <f>IFERROR(1/J64*(Y64/H64),"0")</f>
        <v>7.6923076923076927E-2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22.592592592592592</v>
      </c>
      <c r="Y65" s="575">
        <f>IFERROR(Y61/H61,"0")+IFERROR(Y62/H62,"0")+IFERROR(Y63/H63,"0")+IFERROR(Y64/H64,"0")</f>
        <v>24</v>
      </c>
      <c r="Z65" s="575">
        <f>IFERROR(IF(Z61="",0,Z61),"0")+IFERROR(IF(Z62="",0,Z62),"0")+IFERROR(IF(Z63="",0,Z63),"0")+IFERROR(IF(Z64="",0,Z64),"0")</f>
        <v>0.28093999999999997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136</v>
      </c>
      <c r="Y66" s="575">
        <f>IFERROR(SUM(Y61:Y64),"0")</f>
        <v>145.80000000000001</v>
      </c>
      <c r="Z66" s="37"/>
      <c r="AA66" s="576"/>
      <c r="AB66" s="576"/>
      <c r="AC66" s="576"/>
    </row>
    <row r="67" spans="1:68" ht="14.25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25</v>
      </c>
      <c r="Y76" s="574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26.508928571428573</v>
      </c>
      <c r="BN76" s="64">
        <f t="shared" si="13"/>
        <v>26.721000000000004</v>
      </c>
      <c r="BO76" s="64">
        <f t="shared" si="14"/>
        <v>4.6502976190476192E-2</v>
      </c>
      <c r="BP76" s="64">
        <f t="shared" si="15"/>
        <v>4.6875E-2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2.9761904761904763</v>
      </c>
      <c r="Y80" s="575">
        <f>IFERROR(Y74/H74,"0")+IFERROR(Y75/H75,"0")+IFERROR(Y76/H76,"0")+IFERROR(Y77/H77,"0")+IFERROR(Y78/H78,"0")+IFERROR(Y79/H79,"0")</f>
        <v>3</v>
      </c>
      <c r="Z80" s="575">
        <f>IFERROR(IF(Z74="",0,Z74),"0")+IFERROR(IF(Z75="",0,Z75),"0")+IFERROR(IF(Z76="",0,Z76),"0")+IFERROR(IF(Z77="",0,Z77),"0")+IFERROR(IF(Z78="",0,Z78),"0")+IFERROR(IF(Z79="",0,Z79),"0")</f>
        <v>5.6940000000000004E-2</v>
      </c>
      <c r="AA80" s="576"/>
      <c r="AB80" s="576"/>
      <c r="AC80" s="576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25</v>
      </c>
      <c r="Y81" s="575">
        <f>IFERROR(SUM(Y74:Y79),"0")</f>
        <v>25.200000000000003</v>
      </c>
      <c r="Z81" s="37"/>
      <c r="AA81" s="576"/>
      <c r="AB81" s="576"/>
      <c r="AC81" s="576"/>
    </row>
    <row r="82" spans="1:68" ht="14.25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20</v>
      </c>
      <c r="Y89" s="574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20.805555555555554</v>
      </c>
      <c r="BN89" s="64">
        <f>IFERROR(Y89*I89/H89,"0")</f>
        <v>22.47</v>
      </c>
      <c r="BO89" s="64">
        <f>IFERROR(1/J89*(X89/H89),"0")</f>
        <v>2.8935185185185182E-2</v>
      </c>
      <c r="BP89" s="64">
        <f>IFERROR(1/J89*(Y89/H89),"0")</f>
        <v>3.125E-2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9</v>
      </c>
      <c r="Y91" s="574">
        <f>IFERROR(IF(X91="",0,CEILING((X91/$H91),1)*$H91),"")</f>
        <v>9</v>
      </c>
      <c r="Z91" s="36">
        <f>IFERROR(IF(Y91=0,"",ROUNDUP(Y91/H91,0)*0.00902),"")</f>
        <v>1.804E-2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9.42</v>
      </c>
      <c r="BN91" s="64">
        <f>IFERROR(Y91*I91/H91,"0")</f>
        <v>9.42</v>
      </c>
      <c r="BO91" s="64">
        <f>IFERROR(1/J91*(X91/H91),"0")</f>
        <v>1.5151515151515152E-2</v>
      </c>
      <c r="BP91" s="64">
        <f>IFERROR(1/J91*(Y91/H91),"0")</f>
        <v>1.5151515151515152E-2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3.8518518518518516</v>
      </c>
      <c r="Y92" s="575">
        <f>IFERROR(Y89/H89,"0")+IFERROR(Y90/H90,"0")+IFERROR(Y91/H91,"0")</f>
        <v>4</v>
      </c>
      <c r="Z92" s="575">
        <f>IFERROR(IF(Z89="",0,Z89),"0")+IFERROR(IF(Z90="",0,Z90),"0")+IFERROR(IF(Z91="",0,Z91),"0")</f>
        <v>5.6000000000000001E-2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29</v>
      </c>
      <c r="Y93" s="575">
        <f>IFERROR(SUM(Y89:Y91),"0")</f>
        <v>30.6</v>
      </c>
      <c r="Z93" s="37"/>
      <c r="AA93" s="576"/>
      <c r="AB93" s="576"/>
      <c r="AC93" s="576"/>
    </row>
    <row r="94" spans="1:68" ht="14.25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90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15</v>
      </c>
      <c r="Y118" s="574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15.95</v>
      </c>
      <c r="BN118" s="64">
        <f>IFERROR(Y118*I118/H118,"0")</f>
        <v>17.225999999999999</v>
      </c>
      <c r="BO118" s="64">
        <f>IFERROR(1/J118*(X118/H118),"0")</f>
        <v>2.8935185185185185E-2</v>
      </c>
      <c r="BP118" s="64">
        <f>IFERROR(1/J118*(Y118/H118),"0")</f>
        <v>3.125E-2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5.4</v>
      </c>
      <c r="Y120" s="574">
        <f>IFERROR(IF(X120="",0,CEILING((X120/$H120),1)*$H120),"")</f>
        <v>5.4</v>
      </c>
      <c r="Z120" s="36">
        <f>IFERROR(IF(Y120=0,"",ROUNDUP(Y120/H120,0)*0.00651),"")</f>
        <v>1.302E-2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5.9039999999999999</v>
      </c>
      <c r="BN120" s="64">
        <f>IFERROR(Y120*I120/H120,"0")</f>
        <v>5.9039999999999999</v>
      </c>
      <c r="BO120" s="64">
        <f>IFERROR(1/J120*(X120/H120),"0")</f>
        <v>1.098901098901099E-2</v>
      </c>
      <c r="BP120" s="64">
        <f>IFERROR(1/J120*(Y120/H120),"0")</f>
        <v>1.098901098901099E-2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3.8518518518518521</v>
      </c>
      <c r="Y122" s="575">
        <f>IFERROR(Y118/H118,"0")+IFERROR(Y119/H119,"0")+IFERROR(Y120/H120,"0")+IFERROR(Y121/H121,"0")</f>
        <v>4</v>
      </c>
      <c r="Z122" s="575">
        <f>IFERROR(IF(Z118="",0,Z118),"0")+IFERROR(IF(Z119="",0,Z119),"0")+IFERROR(IF(Z120="",0,Z120),"0")+IFERROR(IF(Z121="",0,Z121),"0")</f>
        <v>5.0979999999999998E-2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20.399999999999999</v>
      </c>
      <c r="Y123" s="575">
        <f>IFERROR(SUM(Y118:Y121),"0")</f>
        <v>21.6</v>
      </c>
      <c r="Z123" s="37"/>
      <c r="AA123" s="576"/>
      <c r="AB123" s="576"/>
      <c r="AC123" s="576"/>
    </row>
    <row r="124" spans="1:68" ht="14.25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12</v>
      </c>
      <c r="Y132" s="574">
        <f>IFERROR(IF(X132="",0,CEILING((X132/$H132),1)*$H132),"")</f>
        <v>12.8</v>
      </c>
      <c r="Z132" s="36">
        <f>IFERROR(IF(Y132=0,"",ROUNDUP(Y132/H132,0)*0.00651),"")</f>
        <v>2.6040000000000001E-2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12.675000000000001</v>
      </c>
      <c r="BN132" s="64">
        <f>IFERROR(Y132*I132/H132,"0")</f>
        <v>13.52</v>
      </c>
      <c r="BO132" s="64">
        <f>IFERROR(1/J132*(X132/H132),"0")</f>
        <v>2.0604395604395608E-2</v>
      </c>
      <c r="BP132" s="64">
        <f>IFERROR(1/J132*(Y132/H132),"0")</f>
        <v>2.197802197802198E-2</v>
      </c>
    </row>
    <row r="133" spans="1:68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3.75</v>
      </c>
      <c r="Y133" s="575">
        <f>IFERROR(Y131/H131,"0")+IFERROR(Y132/H132,"0")</f>
        <v>4</v>
      </c>
      <c r="Z133" s="575">
        <f>IFERROR(IF(Z131="",0,Z131),"0")+IFERROR(IF(Z132="",0,Z132),"0")</f>
        <v>2.6040000000000001E-2</v>
      </c>
      <c r="AA133" s="576"/>
      <c r="AB133" s="576"/>
      <c r="AC133" s="576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12</v>
      </c>
      <c r="Y134" s="575">
        <f>IFERROR(SUM(Y131:Y132),"0")</f>
        <v>12.8</v>
      </c>
      <c r="Z134" s="37"/>
      <c r="AA134" s="576"/>
      <c r="AB134" s="576"/>
      <c r="AC134" s="576"/>
    </row>
    <row r="135" spans="1:68" ht="14.25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5" t="s">
        <v>262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customHeight="1" x14ac:dyDescent="0.25">
      <c r="A158" s="590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5</v>
      </c>
      <c r="Y163" s="574">
        <f t="shared" ref="Y163:Y171" si="21">IFERROR(IF(X163="",0,CEILING((X163/$H163),1)*$H163),"")</f>
        <v>8.4</v>
      </c>
      <c r="Z163" s="36">
        <f>IFERROR(IF(Y163=0,"",ROUNDUP(Y163/H163,0)*0.00902),"")</f>
        <v>1.804E-2</v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5.3214285714285703</v>
      </c>
      <c r="BN163" s="64">
        <f t="shared" ref="BN163:BN171" si="23">IFERROR(Y163*I163/H163,"0")</f>
        <v>8.94</v>
      </c>
      <c r="BO163" s="64">
        <f t="shared" ref="BO163:BO171" si="24">IFERROR(1/J163*(X163/H163),"0")</f>
        <v>9.0187590187590181E-3</v>
      </c>
      <c r="BP163" s="64">
        <f t="shared" ref="BP163:BP171" si="25">IFERROR(1/J163*(Y163/H163),"0")</f>
        <v>1.5151515151515152E-2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1.1904761904761905</v>
      </c>
      <c r="Y172" s="575">
        <f>IFERROR(Y163/H163,"0")+IFERROR(Y164/H164,"0")+IFERROR(Y165/H165,"0")+IFERROR(Y166/H166,"0")+IFERROR(Y167/H167,"0")+IFERROR(Y168/H168,"0")+IFERROR(Y169/H169,"0")+IFERROR(Y170/H170,"0")+IFERROR(Y171/H171,"0")</f>
        <v>2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1.804E-2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5</v>
      </c>
      <c r="Y173" s="575">
        <f>IFERROR(SUM(Y163:Y171),"0")</f>
        <v>8.4</v>
      </c>
      <c r="Z173" s="37"/>
      <c r="AA173" s="576"/>
      <c r="AB173" s="576"/>
      <c r="AC173" s="576"/>
    </row>
    <row r="174" spans="1:68" ht="14.25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90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5.4</v>
      </c>
      <c r="Y212" s="574">
        <f t="shared" si="31"/>
        <v>7.1999999999999993</v>
      </c>
      <c r="Z212" s="36">
        <f t="shared" si="36"/>
        <v>1.9529999999999999E-2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5.9670000000000014</v>
      </c>
      <c r="BN212" s="64">
        <f t="shared" si="33"/>
        <v>7.9560000000000004</v>
      </c>
      <c r="BO212" s="64">
        <f t="shared" si="34"/>
        <v>1.2362637362637366E-2</v>
      </c>
      <c r="BP212" s="64">
        <f t="shared" si="35"/>
        <v>1.6483516483516484E-2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2.2500000000000004</v>
      </c>
      <c r="Y216" s="575">
        <f>IFERROR(Y207/H207,"0")+IFERROR(Y208/H208,"0")+IFERROR(Y209/H209,"0")+IFERROR(Y210/H210,"0")+IFERROR(Y211/H211,"0")+IFERROR(Y212/H212,"0")+IFERROR(Y213/H213,"0")+IFERROR(Y214/H214,"0")+IFERROR(Y215/H215,"0")</f>
        <v>3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1.9529999999999999E-2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5.4</v>
      </c>
      <c r="Y217" s="575">
        <f>IFERROR(SUM(Y207:Y215),"0")</f>
        <v>7.1999999999999993</v>
      </c>
      <c r="Z217" s="37"/>
      <c r="AA217" s="576"/>
      <c r="AB217" s="576"/>
      <c r="AC217" s="576"/>
    </row>
    <row r="218" spans="1:68" ht="14.25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90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7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50</v>
      </c>
      <c r="Y255" s="574">
        <f>IFERROR(IF(X255="",0,CEILING((X255/$H255),1)*$H255),"")</f>
        <v>54</v>
      </c>
      <c r="Z255" s="36">
        <f>IFERROR(IF(Y255=0,"",ROUNDUP(Y255/H255,0)*0.01898),"")</f>
        <v>9.4899999999999998E-2</v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52.013888888888886</v>
      </c>
      <c r="BN255" s="64">
        <f>IFERROR(Y255*I255/H255,"0")</f>
        <v>56.17499999999999</v>
      </c>
      <c r="BO255" s="64">
        <f>IFERROR(1/J255*(X255/H255),"0")</f>
        <v>7.2337962962962965E-2</v>
      </c>
      <c r="BP255" s="64">
        <f>IFERROR(1/J255*(Y255/H255),"0")</f>
        <v>7.8125E-2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4.6296296296296298</v>
      </c>
      <c r="Y259" s="575">
        <f>IFERROR(Y254/H254,"0")+IFERROR(Y255/H255,"0")+IFERROR(Y256/H256,"0")+IFERROR(Y257/H257,"0")+IFERROR(Y258/H258,"0")</f>
        <v>5</v>
      </c>
      <c r="Z259" s="575">
        <f>IFERROR(IF(Z254="",0,Z254),"0")+IFERROR(IF(Z255="",0,Z255),"0")+IFERROR(IF(Z256="",0,Z256),"0")+IFERROR(IF(Z257="",0,Z257),"0")+IFERROR(IF(Z258="",0,Z258),"0")</f>
        <v>9.4899999999999998E-2</v>
      </c>
      <c r="AA259" s="576"/>
      <c r="AB259" s="576"/>
      <c r="AC259" s="576"/>
    </row>
    <row r="260" spans="1:68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50</v>
      </c>
      <c r="Y260" s="575">
        <f>IFERROR(SUM(Y254:Y258),"0")</f>
        <v>54</v>
      </c>
      <c r="Z260" s="37"/>
      <c r="AA260" s="576"/>
      <c r="AB260" s="576"/>
      <c r="AC260" s="576"/>
    </row>
    <row r="261" spans="1:68" ht="16.5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40</v>
      </c>
      <c r="Y292" s="574">
        <f t="shared" ref="Y292:Y297" si="48">IFERROR(IF(X292="",0,CEILING((X292/$H292),1)*$H292),"")</f>
        <v>43.2</v>
      </c>
      <c r="Z292" s="36">
        <f>IFERROR(IF(Y292=0,"",ROUNDUP(Y292/H292,0)*0.01898),"")</f>
        <v>7.5920000000000001E-2</v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41.611111111111107</v>
      </c>
      <c r="BN292" s="64">
        <f t="shared" ref="BN292:BN297" si="50">IFERROR(Y292*I292/H292,"0")</f>
        <v>44.94</v>
      </c>
      <c r="BO292" s="64">
        <f t="shared" ref="BO292:BO297" si="51">IFERROR(1/J292*(X292/H292),"0")</f>
        <v>5.7870370370370364E-2</v>
      </c>
      <c r="BP292" s="64">
        <f t="shared" ref="BP292:BP297" si="52">IFERROR(1/J292*(Y292/H292),"0")</f>
        <v>6.25E-2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250</v>
      </c>
      <c r="Y293" s="574">
        <f t="shared" si="48"/>
        <v>259.20000000000005</v>
      </c>
      <c r="Z293" s="36">
        <f>IFERROR(IF(Y293=0,"",ROUNDUP(Y293/H293,0)*0.01898),"")</f>
        <v>0.45552000000000004</v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260.0694444444444</v>
      </c>
      <c r="BN293" s="64">
        <f t="shared" si="50"/>
        <v>269.64000000000004</v>
      </c>
      <c r="BO293" s="64">
        <f t="shared" si="51"/>
        <v>0.36168981481481477</v>
      </c>
      <c r="BP293" s="64">
        <f t="shared" si="52"/>
        <v>0.37500000000000006</v>
      </c>
    </row>
    <row r="294" spans="1:68" ht="27" customHeight="1" x14ac:dyDescent="0.25">
      <c r="A294" s="54" t="s">
        <v>461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70</v>
      </c>
      <c r="Y295" s="574">
        <f t="shared" si="48"/>
        <v>75.600000000000009</v>
      </c>
      <c r="Z295" s="36">
        <f>IFERROR(IF(Y295=0,"",ROUNDUP(Y295/H295,0)*0.01898),"")</f>
        <v>0.13286000000000001</v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72.819444444444429</v>
      </c>
      <c r="BN295" s="64">
        <f t="shared" si="50"/>
        <v>78.64500000000001</v>
      </c>
      <c r="BO295" s="64">
        <f t="shared" si="51"/>
        <v>0.10127314814814814</v>
      </c>
      <c r="BP295" s="64">
        <f t="shared" si="52"/>
        <v>0.109375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8</v>
      </c>
      <c r="Y296" s="574">
        <f t="shared" si="48"/>
        <v>8</v>
      </c>
      <c r="Z296" s="36">
        <f>IFERROR(IF(Y296=0,"",ROUNDUP(Y296/H296,0)*0.00902),"")</f>
        <v>1.804E-2</v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8.42</v>
      </c>
      <c r="BN296" s="64">
        <f t="shared" si="50"/>
        <v>8.42</v>
      </c>
      <c r="BO296" s="64">
        <f t="shared" si="51"/>
        <v>1.5151515151515152E-2</v>
      </c>
      <c r="BP296" s="64">
        <f t="shared" si="52"/>
        <v>1.5151515151515152E-2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40</v>
      </c>
      <c r="Y297" s="574">
        <f t="shared" si="48"/>
        <v>40</v>
      </c>
      <c r="Z297" s="36">
        <f>IFERROR(IF(Y297=0,"",ROUNDUP(Y297/H297,0)*0.00902),"")</f>
        <v>9.0200000000000002E-2</v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42.1</v>
      </c>
      <c r="BN297" s="64">
        <f t="shared" si="50"/>
        <v>42.1</v>
      </c>
      <c r="BO297" s="64">
        <f t="shared" si="51"/>
        <v>7.575757575757576E-2</v>
      </c>
      <c r="BP297" s="64">
        <f t="shared" si="52"/>
        <v>7.575757575757576E-2</v>
      </c>
    </row>
    <row r="298" spans="1:68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45.333333333333329</v>
      </c>
      <c r="Y298" s="575">
        <f>IFERROR(Y292/H292,"0")+IFERROR(Y293/H293,"0")+IFERROR(Y294/H294,"0")+IFERROR(Y295/H295,"0")+IFERROR(Y296/H296,"0")+IFERROR(Y297/H297,"0")</f>
        <v>47</v>
      </c>
      <c r="Z298" s="575">
        <f>IFERROR(IF(Z292="",0,Z292),"0")+IFERROR(IF(Z293="",0,Z293),"0")+IFERROR(IF(Z294="",0,Z294),"0")+IFERROR(IF(Z295="",0,Z295),"0")+IFERROR(IF(Z296="",0,Z296),"0")+IFERROR(IF(Z297="",0,Z297),"0")</f>
        <v>0.77254</v>
      </c>
      <c r="AA298" s="576"/>
      <c r="AB298" s="576"/>
      <c r="AC298" s="576"/>
    </row>
    <row r="299" spans="1:68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408</v>
      </c>
      <c r="Y299" s="575">
        <f>IFERROR(SUM(Y292:Y297),"0")</f>
        <v>426.00000000000006</v>
      </c>
      <c r="Z299" s="37"/>
      <c r="AA299" s="576"/>
      <c r="AB299" s="576"/>
      <c r="AC299" s="576"/>
    </row>
    <row r="300" spans="1:68" ht="14.25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50</v>
      </c>
      <c r="Y301" s="574">
        <f t="shared" ref="Y301:Y307" si="53">IFERROR(IF(X301="",0,CEILING((X301/$H301),1)*$H301),"")</f>
        <v>50.400000000000006</v>
      </c>
      <c r="Z301" s="36">
        <f>IFERROR(IF(Y301=0,"",ROUNDUP(Y301/H301,0)*0.00902),"")</f>
        <v>0.10824</v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53.214285714285715</v>
      </c>
      <c r="BN301" s="64">
        <f t="shared" ref="BN301:BN307" si="55">IFERROR(Y301*I301/H301,"0")</f>
        <v>53.64</v>
      </c>
      <c r="BO301" s="64">
        <f t="shared" ref="BO301:BO307" si="56">IFERROR(1/J301*(X301/H301),"0")</f>
        <v>9.0187590187590191E-2</v>
      </c>
      <c r="BP301" s="64">
        <f t="shared" ref="BP301:BP307" si="57">IFERROR(1/J301*(Y301/H301),"0")</f>
        <v>9.0909090909090912E-2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65</v>
      </c>
      <c r="Y302" s="574">
        <f t="shared" si="53"/>
        <v>67.2</v>
      </c>
      <c r="Z302" s="36">
        <f>IFERROR(IF(Y302=0,"",ROUNDUP(Y302/H302,0)*0.00902),"")</f>
        <v>0.14432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69.178571428571431</v>
      </c>
      <c r="BN302" s="64">
        <f t="shared" si="55"/>
        <v>71.52</v>
      </c>
      <c r="BO302" s="64">
        <f t="shared" si="56"/>
        <v>0.11724386724386725</v>
      </c>
      <c r="BP302" s="64">
        <f t="shared" si="57"/>
        <v>0.12121212121212122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12.6</v>
      </c>
      <c r="Y304" s="574">
        <f t="shared" si="53"/>
        <v>12.600000000000001</v>
      </c>
      <c r="Z304" s="36">
        <f>IFERROR(IF(Y304=0,"",ROUNDUP(Y304/H304,0)*0.00502),"")</f>
        <v>3.0120000000000001E-2</v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13.379999999999999</v>
      </c>
      <c r="BN304" s="64">
        <f t="shared" si="55"/>
        <v>13.38</v>
      </c>
      <c r="BO304" s="64">
        <f t="shared" si="56"/>
        <v>2.5641025641025644E-2</v>
      </c>
      <c r="BP304" s="64">
        <f t="shared" si="57"/>
        <v>2.5641025641025644E-2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33.38095238095238</v>
      </c>
      <c r="Y308" s="575">
        <f>IFERROR(Y301/H301,"0")+IFERROR(Y302/H302,"0")+IFERROR(Y303/H303,"0")+IFERROR(Y304/H304,"0")+IFERROR(Y305/H305,"0")+IFERROR(Y306/H306,"0")+IFERROR(Y307/H307,"0")</f>
        <v>34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0.28267999999999999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127.6</v>
      </c>
      <c r="Y309" s="575">
        <f>IFERROR(SUM(Y301:Y307),"0")</f>
        <v>130.20000000000002</v>
      </c>
      <c r="Z309" s="37"/>
      <c r="AA309" s="576"/>
      <c r="AB309" s="576"/>
      <c r="AC309" s="576"/>
    </row>
    <row r="310" spans="1:68" ht="14.25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850</v>
      </c>
      <c r="Y311" s="574">
        <f>IFERROR(IF(X311="",0,CEILING((X311/$H311),1)*$H311),"")</f>
        <v>850.19999999999993</v>
      </c>
      <c r="Z311" s="36">
        <f>IFERROR(IF(Y311=0,"",ROUNDUP(Y311/H311,0)*0.01898),"")</f>
        <v>2.0688200000000001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905.90384615384619</v>
      </c>
      <c r="BN311" s="64">
        <f>IFERROR(Y311*I311/H311,"0")</f>
        <v>906.11699999999996</v>
      </c>
      <c r="BO311" s="64">
        <f>IFERROR(1/J311*(X311/H311),"0")</f>
        <v>1.702724358974359</v>
      </c>
      <c r="BP311" s="64">
        <f>IFERROR(1/J311*(Y311/H311),"0")</f>
        <v>1.703125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108.97435897435898</v>
      </c>
      <c r="Y316" s="575">
        <f>IFERROR(Y311/H311,"0")+IFERROR(Y312/H312,"0")+IFERROR(Y313/H313,"0")+IFERROR(Y314/H314,"0")+IFERROR(Y315/H315,"0")</f>
        <v>109</v>
      </c>
      <c r="Z316" s="575">
        <f>IFERROR(IF(Z311="",0,Z311),"0")+IFERROR(IF(Z312="",0,Z312),"0")+IFERROR(IF(Z313="",0,Z313),"0")+IFERROR(IF(Z314="",0,Z314),"0")+IFERROR(IF(Z315="",0,Z315),"0")</f>
        <v>2.0688200000000001</v>
      </c>
      <c r="AA316" s="576"/>
      <c r="AB316" s="576"/>
      <c r="AC316" s="576"/>
    </row>
    <row r="317" spans="1:68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850</v>
      </c>
      <c r="Y317" s="575">
        <f>IFERROR(SUM(Y311:Y315),"0")</f>
        <v>850.19999999999993</v>
      </c>
      <c r="Z317" s="37"/>
      <c r="AA317" s="576"/>
      <c r="AB317" s="576"/>
      <c r="AC317" s="576"/>
    </row>
    <row r="318" spans="1:68" ht="14.25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16</v>
      </c>
      <c r="Y320" s="574">
        <f>IFERROR(IF(X320="",0,CEILING((X320/$H320),1)*$H320),"")</f>
        <v>23.4</v>
      </c>
      <c r="Z320" s="36">
        <f>IFERROR(IF(Y320=0,"",ROUNDUP(Y320/H320,0)*0.01898),"")</f>
        <v>5.6940000000000004E-2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17.064615384615387</v>
      </c>
      <c r="BN320" s="64">
        <f>IFERROR(Y320*I320/H320,"0")</f>
        <v>24.957000000000001</v>
      </c>
      <c r="BO320" s="64">
        <f>IFERROR(1/J320*(X320/H320),"0")</f>
        <v>3.2051282051282055E-2</v>
      </c>
      <c r="BP320" s="64">
        <f>IFERROR(1/J320*(Y320/H320),"0")</f>
        <v>4.6875E-2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23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24.421071428571427</v>
      </c>
      <c r="BN321" s="64">
        <f>IFERROR(Y321*I321/H321,"0")</f>
        <v>26.757000000000001</v>
      </c>
      <c r="BO321" s="64">
        <f>IFERROR(1/J321*(X321/H321),"0")</f>
        <v>4.2782738095238096E-2</v>
      </c>
      <c r="BP321" s="64">
        <f>IFERROR(1/J321*(Y321/H321),"0")</f>
        <v>4.6875E-2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4.7893772893772901</v>
      </c>
      <c r="Y322" s="575">
        <f>IFERROR(Y319/H319,"0")+IFERROR(Y320/H320,"0")+IFERROR(Y321/H321,"0")</f>
        <v>6</v>
      </c>
      <c r="Z322" s="575">
        <f>IFERROR(IF(Z319="",0,Z319),"0")+IFERROR(IF(Z320="",0,Z320),"0")+IFERROR(IF(Z321="",0,Z321),"0")</f>
        <v>0.11388000000000001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39</v>
      </c>
      <c r="Y323" s="575">
        <f>IFERROR(SUM(Y319:Y321),"0")</f>
        <v>48.6</v>
      </c>
      <c r="Z323" s="37"/>
      <c r="AA323" s="576"/>
      <c r="AB323" s="576"/>
      <c r="AC323" s="576"/>
    </row>
    <row r="324" spans="1:68" ht="14.25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28</v>
      </c>
      <c r="Y340" s="574">
        <f>IFERROR(IF(X340="",0,CEILING((X340/$H340),1)*$H340),"")</f>
        <v>32.4</v>
      </c>
      <c r="Z340" s="36">
        <f>IFERROR(IF(Y340=0,"",ROUNDUP(Y340/H340,0)*0.01898),"")</f>
        <v>7.5920000000000001E-2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29.794074074074075</v>
      </c>
      <c r="BN340" s="64">
        <f>IFERROR(Y340*I340/H340,"0")</f>
        <v>34.475999999999999</v>
      </c>
      <c r="BO340" s="64">
        <f>IFERROR(1/J340*(X340/H340),"0")</f>
        <v>5.401234567901235E-2</v>
      </c>
      <c r="BP340" s="64">
        <f>IFERROR(1/J340*(Y340/H340),"0")</f>
        <v>6.25E-2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10.5</v>
      </c>
      <c r="Y341" s="574">
        <f>IFERROR(IF(X341="",0,CEILING((X341/$H341),1)*$H341),"")</f>
        <v>10.5</v>
      </c>
      <c r="Z341" s="36">
        <f>IFERROR(IF(Y341=0,"",ROUNDUP(Y341/H341,0)*0.00651),"")</f>
        <v>3.2550000000000003E-2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11.759999999999998</v>
      </c>
      <c r="BN341" s="64">
        <f>IFERROR(Y341*I341/H341,"0")</f>
        <v>11.759999999999998</v>
      </c>
      <c r="BO341" s="64">
        <f>IFERROR(1/J341*(X341/H341),"0")</f>
        <v>2.7472527472527476E-2</v>
      </c>
      <c r="BP341" s="64">
        <f>IFERROR(1/J341*(Y341/H341),"0")</f>
        <v>2.7472527472527476E-2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6.3</v>
      </c>
      <c r="Y342" s="574">
        <f>IFERROR(IF(X342="",0,CEILING((X342/$H342),1)*$H342),"")</f>
        <v>6.3000000000000007</v>
      </c>
      <c r="Z342" s="36">
        <f>IFERROR(IF(Y342=0,"",ROUNDUP(Y342/H342,0)*0.00651),"")</f>
        <v>1.9529999999999999E-2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7.02</v>
      </c>
      <c r="BN342" s="64">
        <f>IFERROR(Y342*I342/H342,"0")</f>
        <v>7.0200000000000005</v>
      </c>
      <c r="BO342" s="64">
        <f>IFERROR(1/J342*(X342/H342),"0")</f>
        <v>1.6483516483516484E-2</v>
      </c>
      <c r="BP342" s="64">
        <f>IFERROR(1/J342*(Y342/H342),"0")</f>
        <v>1.6483516483516484E-2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11.456790123456791</v>
      </c>
      <c r="Y343" s="575">
        <f>IFERROR(Y340/H340,"0")+IFERROR(Y341/H341,"0")+IFERROR(Y342/H342,"0")</f>
        <v>12</v>
      </c>
      <c r="Z343" s="575">
        <f>IFERROR(IF(Z340="",0,Z340),"0")+IFERROR(IF(Z341="",0,Z341),"0")+IFERROR(IF(Z342="",0,Z342),"0")</f>
        <v>0.128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44.8</v>
      </c>
      <c r="Y344" s="575">
        <f>IFERROR(SUM(Y340:Y342),"0")</f>
        <v>49.2</v>
      </c>
      <c r="Z344" s="37"/>
      <c r="AA344" s="576"/>
      <c r="AB344" s="576"/>
      <c r="AC344" s="576"/>
    </row>
    <row r="345" spans="1:68" ht="27.75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30</v>
      </c>
      <c r="Y348" s="574">
        <f t="shared" ref="Y348:Y354" si="58">IFERROR(IF(X348="",0,CEILING((X348/$H348),1)*$H348),"")</f>
        <v>30</v>
      </c>
      <c r="Z348" s="36">
        <f>IFERROR(IF(Y348=0,"",ROUNDUP(Y348/H348,0)*0.02175),"")</f>
        <v>4.3499999999999997E-2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30.96</v>
      </c>
      <c r="BN348" s="64">
        <f t="shared" ref="BN348:BN354" si="60">IFERROR(Y348*I348/H348,"0")</f>
        <v>30.96</v>
      </c>
      <c r="BO348" s="64">
        <f t="shared" ref="BO348:BO354" si="61">IFERROR(1/J348*(X348/H348),"0")</f>
        <v>4.1666666666666664E-2</v>
      </c>
      <c r="BP348" s="64">
        <f t="shared" ref="BP348:BP354" si="62">IFERROR(1/J348*(Y348/H348),"0")</f>
        <v>4.1666666666666664E-2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60</v>
      </c>
      <c r="Y349" s="574">
        <f t="shared" si="58"/>
        <v>60</v>
      </c>
      <c r="Z349" s="36">
        <f>IFERROR(IF(Y349=0,"",ROUNDUP(Y349/H349,0)*0.02175),"")</f>
        <v>8.6999999999999994E-2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61.92</v>
      </c>
      <c r="BN349" s="64">
        <f t="shared" si="60"/>
        <v>61.92</v>
      </c>
      <c r="BO349" s="64">
        <f t="shared" si="61"/>
        <v>8.3333333333333329E-2</v>
      </c>
      <c r="BP349" s="64">
        <f t="shared" si="62"/>
        <v>8.3333333333333329E-2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6</v>
      </c>
      <c r="Y355" s="575">
        <f>IFERROR(Y348/H348,"0")+IFERROR(Y349/H349,"0")+IFERROR(Y350/H350,"0")+IFERROR(Y351/H351,"0")+IFERROR(Y352/H352,"0")+IFERROR(Y353/H353,"0")+IFERROR(Y354/H354,"0")</f>
        <v>6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0.1305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90</v>
      </c>
      <c r="Y356" s="575">
        <f>IFERROR(SUM(Y348:Y354),"0")</f>
        <v>90</v>
      </c>
      <c r="Z356" s="37"/>
      <c r="AA356" s="576"/>
      <c r="AB356" s="576"/>
      <c r="AC356" s="576"/>
    </row>
    <row r="357" spans="1:68" ht="14.25" customHeight="1" x14ac:dyDescent="0.25">
      <c r="A357" s="590" t="s">
        <v>139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150</v>
      </c>
      <c r="Y358" s="574">
        <f>IFERROR(IF(X358="",0,CEILING((X358/$H358),1)*$H358),"")</f>
        <v>150</v>
      </c>
      <c r="Z358" s="36">
        <f>IFERROR(IF(Y358=0,"",ROUNDUP(Y358/H358,0)*0.02175),"")</f>
        <v>0.21749999999999997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154.80000000000001</v>
      </c>
      <c r="BN358" s="64">
        <f>IFERROR(Y358*I358/H358,"0")</f>
        <v>154.80000000000001</v>
      </c>
      <c r="BO358" s="64">
        <f>IFERROR(1/J358*(X358/H358),"0")</f>
        <v>0.20833333333333331</v>
      </c>
      <c r="BP358" s="64">
        <f>IFERROR(1/J358*(Y358/H358),"0")</f>
        <v>0.20833333333333331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10</v>
      </c>
      <c r="Y360" s="575">
        <f>IFERROR(Y358/H358,"0")+IFERROR(Y359/H359,"0")</f>
        <v>10</v>
      </c>
      <c r="Z360" s="575">
        <f>IFERROR(IF(Z358="",0,Z358),"0")+IFERROR(IF(Z359="",0,Z359),"0")</f>
        <v>0.21749999999999997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150</v>
      </c>
      <c r="Y361" s="575">
        <f>IFERROR(SUM(Y358:Y359),"0")</f>
        <v>150</v>
      </c>
      <c r="Z361" s="37"/>
      <c r="AA361" s="576"/>
      <c r="AB361" s="576"/>
      <c r="AC361" s="576"/>
    </row>
    <row r="362" spans="1:68" ht="14.25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customHeight="1" x14ac:dyDescent="0.25">
      <c r="A413" s="590" t="s">
        <v>139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10</v>
      </c>
      <c r="Y438" s="574">
        <f t="shared" ref="Y438:Y452" si="69">IFERROR(IF(X438="",0,CEILING((X438/$H438),1)*$H438),"")</f>
        <v>10.56</v>
      </c>
      <c r="Z438" s="36">
        <f t="shared" ref="Z438:Z444" si="70">IFERROR(IF(Y438=0,"",ROUNDUP(Y438/H438,0)*0.01196),"")</f>
        <v>2.392E-2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10.681818181818182</v>
      </c>
      <c r="BN438" s="64">
        <f t="shared" ref="BN438:BN452" si="72">IFERROR(Y438*I438/H438,"0")</f>
        <v>11.28</v>
      </c>
      <c r="BO438" s="64">
        <f t="shared" ref="BO438:BO452" si="73">IFERROR(1/J438*(X438/H438),"0")</f>
        <v>1.8210955710955712E-2</v>
      </c>
      <c r="BP438" s="64">
        <f t="shared" ref="BP438:BP452" si="74">IFERROR(1/J438*(Y438/H438),"0")</f>
        <v>1.9230769230769232E-2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5</v>
      </c>
      <c r="Y443" s="574">
        <f t="shared" si="69"/>
        <v>5.28</v>
      </c>
      <c r="Z443" s="36">
        <f t="shared" si="70"/>
        <v>1.196E-2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5.3409090909090908</v>
      </c>
      <c r="BN443" s="64">
        <f t="shared" si="72"/>
        <v>5.64</v>
      </c>
      <c r="BO443" s="64">
        <f t="shared" si="73"/>
        <v>9.1054778554778559E-3</v>
      </c>
      <c r="BP443" s="64">
        <f t="shared" si="74"/>
        <v>9.6153846153846159E-3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2.8409090909090908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3.5880000000000002E-2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15</v>
      </c>
      <c r="Y454" s="575">
        <f>IFERROR(SUM(Y438:Y452),"0")</f>
        <v>15.84</v>
      </c>
      <c r="Z454" s="37"/>
      <c r="AA454" s="576"/>
      <c r="AB454" s="576"/>
      <c r="AC454" s="576"/>
    </row>
    <row r="455" spans="1:68" ht="14.25" customHeight="1" x14ac:dyDescent="0.25">
      <c r="A455" s="590" t="s">
        <v>139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15</v>
      </c>
      <c r="Y456" s="574">
        <f>IFERROR(IF(X456="",0,CEILING((X456/$H456),1)*$H456),"")</f>
        <v>15.84</v>
      </c>
      <c r="Z456" s="36">
        <f>IFERROR(IF(Y456=0,"",ROUNDUP(Y456/H456,0)*0.01196),"")</f>
        <v>3.5880000000000002E-2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16.02272727272727</v>
      </c>
      <c r="BN456" s="64">
        <f>IFERROR(Y456*I456/H456,"0")</f>
        <v>16.919999999999998</v>
      </c>
      <c r="BO456" s="64">
        <f>IFERROR(1/J456*(X456/H456),"0")</f>
        <v>2.7316433566433568E-2</v>
      </c>
      <c r="BP456" s="64">
        <f>IFERROR(1/J456*(Y456/H456),"0")</f>
        <v>2.8846153846153848E-2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2.8409090909090908</v>
      </c>
      <c r="Y459" s="575">
        <f>IFERROR(Y456/H456,"0")+IFERROR(Y457/H457,"0")+IFERROR(Y458/H458,"0")</f>
        <v>3</v>
      </c>
      <c r="Z459" s="575">
        <f>IFERROR(IF(Z456="",0,Z456),"0")+IFERROR(IF(Z457="",0,Z457),"0")+IFERROR(IF(Z458="",0,Z458),"0")</f>
        <v>3.5880000000000002E-2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15</v>
      </c>
      <c r="Y460" s="575">
        <f>IFERROR(SUM(Y456:Y458),"0")</f>
        <v>15.84</v>
      </c>
      <c r="Z460" s="37"/>
      <c r="AA460" s="576"/>
      <c r="AB460" s="576"/>
      <c r="AC460" s="576"/>
    </row>
    <row r="461" spans="1:68" ht="14.25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10</v>
      </c>
      <c r="Y464" s="574">
        <f t="shared" si="75"/>
        <v>10.56</v>
      </c>
      <c r="Z464" s="36">
        <f>IFERROR(IF(Y464=0,"",ROUNDUP(Y464/H464,0)*0.01196),"")</f>
        <v>2.392E-2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10.681818181818182</v>
      </c>
      <c r="BN464" s="64">
        <f t="shared" si="77"/>
        <v>11.28</v>
      </c>
      <c r="BO464" s="64">
        <f t="shared" si="78"/>
        <v>1.8210955710955712E-2</v>
      </c>
      <c r="BP464" s="64">
        <f t="shared" si="79"/>
        <v>1.9230769230769232E-2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1.8939393939393938</v>
      </c>
      <c r="Y469" s="575">
        <f>IFERROR(Y462/H462,"0")+IFERROR(Y463/H463,"0")+IFERROR(Y464/H464,"0")+IFERROR(Y465/H465,"0")+IFERROR(Y466/H466,"0")+IFERROR(Y467/H467,"0")+IFERROR(Y468/H468,"0")</f>
        <v>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2.392E-2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10</v>
      </c>
      <c r="Y470" s="575">
        <f>IFERROR(SUM(Y462:Y468),"0")</f>
        <v>10.56</v>
      </c>
      <c r="Z470" s="37"/>
      <c r="AA470" s="576"/>
      <c r="AB470" s="576"/>
      <c r="AC470" s="576"/>
    </row>
    <row r="471" spans="1:68" ht="14.25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110</v>
      </c>
      <c r="Y482" s="574">
        <f>IFERROR(IF(X482="",0,CEILING((X482/$H482),1)*$H482),"")</f>
        <v>120</v>
      </c>
      <c r="Z482" s="36">
        <f>IFERROR(IF(Y482=0,"",ROUNDUP(Y482/H482,0)*0.01898),"")</f>
        <v>0.1898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113.98750000000001</v>
      </c>
      <c r="BN482" s="64">
        <f>IFERROR(Y482*I482/H482,"0")</f>
        <v>124.35000000000001</v>
      </c>
      <c r="BO482" s="64">
        <f>IFERROR(1/J482*(X482/H482),"0")</f>
        <v>0.14322916666666666</v>
      </c>
      <c r="BP482" s="64">
        <f>IFERROR(1/J482*(Y482/H482),"0")</f>
        <v>0.15625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9.1666666666666661</v>
      </c>
      <c r="Y484" s="575">
        <f>IFERROR(Y480/H480,"0")+IFERROR(Y481/H481,"0")+IFERROR(Y482/H482,"0")+IFERROR(Y483/H483,"0")</f>
        <v>10</v>
      </c>
      <c r="Z484" s="575">
        <f>IFERROR(IF(Z480="",0,Z480),"0")+IFERROR(IF(Z481="",0,Z481),"0")+IFERROR(IF(Z482="",0,Z482),"0")+IFERROR(IF(Z483="",0,Z483),"0")</f>
        <v>0.1898</v>
      </c>
      <c r="AA484" s="576"/>
      <c r="AB484" s="576"/>
      <c r="AC484" s="576"/>
    </row>
    <row r="485" spans="1:68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110</v>
      </c>
      <c r="Y485" s="575">
        <f>IFERROR(SUM(Y480:Y483),"0")</f>
        <v>120</v>
      </c>
      <c r="Z485" s="37"/>
      <c r="AA485" s="576"/>
      <c r="AB485" s="576"/>
      <c r="AC485" s="576"/>
    </row>
    <row r="486" spans="1:68" ht="14.25" customHeight="1" x14ac:dyDescent="0.25">
      <c r="A486" s="590" t="s">
        <v>139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95</v>
      </c>
      <c r="Y494" s="574">
        <f>IFERROR(IF(X494="",0,CEILING((X494/$H494),1)*$H494),"")</f>
        <v>96.600000000000009</v>
      </c>
      <c r="Z494" s="36">
        <f>IFERROR(IF(Y494=0,"",ROUNDUP(Y494/H494,0)*0.00902),"")</f>
        <v>0.20746000000000001</v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101.10714285714285</v>
      </c>
      <c r="BN494" s="64">
        <f>IFERROR(Y494*I494/H494,"0")</f>
        <v>102.81</v>
      </c>
      <c r="BO494" s="64">
        <f>IFERROR(1/J494*(X494/H494),"0")</f>
        <v>0.17135642135642135</v>
      </c>
      <c r="BP494" s="64">
        <f>IFERROR(1/J494*(Y494/H494),"0")</f>
        <v>0.17424242424242425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85</v>
      </c>
      <c r="Y495" s="574">
        <f>IFERROR(IF(X495="",0,CEILING((X495/$H495),1)*$H495),"")</f>
        <v>88.2</v>
      </c>
      <c r="Z495" s="36">
        <f>IFERROR(IF(Y495=0,"",ROUNDUP(Y495/H495,0)*0.00902),"")</f>
        <v>0.18942000000000001</v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90.464285714285708</v>
      </c>
      <c r="BN495" s="64">
        <f>IFERROR(Y495*I495/H495,"0")</f>
        <v>93.87</v>
      </c>
      <c r="BO495" s="64">
        <f>IFERROR(1/J495*(X495/H495),"0")</f>
        <v>0.15331890331890333</v>
      </c>
      <c r="BP495" s="64">
        <f>IFERROR(1/J495*(Y495/H495),"0")</f>
        <v>0.15909090909090909</v>
      </c>
    </row>
    <row r="496" spans="1:68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42.857142857142854</v>
      </c>
      <c r="Y496" s="575">
        <f>IFERROR(Y494/H494,"0")+IFERROR(Y495/H495,"0")</f>
        <v>44</v>
      </c>
      <c r="Z496" s="575">
        <f>IFERROR(IF(Z494="",0,Z494),"0")+IFERROR(IF(Z495="",0,Z495),"0")</f>
        <v>0.39688000000000001</v>
      </c>
      <c r="AA496" s="576"/>
      <c r="AB496" s="576"/>
      <c r="AC496" s="576"/>
    </row>
    <row r="497" spans="1:68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180</v>
      </c>
      <c r="Y497" s="575">
        <f>IFERROR(SUM(Y494:Y495),"0")</f>
        <v>184.8</v>
      </c>
      <c r="Z497" s="37"/>
      <c r="AA497" s="576"/>
      <c r="AB497" s="576"/>
      <c r="AC497" s="576"/>
    </row>
    <row r="498" spans="1:68" ht="14.25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15</v>
      </c>
      <c r="Y499" s="574">
        <f>IFERROR(IF(X499="",0,CEILING((X499/$H499),1)*$H499),"")</f>
        <v>18</v>
      </c>
      <c r="Z499" s="36">
        <f>IFERROR(IF(Y499=0,"",ROUNDUP(Y499/H499,0)*0.01898),"")</f>
        <v>3.7960000000000001E-2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15.865</v>
      </c>
      <c r="BN499" s="64">
        <f>IFERROR(Y499*I499/H499,"0")</f>
        <v>19.038</v>
      </c>
      <c r="BO499" s="64">
        <f>IFERROR(1/J499*(X499/H499),"0")</f>
        <v>2.6041666666666668E-2</v>
      </c>
      <c r="BP499" s="64">
        <f>IFERROR(1/J499*(Y499/H499),"0")</f>
        <v>3.125E-2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1.6666666666666667</v>
      </c>
      <c r="Y501" s="575">
        <f>IFERROR(Y499/H499,"0")+IFERROR(Y500/H500,"0")</f>
        <v>2</v>
      </c>
      <c r="Z501" s="575">
        <f>IFERROR(IF(Z499="",0,Z499),"0")+IFERROR(IF(Z500="",0,Z500),"0")</f>
        <v>3.7960000000000001E-2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15</v>
      </c>
      <c r="Y502" s="575">
        <f>IFERROR(SUM(Y499:Y500),"0")</f>
        <v>18</v>
      </c>
      <c r="Z502" s="37"/>
      <c r="AA502" s="576"/>
      <c r="AB502" s="576"/>
      <c r="AC502" s="576"/>
    </row>
    <row r="503" spans="1:68" ht="14.25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customHeight="1" x14ac:dyDescent="0.25">
      <c r="A509" s="590" t="s">
        <v>139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2602.1999999999998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2686.6400000000003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2741.5423559588562</v>
      </c>
      <c r="Y514" s="575">
        <f>IFERROR(SUM(BN22:BN510),"0")</f>
        <v>2830.277000000001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5</v>
      </c>
      <c r="Y515" s="38">
        <f>ROUNDUP(SUM(BP22:BP510),0)</f>
        <v>5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2866.5423559588562</v>
      </c>
      <c r="Y516" s="575">
        <f>GrossWeightTotalR+PalletQtyTotalR*25</f>
        <v>2955.277000000001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356.66400883067541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368</v>
      </c>
      <c r="Z517" s="37"/>
      <c r="AA517" s="576"/>
      <c r="AB517" s="576"/>
      <c r="AC517" s="576"/>
    </row>
    <row r="518" spans="1:32" ht="14.25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5.5263900000000001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262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181</v>
      </c>
      <c r="F521" s="603" t="s">
        <v>204</v>
      </c>
      <c r="G521" s="603" t="s">
        <v>237</v>
      </c>
      <c r="H521" s="603" t="s">
        <v>101</v>
      </c>
      <c r="I521" s="603" t="s">
        <v>263</v>
      </c>
      <c r="J521" s="603" t="s">
        <v>303</v>
      </c>
      <c r="K521" s="603" t="s">
        <v>364</v>
      </c>
      <c r="L521" s="603" t="s">
        <v>406</v>
      </c>
      <c r="M521" s="603" t="s">
        <v>422</v>
      </c>
      <c r="N521" s="571"/>
      <c r="O521" s="603" t="s">
        <v>435</v>
      </c>
      <c r="P521" s="603" t="s">
        <v>445</v>
      </c>
      <c r="Q521" s="603" t="s">
        <v>452</v>
      </c>
      <c r="R521" s="603" t="s">
        <v>457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442.8</v>
      </c>
      <c r="E523" s="46">
        <f>IFERROR(Y89*1,"0")+IFERROR(Y90*1,"0")+IFERROR(Y91*1,"0")+IFERROR(Y95*1,"0")+IFERROR(Y96*1,"0")+IFERROR(Y97*1,"0")+IFERROR(Y98*1,"0")+IFERROR(Y99*1,"0")+IFERROR(Y100*1,"0")</f>
        <v>30.6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21.6</v>
      </c>
      <c r="G523" s="46">
        <f>IFERROR(Y131*1,"0")+IFERROR(Y132*1,"0")+IFERROR(Y136*1,"0")+IFERROR(Y137*1,"0")+IFERROR(Y141*1,"0")+IFERROR(Y142*1,"0")</f>
        <v>12.8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8.4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7.1999999999999993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54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1455.0000000000002</v>
      </c>
      <c r="S523" s="46">
        <f>IFERROR(Y340*1,"0")+IFERROR(Y341*1,"0")+IFERROR(Y342*1,"0")</f>
        <v>49.2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240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42.24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322.8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