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7A16C3-BD75-4AC9-8F01-4DBEDEC9B8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X382" i="1"/>
  <c r="X381" i="1"/>
  <c r="BO380" i="1"/>
  <c r="BM380" i="1"/>
  <c r="Y380" i="1"/>
  <c r="Y381" i="1" s="1"/>
  <c r="P380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P326" i="1" s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Y289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K523" i="1" s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G523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3" i="1" s="1"/>
  <c r="X23" i="1"/>
  <c r="BO22" i="1"/>
  <c r="BM22" i="1"/>
  <c r="Y22" i="1"/>
  <c r="Y23" i="1" s="1"/>
  <c r="H10" i="1"/>
  <c r="A9" i="1"/>
  <c r="F10" i="1" s="1"/>
  <c r="D7" i="1"/>
  <c r="Q6" i="1"/>
  <c r="P2" i="1"/>
  <c r="BP167" i="1" l="1"/>
  <c r="BN167" i="1"/>
  <c r="Z167" i="1"/>
  <c r="BP198" i="1"/>
  <c r="BN198" i="1"/>
  <c r="Z198" i="1"/>
  <c r="BP228" i="1"/>
  <c r="BN228" i="1"/>
  <c r="Z228" i="1"/>
  <c r="BP230" i="1"/>
  <c r="BN230" i="1"/>
  <c r="Z230" i="1"/>
  <c r="BP294" i="1"/>
  <c r="BN294" i="1"/>
  <c r="Z294" i="1"/>
  <c r="BP333" i="1"/>
  <c r="BN333" i="1"/>
  <c r="Z333" i="1"/>
  <c r="BP364" i="1"/>
  <c r="BN364" i="1"/>
  <c r="Z364" i="1"/>
  <c r="Y370" i="1"/>
  <c r="Y369" i="1"/>
  <c r="BP368" i="1"/>
  <c r="BN368" i="1"/>
  <c r="Z368" i="1"/>
  <c r="Z369" i="1" s="1"/>
  <c r="BP373" i="1"/>
  <c r="BN373" i="1"/>
  <c r="Z373" i="1"/>
  <c r="BP409" i="1"/>
  <c r="BN409" i="1"/>
  <c r="Z409" i="1"/>
  <c r="BP443" i="1"/>
  <c r="BN443" i="1"/>
  <c r="Z443" i="1"/>
  <c r="BP467" i="1"/>
  <c r="BN467" i="1"/>
  <c r="Z467" i="1"/>
  <c r="BP495" i="1"/>
  <c r="BN495" i="1"/>
  <c r="Z495" i="1"/>
  <c r="Z28" i="1"/>
  <c r="BN28" i="1"/>
  <c r="Z56" i="1"/>
  <c r="BN56" i="1"/>
  <c r="Z70" i="1"/>
  <c r="BN70" i="1"/>
  <c r="Z78" i="1"/>
  <c r="BN78" i="1"/>
  <c r="Y92" i="1"/>
  <c r="Z100" i="1"/>
  <c r="BN100" i="1"/>
  <c r="Z119" i="1"/>
  <c r="BN119" i="1"/>
  <c r="Z136" i="1"/>
  <c r="BN136" i="1"/>
  <c r="Y139" i="1"/>
  <c r="Y148" i="1"/>
  <c r="BP147" i="1"/>
  <c r="BN147" i="1"/>
  <c r="Z147" i="1"/>
  <c r="Z148" i="1" s="1"/>
  <c r="BP151" i="1"/>
  <c r="BN151" i="1"/>
  <c r="Z151" i="1"/>
  <c r="BP177" i="1"/>
  <c r="BN177" i="1"/>
  <c r="Z177" i="1"/>
  <c r="Y217" i="1"/>
  <c r="BP210" i="1"/>
  <c r="BN210" i="1"/>
  <c r="Z210" i="1"/>
  <c r="BP255" i="1"/>
  <c r="BN255" i="1"/>
  <c r="Z255" i="1"/>
  <c r="BP306" i="1"/>
  <c r="BN306" i="1"/>
  <c r="Z306" i="1"/>
  <c r="BP350" i="1"/>
  <c r="BN350" i="1"/>
  <c r="Z350" i="1"/>
  <c r="BP397" i="1"/>
  <c r="BN397" i="1"/>
  <c r="Z397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Z496" i="1" s="1"/>
  <c r="Y154" i="1"/>
  <c r="Y331" i="1"/>
  <c r="Y71" i="1"/>
  <c r="BP327" i="1"/>
  <c r="BN327" i="1"/>
  <c r="Z327" i="1"/>
  <c r="BP342" i="1"/>
  <c r="BN342" i="1"/>
  <c r="Z342" i="1"/>
  <c r="BP348" i="1"/>
  <c r="BN348" i="1"/>
  <c r="Z348" i="1"/>
  <c r="Y360" i="1"/>
  <c r="BP358" i="1"/>
  <c r="BN358" i="1"/>
  <c r="Z358" i="1"/>
  <c r="Y391" i="1"/>
  <c r="Y390" i="1"/>
  <c r="BP389" i="1"/>
  <c r="BN389" i="1"/>
  <c r="Z389" i="1"/>
  <c r="Z390" i="1" s="1"/>
  <c r="BP395" i="1"/>
  <c r="BN395" i="1"/>
  <c r="Z395" i="1"/>
  <c r="BP403" i="1"/>
  <c r="BN403" i="1"/>
  <c r="Z403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Z22" i="1"/>
  <c r="Z23" i="1" s="1"/>
  <c r="BN22" i="1"/>
  <c r="BP22" i="1"/>
  <c r="Z26" i="1"/>
  <c r="BN26" i="1"/>
  <c r="BP26" i="1"/>
  <c r="Z30" i="1"/>
  <c r="BN30" i="1"/>
  <c r="C523" i="1"/>
  <c r="Z53" i="1"/>
  <c r="BN53" i="1"/>
  <c r="Z54" i="1"/>
  <c r="BN54" i="1"/>
  <c r="Z62" i="1"/>
  <c r="BN62" i="1"/>
  <c r="Z68" i="1"/>
  <c r="BN68" i="1"/>
  <c r="BP68" i="1"/>
  <c r="Z76" i="1"/>
  <c r="BN76" i="1"/>
  <c r="Z84" i="1"/>
  <c r="BN84" i="1"/>
  <c r="Z91" i="1"/>
  <c r="BN9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Y178" i="1"/>
  <c r="Z181" i="1"/>
  <c r="Z182" i="1" s="1"/>
  <c r="BN181" i="1"/>
  <c r="BP181" i="1"/>
  <c r="Y182" i="1"/>
  <c r="Z186" i="1"/>
  <c r="BN186" i="1"/>
  <c r="Y189" i="1"/>
  <c r="Z196" i="1"/>
  <c r="BN196" i="1"/>
  <c r="BP196" i="1"/>
  <c r="Y205" i="1"/>
  <c r="Z200" i="1"/>
  <c r="BN200" i="1"/>
  <c r="Z208" i="1"/>
  <c r="BN208" i="1"/>
  <c r="Z212" i="1"/>
  <c r="BN212" i="1"/>
  <c r="Z226" i="1"/>
  <c r="BN226" i="1"/>
  <c r="Z236" i="1"/>
  <c r="BN236" i="1"/>
  <c r="Z248" i="1"/>
  <c r="BN248" i="1"/>
  <c r="L523" i="1"/>
  <c r="Z257" i="1"/>
  <c r="BN257" i="1"/>
  <c r="M523" i="1"/>
  <c r="O523" i="1"/>
  <c r="Z287" i="1"/>
  <c r="Z288" i="1" s="1"/>
  <c r="BN287" i="1"/>
  <c r="BP287" i="1"/>
  <c r="Y288" i="1"/>
  <c r="Z292" i="1"/>
  <c r="BN292" i="1"/>
  <c r="Z296" i="1"/>
  <c r="BN296" i="1"/>
  <c r="Y309" i="1"/>
  <c r="Z304" i="1"/>
  <c r="BN304" i="1"/>
  <c r="Z312" i="1"/>
  <c r="BN312" i="1"/>
  <c r="Z320" i="1"/>
  <c r="BN320" i="1"/>
  <c r="Z325" i="1"/>
  <c r="BN325" i="1"/>
  <c r="BP325" i="1"/>
  <c r="Z326" i="1"/>
  <c r="BN326" i="1"/>
  <c r="Y330" i="1"/>
  <c r="BP335" i="1"/>
  <c r="BN335" i="1"/>
  <c r="Z335" i="1"/>
  <c r="BP352" i="1"/>
  <c r="BN352" i="1"/>
  <c r="Z352" i="1"/>
  <c r="BP375" i="1"/>
  <c r="BN375" i="1"/>
  <c r="Z375" i="1"/>
  <c r="BP399" i="1"/>
  <c r="BN399" i="1"/>
  <c r="Z399" i="1"/>
  <c r="W523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S523" i="1"/>
  <c r="Y343" i="1"/>
  <c r="Y377" i="1"/>
  <c r="Y424" i="1"/>
  <c r="H9" i="1"/>
  <c r="A10" i="1"/>
  <c r="Y33" i="1"/>
  <c r="Y37" i="1"/>
  <c r="Y45" i="1"/>
  <c r="Y49" i="1"/>
  <c r="D523" i="1"/>
  <c r="Y58" i="1"/>
  <c r="BP55" i="1"/>
  <c r="BN55" i="1"/>
  <c r="Z55" i="1"/>
  <c r="BP63" i="1"/>
  <c r="BN63" i="1"/>
  <c r="Z63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Y101" i="1"/>
  <c r="E523" i="1"/>
  <c r="Y93" i="1"/>
  <c r="F523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1" i="1"/>
  <c r="Z143" i="1" s="1"/>
  <c r="BN141" i="1"/>
  <c r="BP141" i="1"/>
  <c r="Y144" i="1"/>
  <c r="H523" i="1"/>
  <c r="Y149" i="1"/>
  <c r="Z152" i="1"/>
  <c r="BN152" i="1"/>
  <c r="BP152" i="1"/>
  <c r="I523" i="1"/>
  <c r="Y161" i="1"/>
  <c r="Z164" i="1"/>
  <c r="Z172" i="1" s="1"/>
  <c r="BN164" i="1"/>
  <c r="BP164" i="1"/>
  <c r="Z166" i="1"/>
  <c r="BN166" i="1"/>
  <c r="Z168" i="1"/>
  <c r="BN168" i="1"/>
  <c r="Z170" i="1"/>
  <c r="BN170" i="1"/>
  <c r="Z176" i="1"/>
  <c r="Z178" i="1" s="1"/>
  <c r="BN176" i="1"/>
  <c r="BP176" i="1"/>
  <c r="J523" i="1"/>
  <c r="Z187" i="1"/>
  <c r="Z188" i="1" s="1"/>
  <c r="BN187" i="1"/>
  <c r="BP187" i="1"/>
  <c r="Y188" i="1"/>
  <c r="Z191" i="1"/>
  <c r="Z193" i="1" s="1"/>
  <c r="BN191" i="1"/>
  <c r="BP191" i="1"/>
  <c r="Y194" i="1"/>
  <c r="Z197" i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Z220" i="1"/>
  <c r="Y222" i="1"/>
  <c r="Y133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Z249" i="1"/>
  <c r="BN249" i="1"/>
  <c r="Y250" i="1"/>
  <c r="Z254" i="1"/>
  <c r="BN254" i="1"/>
  <c r="BP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Y267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BP334" i="1"/>
  <c r="BN334" i="1"/>
  <c r="Z334" i="1"/>
  <c r="BP349" i="1"/>
  <c r="BN349" i="1"/>
  <c r="Z349" i="1"/>
  <c r="BP353" i="1"/>
  <c r="BN353" i="1"/>
  <c r="Z353" i="1"/>
  <c r="Y233" i="1"/>
  <c r="Y260" i="1"/>
  <c r="Y268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7" i="1"/>
  <c r="Y336" i="1"/>
  <c r="BP341" i="1"/>
  <c r="BN341" i="1"/>
  <c r="Z341" i="1"/>
  <c r="Z343" i="1" s="1"/>
  <c r="BP351" i="1"/>
  <c r="BN351" i="1"/>
  <c r="Z351" i="1"/>
  <c r="Y355" i="1"/>
  <c r="BP359" i="1"/>
  <c r="BN359" i="1"/>
  <c r="Z359" i="1"/>
  <c r="Y361" i="1"/>
  <c r="Y366" i="1"/>
  <c r="BP363" i="1"/>
  <c r="BN363" i="1"/>
  <c r="Z363" i="1"/>
  <c r="Z365" i="1" s="1"/>
  <c r="Y378" i="1"/>
  <c r="Y382" i="1"/>
  <c r="Y386" i="1"/>
  <c r="Y406" i="1"/>
  <c r="Y410" i="1"/>
  <c r="Y417" i="1"/>
  <c r="Y423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8" i="1"/>
  <c r="BN488" i="1"/>
  <c r="Z488" i="1"/>
  <c r="BP490" i="1"/>
  <c r="BN490" i="1"/>
  <c r="Z490" i="1"/>
  <c r="Y492" i="1"/>
  <c r="Y501" i="1"/>
  <c r="BP499" i="1"/>
  <c r="BN499" i="1"/>
  <c r="Z499" i="1"/>
  <c r="Q523" i="1"/>
  <c r="U523" i="1"/>
  <c r="Y523" i="1"/>
  <c r="R523" i="1"/>
  <c r="Y298" i="1"/>
  <c r="Y344" i="1"/>
  <c r="T523" i="1"/>
  <c r="Y356" i="1"/>
  <c r="Z374" i="1"/>
  <c r="BN374" i="1"/>
  <c r="Z376" i="1"/>
  <c r="BN376" i="1"/>
  <c r="Z380" i="1"/>
  <c r="Z381" i="1" s="1"/>
  <c r="BN380" i="1"/>
  <c r="BP380" i="1"/>
  <c r="Z384" i="1"/>
  <c r="Z386" i="1" s="1"/>
  <c r="BN384" i="1"/>
  <c r="BP384" i="1"/>
  <c r="V523" i="1"/>
  <c r="Z396" i="1"/>
  <c r="BN396" i="1"/>
  <c r="Z398" i="1"/>
  <c r="BN398" i="1"/>
  <c r="Z400" i="1"/>
  <c r="BN400" i="1"/>
  <c r="Z402" i="1"/>
  <c r="BN402" i="1"/>
  <c r="Z404" i="1"/>
  <c r="BN404" i="1"/>
  <c r="Y405" i="1"/>
  <c r="Z408" i="1"/>
  <c r="BN408" i="1"/>
  <c r="BP408" i="1"/>
  <c r="Z415" i="1"/>
  <c r="Z416" i="1" s="1"/>
  <c r="BN415" i="1"/>
  <c r="Y416" i="1"/>
  <c r="Z419" i="1"/>
  <c r="BN419" i="1"/>
  <c r="BP419" i="1"/>
  <c r="Z421" i="1"/>
  <c r="BN421" i="1"/>
  <c r="Y429" i="1"/>
  <c r="Z523" i="1"/>
  <c r="Y453" i="1"/>
  <c r="Z439" i="1"/>
  <c r="BN439" i="1"/>
  <c r="Z442" i="1"/>
  <c r="BN442" i="1"/>
  <c r="Z444" i="1"/>
  <c r="BN444" i="1"/>
  <c r="Z446" i="1"/>
  <c r="BN446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1" i="1"/>
  <c r="BP487" i="1"/>
  <c r="BN487" i="1"/>
  <c r="Z487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AA523" i="1"/>
  <c r="Z469" i="1" l="1"/>
  <c r="Z423" i="1"/>
  <c r="Z410" i="1"/>
  <c r="Z308" i="1"/>
  <c r="Z298" i="1"/>
  <c r="Z336" i="1"/>
  <c r="Z453" i="1"/>
  <c r="Z377" i="1"/>
  <c r="Y517" i="1"/>
  <c r="Y515" i="1"/>
  <c r="Z32" i="1"/>
  <c r="Z484" i="1"/>
  <c r="Z405" i="1"/>
  <c r="Z360" i="1"/>
  <c r="Z355" i="1"/>
  <c r="Z330" i="1"/>
  <c r="Z204" i="1"/>
  <c r="Z154" i="1"/>
  <c r="Z122" i="1"/>
  <c r="Z115" i="1"/>
  <c r="Z109" i="1"/>
  <c r="Y514" i="1"/>
  <c r="Z80" i="1"/>
  <c r="Y516" i="1"/>
  <c r="Z475" i="1"/>
  <c r="X516" i="1"/>
  <c r="Z491" i="1"/>
  <c r="Z501" i="1"/>
  <c r="Z459" i="1"/>
  <c r="Z322" i="1"/>
  <c r="Z316" i="1"/>
  <c r="Z274" i="1"/>
  <c r="Z267" i="1"/>
  <c r="Z259" i="1"/>
  <c r="Z250" i="1"/>
  <c r="Z232" i="1"/>
  <c r="Z221" i="1"/>
  <c r="Z216" i="1"/>
  <c r="Z44" i="1"/>
  <c r="Y513" i="1"/>
  <c r="Z101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<sst xmlns="http://schemas.openxmlformats.org/spreadsheetml/2006/main" count="2307" uniqueCount="841">
  <si>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</si>
  <si>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</si>
  <si>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</si>
  <si>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</si>
  <si>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</si>
  <si>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</si>
  <si>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</si>
  <si>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</si>
  <si>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</si>
  <si>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</si>
  <si>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</si>
  <si>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</si>
  <si>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</si>
  <si>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</si>
  <si>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</si>
  <si>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</si>
  <si>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</si>
  <si>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</si>
  <si>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</si>
  <si>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</si>
  <si>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</si>
  <si>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</si>
  <si>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</si>
  <si>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</si>
  <si>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</si>
  <si>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</si>
  <si>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</si>
  <si>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</si>
  <si>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</si>
  <si>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</si>
  <si>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</si>
  <si>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</si>
  <si>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</si>
  <si>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</si>
  <si>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</si>
  <si>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</si>
  <si>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</si>
  <si>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</si>
  <si>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</si>
  <si>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</si>
  <si>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</si>
  <si>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</si>
  <si>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</si>
  <si>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</si>
  <si>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</si>
  <si>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</si>
  <si>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</si>
  <si>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</si>
  <si>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</si>
  <si>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</si>
  <si>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</si>
  <si>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</si>
  <si>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</si>
  <si>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</si>
  <si>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</si>
  <si>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</si>
  <si>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</si>
  <si>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</si>
  <si>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</si>
  <si>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</si>
  <si>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</si>
  <si>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</si>
  <si>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</si>
  <si>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</si>
  <si>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</si>
  <si>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</si>
  <si>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</si>
  <si>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</si>
  <si>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</si>
  <si>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</si>
  <si>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</si>
  <si>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</si>
  <si>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</si>
  <si>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</si>
  <si>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</si>
  <si>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</si>
  <si>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</si>
  <si>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</si>
  <si>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</si>
  <si>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</si>
  <si>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</si>
  <si>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</si>
  <si>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</si>
  <si>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</si>
  <si>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</si>
  <si>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</si>
  <si>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</si>
  <si>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</si>
  <si>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</si>
  <si>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</si>
  <si>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</si>
  <si>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</si>
  <si>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</si>
  <si>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</si>
  <si>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</si>
  <si>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</si>
  <si>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</si>
  <si>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</si>
  <si>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</si>
  <si>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</si>
  <si>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</si>
  <si>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</si>
  <si>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</si>
  <si>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</si>
  <si>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</si>
  <si>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</si>
  <si>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</si>
  <si>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</si>
  <si>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</si>
  <si>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</si>
  <si>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</si>
  <si>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</si>
  <si>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</si>
  <si>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</si>
  <si>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</si>
  <si>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</si>
  <si>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</si>
  <si>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</si>
  <si>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</si>
  <si>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</si>
  <si>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</si>
  <si>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</si>
  <si>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</si>
  <si>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</si>
  <si>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</si>
  <si>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</si>
  <si>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</si>
  <si>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</si>
  <si>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</si>
  <si>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</si>
  <si>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</si>
  <si>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</si>
  <si>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</si>
  <si>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</si>
  <si>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</si>
  <si>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</si>
  <si>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</si>
  <si>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</si>
  <si>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</si>
  <si>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</si>
  <si>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</si>
  <si>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</si>
  <si>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</si>
  <si>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</si>
  <si>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</si>
  <si>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</si>
  <si>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</si>
  <si>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</si>
  <si>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</si>
  <si>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</si>
  <si>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</si>
  <si>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</si>
  <si>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</si>
  <si>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</si>
  <si>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</si>
  <si>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</si>
  <si>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</si>
  <si>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</si>
  <si>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</si>
  <si>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</si>
  <si>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</si>
  <si>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</si>
  <si>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</si>
  <si>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</si>
  <si>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</si>
  <si>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</si>
  <si>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</si>
  <si>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</si>
  <si>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</si>
  <si>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</si>
  <si>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</si>
  <si>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</si>
  <si>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</si>
  <si>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</si>
  <si>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</si>
  <si>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</si>
  <si>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</si>
  <si>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</si>
  <si>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</si>
  <si>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</si>
  <si>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</si>
  <si>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</si>
  <si>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</si>
  <si>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</si>
  <si>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</si>
  <si>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</si>
  <si>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</si>
  <si>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</si>
  <si>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</si>
  <si>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</si>
  <si>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</si>
  <si>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</si>
  <si>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</si>
  <si>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</si>
  <si>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</si>
  <si>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</si>
  <si>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</si>
  <si>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</si>
  <si>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</si>
  <si>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</si>
  <si>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</si>
  <si>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</si>
  <si>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</si>
  <si>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</si>
  <si>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</si>
  <si>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</si>
  <si>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</si>
  <si>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</si>
  <si>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</si>
  <si>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</si>
  <si>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</si>
  <si>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</si>
  <si>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</si>
  <si>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</si>
  <si>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</si>
  <si>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</si>
  <si>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</si>
  <si>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</si>
  <si>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</si>
  <si>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</si>
  <si>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</si>
  <si>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</si>
  <si>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</si>
  <si>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</si>
  <si>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</si>
  <si>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</si>
  <si>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</si>
  <si>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</si>
  <si>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</si>
  <si>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</si>
  <si>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</si>
  <si>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</si>
  <si>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</si>
  <si>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</si>
  <si>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</si>
  <si>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</si>
  <si>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</si>
  <si>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</si>
  <si>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</si>
  <si>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</si>
  <si>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</si>
  <si>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</si>
  <si>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</si>
  <si>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</si>
  <si>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</si>
  <si>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</si>
  <si>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</si>
  <si>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</si>
  <si>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</si>
  <si>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</si>
  <si>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</si>
  <si>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</si>
  <si>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</si>
  <si>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</si>
  <si>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</si>
  <si>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</si>
  <si>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</si>
  <si>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</si>
  <si>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</si>
  <si>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</si>
  <si>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</si>
  <si>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</si>
  <si>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</si>
  <si>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</si>
  <si>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</si>
  <si>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</si>
  <si>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</si>
  <si>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</si>
  <si>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</si>
  <si>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</si>
  <si>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</si>
  <si>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</si>
  <si>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</si>
  <si>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</si>
  <si>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</si>
  <si>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</si>
  <si>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</si>
  <si>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</si>
  <si>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</si>
  <si>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</si>
  <si>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</si>
  <si>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</si>
  <si>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</si>
  <si>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</si>
  <si>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</si>
  <si>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</si>
  <si>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</si>
  <si>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</si>
  <si>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</si>
  <si>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</si>
  <si>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</si>
  <si>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</si>
  <si>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</si>
  <si>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</si>
  <si>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</si>
  <si>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</si>
  <si>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</si>
  <si>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</si>
  <si>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</si>
  <si>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</si>
  <si>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</si>
  <si>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</si>
  <si>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</si>
  <si>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</si>
  <si>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</si>
  <si>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</si>
  <si>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</si>
  <si>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</si>
  <si>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</si>
  <si>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</si>
  <si>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</si>
  <si>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</si>
  <si>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</si>
  <si>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</si>
  <si>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</si>
  <si>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</si>
  <si>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</si>
  <si>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</si>
  <si>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</si>
  <si>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</si>
  <si>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</si>
  <si>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</si>
  <si>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</si>
  <si>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</si>
  <si>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</si>
  <si>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</si>
  <si>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</si>
  <si>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</si>
  <si>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</si>
  <si>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</si>
  <si>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</si>
  <si>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</si>
  <si>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</si>
  <si>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</si>
  <si>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</si>
  <si>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</si>
  <si>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</si>
  <si>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</si>
  <si>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</si>
  <si>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</si>
  <si>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</si>
  <si>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</si>
  <si>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</si>
  <si>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</si>
  <si>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</si>
  <si>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</si>
  <si>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</si>
  <si>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</si>
  <si>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</si>
  <si>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</si>
  <si>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</si>
  <si>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</si>
  <si>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</si>
  <si>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</si>
  <si>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</si>
  <si>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</si>
  <si>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</si>
  <si>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</si>
  <si>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</si>
  <si>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</si>
  <si>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</si>
  <si>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</si>
  <si>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</si>
  <si>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</si>
  <si>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</si>
  <si>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</si>
  <si>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</si>
  <si>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</si>
  <si>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</si>
  <si>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</si>
  <si>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</si>
  <si>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</si>
  <si>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</si>
  <si>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</si>
  <si>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</si>
  <si>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</si>
  <si>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</si>
  <si>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</si>
  <si>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</si>
  <si>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</si>
  <si>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</si>
  <si>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</si>
  <si>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</si>
  <si>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</si>
  <si>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</si>
  <si>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</si>
  <si>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</si>
  <si>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</si>
  <si>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</si>
  <si>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</si>
  <si>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</si>
  <si>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</si>
  <si>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</si>
  <si>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</si>
  <si>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</si>
  <si>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</si>
  <si>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</si>
  <si>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</si>
  <si>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</si>
  <si>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</si>
  <si>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</si>
  <si>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</si>
  <si>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</si>
  <si>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</si>
  <si>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</si>
  <si>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</si>
  <si>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</si>
  <si>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</si>
  <si>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</si>
  <si>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</si>
  <si>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</si>
  <si>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</si>
  <si>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</si>
  <si>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</si>
  <si>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</si>
  <si>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</si>
  <si>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</si>
  <si>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</si>
  <si>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</si>
  <si>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</si>
  <si>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</si>
  <si>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</si>
  <si>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</si>
  <si>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</si>
  <si>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</si>
  <si>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</si>
  <si>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</si>
  <si>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</si>
  <si>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</si>
  <si>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</si>
  <si>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</si>
  <si>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</si>
  <si>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</si>
  <si>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</si>
  <si>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</si>
  <si>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</si>
  <si>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</si>
  <si>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</si>
  <si>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</si>
  <si>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</si>
  <si>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</si>
  <si>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</si>
  <si>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</si>
  <si>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</si>
  <si>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</si>
  <si>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</si>
  <si>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</si>
  <si>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</si>
  <si>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</si>
  <si>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</si>
  <si>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</si>
  <si>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</si>
  <si>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</si>
  <si>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</si>
  <si>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</si>
  <si>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</si>
  <si>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</si>
  <si>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</si>
  <si>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</si>
  <si>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</si>
  <si>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</si>
  <si>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</si>
  <si>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</si>
  <si>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</si>
  <si>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</si>
  <si>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</si>
  <si>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</si>
  <si>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</si>
  <si>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</si>
  <si>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</si>
  <si>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</si>
  <si>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</si>
  <si>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</si>
  <si>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</si>
  <si>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</si>
  <si>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</si>
  <si>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</si>
  <si>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</si>
  <si>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</si>
  <si>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</si>
  <si>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</si>
  <si>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</si>
  <si>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</si>
  <si>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</si>
  <si>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</si>
  <si>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</si>
  <si>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</si>
  <si>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</si>
  <si>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</si>
  <si>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</si>
  <si>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</si>
  <si>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</si>
  <si>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</si>
  <si>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</si>
  <si>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</si>
  <si>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</si>
  <si>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</si>
  <si>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</si>
  <si>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</si>
  <si>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</si>
  <si>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</si>
  <si>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</si>
  <si>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</si>
  <si>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</si>
  <si>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</si>
  <si>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</si>
  <si>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</si>
  <si>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</si>
  <si>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</si>
  <si>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</si>
  <si>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</si>
  <si>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</si>
  <si>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</si>
  <si>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</si>
  <si>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</si>
  <si>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</si>
  <si>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</si>
  <si>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</si>
  <si>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</si>
  <si>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</si>
  <si>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</si>
  <si>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</si>
  <si>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</si>
  <si>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</si>
  <si>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</si>
  <si>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</si>
  <si>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</si>
  <si>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</si>
  <si>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</si>
  <si>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</si>
  <si>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</si>
  <si>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</si>
  <si>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</si>
  <si>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</si>
  <si>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</si>
  <si>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</si>
  <si>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</si>
  <si>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</si>
  <si>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</si>
  <si>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</si>
  <si>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</si>
  <si>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</si>
  <si>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</si>
  <si>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</si>
  <si>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</si>
  <si>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</si>
  <si>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</si>
  <si>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</si>
  <si>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</si>
  <si>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</si>
  <si>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</si>
  <si>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</si>
  <si>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</si>
  <si>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</si>
  <si>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</si>
  <si>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</si>
  <si>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</si>
  <si>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</si>
  <si>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</si>
  <si>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</si>
  <si>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</si>
  <si>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</si>
  <si>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</si>
  <si>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</si>
  <si>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</si>
  <si>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</si>
  <si>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</si>
  <si>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</si>
  <si>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</si>
  <si>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</si>
  <si>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</si>
  <si>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</si>
  <si>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</si>
  <si>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</si>
  <si>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</si>
  <si>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</si>
  <si>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</si>
  <si>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</si>
  <si>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</si>
  <si>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</si>
  <si>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</si>
  <si>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</si>
  <si>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</si>
  <si>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</si>
  <si>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</si>
  <si>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</si>
  <si>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</si>
  <si>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</si>
  <si>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</si>
  <si>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</si>
  <si>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</si>
  <si>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</si>
  <si>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</si>
  <si>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</si>
  <si>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</si>
  <si>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</si>
  <si>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</si>
  <si>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</si>
  <si>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</si>
  <si>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</si>
  <si>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</si>
  <si>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</si>
  <si>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</si>
  <si>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</si>
  <si>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</si>
  <si>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</si>
  <si>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</si>
  <si>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</si>
  <si>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</si>
  <si>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</si>
  <si>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</si>
  <si>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</si>
  <si>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</si>
  <si>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</si>
  <si>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</si>
  <si>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</si>
  <si>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</si>
  <si>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</si>
  <si>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</si>
  <si>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</si>
  <si>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</si>
  <si>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</si>
  <si>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</si>
  <si>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</si>
  <si>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</si>
  <si>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</si>
  <si>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</si>
  <si>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</si>
  <si>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</si>
  <si>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</si>
  <si>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</si>
  <si>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</si>
  <si>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</si>
  <si>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</si>
  <si>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</si>
  <si>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</si>
  <si>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</si>
  <si>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</si>
  <si>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</si>
  <si>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</si>
  <si>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</si>
  <si>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</si>
  <si>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</si>
  <si>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</si>
  <si>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</si>
  <si>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</si>
  <si>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</si>
  <si>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</si>
  <si>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</si>
  <si>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</si>
  <si>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</si>
  <si>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</si>
  <si>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</si>
  <si>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</si>
  <si>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</si>
  <si>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</si>
  <si>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</si>
  <si>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</si>
  <si>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</si>
  <si>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</si>
  <si>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</si>
  <si>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</si>
  <si>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</si>
  <si>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</si>
  <si>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</si>
  <si>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</si>
  <si>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</si>
  <si>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</si>
  <si>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</si>
  <si>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</si>
  <si>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</si>
  <si>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</si>
  <si>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</si>
  <si>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</si>
  <si>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</si>
  <si>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</si>
  <si>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</si>
  <si>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</si>
  <si>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</si>
  <si>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</si>
  <si>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</si>
  <si>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</si>
  <si>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</si>
  <si>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</si>
  <si>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</si>
  <si>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</si>
  <si>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</si>
  <si>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</si>
  <si>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</si>
  <si>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</si>
  <si>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</si>
  <si>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</si>
  <si>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</si>
  <si>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</si>
  <si>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</si>
  <si>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</si>
  <si>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</si>
  <si>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</si>
  <si>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</si>
  <si>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</si>
  <si>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</si>
  <si>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</si>
  <si>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</si>
  <si>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</si>
  <si>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</si>
  <si>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</si>
  <si>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</si>
  <si>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</si>
  <si>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</si>
  <si>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</si>
  <si>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</si>
  <si>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</si>
  <si>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</si>
  <si>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</si>
  <si>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</si>
  <si>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</si>
  <si>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</si>
  <si>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</si>
  <si>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</si>
  <si>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</si>
  <si>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</si>
  <si>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</si>
  <si>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</si>
  <si>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</si>
  <si>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</si>
  <si>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</si>
  <si>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</si>
  <si>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</si>
  <si>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</si>
  <si>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</si>
  <si>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</si>
  <si>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</si>
  <si>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</si>
  <si>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</si>
  <si>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</si>
  <si>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</si>
  <si>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</si>
  <si>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</si>
  <si>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</si>
  <si>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</si>
  <si>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</si>
  <si>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</si>
  <si>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</si>
  <si>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</si>
  <si>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</si>
  <si>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</si>
  <si>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</si>
  <si>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</si>
  <si>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</si>
  <si>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</si>
  <si>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</si>
  <si>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</si>
  <si>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</si>
  <si>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</si>
  <si>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</si>
  <si>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</si>
  <si>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</si>
  <si>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</si>
  <si>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</si>
  <si>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</si>
  <si>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</si>
  <si>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</si>
  <si>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</si>
  <si>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</si>
  <si>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</si>
  <si>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</si>
  <si>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</si>
  <si>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</si>
  <si>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</si>
  <si>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</si>
  <si>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</si>
  <si>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</si>
  <si>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</si>
  <si>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</si>
  <si>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</si>
  <si>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</si>
  <si>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</si>
  <si>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</si>
  <si>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</si>
  <si>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</si>
  <si>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</si>
  <si>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</si>
  <si>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</si>
  <si>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</si>
  <si>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</si>
  <si>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</si>
  <si>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</si>
  <si>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</si>
  <si>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</si>
  <si>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</si>
  <si>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</si>
  <si>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</si>
  <si>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</si>
  <si>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</si>
  <si>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</si>
  <si>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</si>
  <si>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</si>
  <si>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</si>
  <si>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</si>
  <si>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</si>
  <si>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</si>
  <si>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</si>
  <si>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</si>
  <si>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</si>
  <si>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</si>
  <si>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</si>
  <si>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</si>
  <si>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</si>
  <si>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</si>
  <si>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</si>
  <si>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</si>
  <si>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</si>
  <si>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</si>
  <si>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</si>
  <si>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</si>
  <si>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</si>
  <si>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</si>
  <si>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</si>
  <si>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</si>
  <si>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</si>
  <si>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</si>
  <si>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</si>
  <si>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</si>
  <si>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</si>
  <si>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</si>
  <si>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</si>
  <si>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</si>
  <si>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</si>
  <si>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</si>
  <si>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</si>
  <si>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</si>
  <si>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</si>
  <si>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</si>
  <si>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</si>
  <si>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</si>
  <si>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</si>
  <si>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</si>
  <si>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</si>
  <si>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</si>
  <si>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</si>
  <si>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15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</si>
</sst>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45847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820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Среда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6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1171</v>
      </c>
      <c r="Y41" s="574">
        <f>IFERROR(IF(X41="",0,CEILING((X41/$H41),1)*$H41),"")</f>
        <v>1177.2</v>
      </c>
      <c r="Z41" s="36">
        <f>IFERROR(IF(Y41=0,"",ROUNDUP(Y41/H41,0)*0.01898),"")</f>
        <v>2.0688200000000001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1218.1652777777776</v>
      </c>
      <c r="BN41" s="64">
        <f>IFERROR(Y41*I41/H41,"0")</f>
        <v>1224.615</v>
      </c>
      <c r="BO41" s="64">
        <f>IFERROR(1/J41*(X41/H41),"0")</f>
        <v>1.6941550925925926</v>
      </c>
      <c r="BP41" s="64">
        <f>IFERROR(1/J41*(Y41/H41),"0")</f>
        <v>1.703125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136</v>
      </c>
      <c r="Y43" s="574">
        <f>IFERROR(IF(X43="",0,CEILING((X43/$H43),1)*$H43),"")</f>
        <v>136.9</v>
      </c>
      <c r="Z43" s="36">
        <f>IFERROR(IF(Y43=0,"",ROUNDUP(Y43/H43,0)*0.00902),"")</f>
        <v>0.33374000000000004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143.71891891891892</v>
      </c>
      <c r="BN43" s="64">
        <f>IFERROR(Y43*I43/H43,"0")</f>
        <v>144.66999999999999</v>
      </c>
      <c r="BO43" s="64">
        <f>IFERROR(1/J43*(X43/H43),"0")</f>
        <v>0.27846027846027849</v>
      </c>
      <c r="BP43" s="64">
        <f>IFERROR(1/J43*(Y43/H43),"0")</f>
        <v>0.28030303030303033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145.1826826826827</v>
      </c>
      <c r="Y44" s="575">
        <f>IFERROR(Y41/H41,"0")+IFERROR(Y42/H42,"0")+IFERROR(Y43/H43,"0")</f>
        <v>146</v>
      </c>
      <c r="Z44" s="575">
        <f>IFERROR(IF(Z41="",0,Z41),"0")+IFERROR(IF(Z42="",0,Z42),"0")+IFERROR(IF(Z43="",0,Z43),"0")</f>
        <v>2.4025600000000003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1307</v>
      </c>
      <c r="Y45" s="575">
        <f>IFERROR(SUM(Y41:Y43),"0")</f>
        <v>1314.1000000000001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206</v>
      </c>
      <c r="Y52" s="574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214.00089285714287</v>
      </c>
      <c r="BN52" s="64">
        <f t="shared" ref="BN52:BN57" si="8">IFERROR(Y52*I52/H52,"0")</f>
        <v>221.065</v>
      </c>
      <c r="BO52" s="64">
        <f t="shared" ref="BO52:BO57" si="9">IFERROR(1/J52*(X52/H52),"0")</f>
        <v>0.28738839285714285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313</v>
      </c>
      <c r="Y53" s="574">
        <f t="shared" si="6"/>
        <v>313.20000000000005</v>
      </c>
      <c r="Z53" s="36">
        <f>IFERROR(IF(Y53=0,"",ROUNDUP(Y53/H53,0)*0.01898),"")</f>
        <v>0.55042000000000002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325.60694444444442</v>
      </c>
      <c r="BN53" s="64">
        <f t="shared" si="8"/>
        <v>325.815</v>
      </c>
      <c r="BO53" s="64">
        <f t="shared" si="9"/>
        <v>0.45283564814814814</v>
      </c>
      <c r="BP53" s="64">
        <f t="shared" si="10"/>
        <v>0.45312500000000006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47.37433862433862</v>
      </c>
      <c r="Y58" s="575">
        <f>IFERROR(Y52/H52,"0")+IFERROR(Y53/H53,"0")+IFERROR(Y54/H54,"0")+IFERROR(Y55/H55,"0")+IFERROR(Y56/H56,"0")+IFERROR(Y57/H57,"0")</f>
        <v>48</v>
      </c>
      <c r="Z58" s="575">
        <f>IFERROR(IF(Z52="",0,Z52),"0")+IFERROR(IF(Z53="",0,Z53),"0")+IFERROR(IF(Z54="",0,Z54),"0")+IFERROR(IF(Z55="",0,Z55),"0")+IFERROR(IF(Z56="",0,Z56),"0")+IFERROR(IF(Z57="",0,Z57),"0")</f>
        <v>0.91104000000000007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519</v>
      </c>
      <c r="Y59" s="575">
        <f>IFERROR(SUM(Y52:Y57),"0")</f>
        <v>526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358</v>
      </c>
      <c r="Y61" s="574">
        <f>IFERROR(IF(X61="",0,CEILING((X61/$H61),1)*$H61),"")</f>
        <v>367.20000000000005</v>
      </c>
      <c r="Z61" s="36">
        <f>IFERROR(IF(Y61=0,"",ROUNDUP(Y61/H61,0)*0.01898),"")</f>
        <v>0.64532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372.41944444444437</v>
      </c>
      <c r="BN61" s="64">
        <f>IFERROR(Y61*I61/H61,"0")</f>
        <v>381.99</v>
      </c>
      <c r="BO61" s="64">
        <f>IFERROR(1/J61*(X61/H61),"0")</f>
        <v>0.51793981481481477</v>
      </c>
      <c r="BP61" s="64">
        <f>IFERROR(1/J61*(Y61/H61),"0")</f>
        <v>0.53125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33.148148148148145</v>
      </c>
      <c r="Y65" s="575">
        <f>IFERROR(Y61/H61,"0")+IFERROR(Y62/H62,"0")+IFERROR(Y63/H63,"0")+IFERROR(Y64/H64,"0")</f>
        <v>34</v>
      </c>
      <c r="Z65" s="575">
        <f>IFERROR(IF(Z61="",0,Z61),"0")+IFERROR(IF(Z62="",0,Z62),"0")+IFERROR(IF(Z63="",0,Z63),"0")+IFERROR(IF(Z64="",0,Z64),"0")</f>
        <v>0.64532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358</v>
      </c>
      <c r="Y66" s="575">
        <f>IFERROR(SUM(Y61:Y64),"0")</f>
        <v>367.20000000000005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186</v>
      </c>
      <c r="Y91" s="574">
        <f>IFERROR(IF(X91="",0,CEILING((X91/$H91),1)*$H91),"")</f>
        <v>189</v>
      </c>
      <c r="Z91" s="36">
        <f>IFERROR(IF(Y91=0,"",ROUNDUP(Y91/H91,0)*0.00902),"")</f>
        <v>0.37884000000000001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194.67999999999998</v>
      </c>
      <c r="BN91" s="64">
        <f>IFERROR(Y91*I91/H91,"0")</f>
        <v>197.82</v>
      </c>
      <c r="BO91" s="64">
        <f>IFERROR(1/J91*(X91/H91),"0")</f>
        <v>0.31313131313131315</v>
      </c>
      <c r="BP91" s="64">
        <f>IFERROR(1/J91*(Y91/H91),"0")</f>
        <v>0.31818181818181818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41.333333333333336</v>
      </c>
      <c r="Y92" s="575">
        <f>IFERROR(Y89/H89,"0")+IFERROR(Y90/H90,"0")+IFERROR(Y91/H91,"0")</f>
        <v>42</v>
      </c>
      <c r="Z92" s="575">
        <f>IFERROR(IF(Z89="",0,Z89),"0")+IFERROR(IF(Z90="",0,Z90),"0")+IFERROR(IF(Z91="",0,Z91),"0")</f>
        <v>0.37884000000000001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186</v>
      </c>
      <c r="Y93" s="575">
        <f>IFERROR(SUM(Y89:Y91),"0")</f>
        <v>189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176</v>
      </c>
      <c r="Y107" s="574">
        <f>IFERROR(IF(X107="",0,CEILING((X107/$H107),1)*$H107),"")</f>
        <v>180</v>
      </c>
      <c r="Z107" s="36">
        <f>IFERROR(IF(Y107=0,"",ROUNDUP(Y107/H107,0)*0.00902),"")</f>
        <v>0.36080000000000001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184.21333333333334</v>
      </c>
      <c r="BN107" s="64">
        <f>IFERROR(Y107*I107/H107,"0")</f>
        <v>188.39999999999998</v>
      </c>
      <c r="BO107" s="64">
        <f>IFERROR(1/J107*(X107/H107),"0")</f>
        <v>0.29629629629629634</v>
      </c>
      <c r="BP107" s="64">
        <f>IFERROR(1/J107*(Y107/H107),"0")</f>
        <v>0.30303030303030304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39.111111111111114</v>
      </c>
      <c r="Y109" s="575">
        <f>IFERROR(Y105/H105,"0")+IFERROR(Y106/H106,"0")+IFERROR(Y107/H107,"0")+IFERROR(Y108/H108,"0")</f>
        <v>40</v>
      </c>
      <c r="Z109" s="575">
        <f>IFERROR(IF(Z105="",0,Z105),"0")+IFERROR(IF(Z106="",0,Z106),"0")+IFERROR(IF(Z107="",0,Z107),"0")+IFERROR(IF(Z108="",0,Z108),"0")</f>
        <v>0.36080000000000001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176</v>
      </c>
      <c r="Y110" s="575">
        <f>IFERROR(SUM(Y105:Y108),"0")</f>
        <v>180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113</v>
      </c>
      <c r="Y166" s="574">
        <f t="shared" si="21"/>
        <v>113.4</v>
      </c>
      <c r="Z166" s="36">
        <f>IFERROR(IF(Y166=0,"",ROUNDUP(Y166/H166,0)*0.00502),"")</f>
        <v>0.27107999999999999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119.99523809523809</v>
      </c>
      <c r="BN166" s="64">
        <f t="shared" si="23"/>
        <v>120.42</v>
      </c>
      <c r="BO166" s="64">
        <f t="shared" si="24"/>
        <v>0.22995522995522999</v>
      </c>
      <c r="BP166" s="64">
        <f t="shared" si="25"/>
        <v>0.23076923076923078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53.80952380952381</v>
      </c>
      <c r="Y172" s="575">
        <f>IFERROR(Y163/H163,"0")+IFERROR(Y164/H164,"0")+IFERROR(Y165/H165,"0")+IFERROR(Y166/H166,"0")+IFERROR(Y167/H167,"0")+IFERROR(Y168/H168,"0")+IFERROR(Y169/H169,"0")+IFERROR(Y170/H170,"0")+IFERROR(Y171/H171,"0")</f>
        <v>54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0.27107999999999999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113</v>
      </c>
      <c r="Y173" s="575">
        <f>IFERROR(SUM(Y163:Y171),"0")</f>
        <v>113.4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89</v>
      </c>
      <c r="Y203" s="57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93.944444444444443</v>
      </c>
      <c r="BN203" s="64">
        <f t="shared" si="28"/>
        <v>95</v>
      </c>
      <c r="BO203" s="64">
        <f t="shared" si="29"/>
        <v>0.21130104463437799</v>
      </c>
      <c r="BP203" s="64">
        <f t="shared" si="30"/>
        <v>0.21367521367521369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49.444444444444443</v>
      </c>
      <c r="Y204" s="575">
        <f>IFERROR(Y196/H196,"0")+IFERROR(Y197/H197,"0")+IFERROR(Y198/H198,"0")+IFERROR(Y199/H199,"0")+IFERROR(Y200/H200,"0")+IFERROR(Y201/H201,"0")+IFERROR(Y202/H202,"0")+IFERROR(Y203/H203,"0")</f>
        <v>50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0.251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89</v>
      </c>
      <c r="Y205" s="575">
        <f>IFERROR(SUM(Y196:Y203),"0")</f>
        <v>90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hidden="1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0</v>
      </c>
      <c r="Y322" s="575">
        <f>IFERROR(Y319/H319,"0")+IFERROR(Y320/H320,"0")+IFERROR(Y321/H321,"0")</f>
        <v>0</v>
      </c>
      <c r="Z322" s="575">
        <f>IFERROR(IF(Z319="",0,Z319),"0")+IFERROR(IF(Z320="",0,Z320),"0")+IFERROR(IF(Z321="",0,Z321),"0")</f>
        <v>0</v>
      </c>
      <c r="AA322" s="576"/>
      <c r="AB322" s="576"/>
      <c r="AC322" s="576"/>
    </row>
    <row r="323" spans="1:68" hidden="1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0</v>
      </c>
      <c r="Y323" s="575">
        <f>IFERROR(SUM(Y319:Y321),"0")</f>
        <v>0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30</v>
      </c>
      <c r="Y329" s="574">
        <f>IFERROR(IF(X329="",0,CEILING((X329/$H329),1)*$H329),"")</f>
        <v>30.599999999999998</v>
      </c>
      <c r="Z329" s="36">
        <f>IFERROR(IF(Y329=0,"",ROUNDUP(Y329/H329,0)*0.00651),"")</f>
        <v>7.8119999999999995E-2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33.882352941176471</v>
      </c>
      <c r="BN329" s="64">
        <f>IFERROR(Y329*I329/H329,"0")</f>
        <v>34.559999999999995</v>
      </c>
      <c r="BO329" s="64">
        <f>IFERROR(1/J329*(X329/H329),"0")</f>
        <v>6.4641241111829353E-2</v>
      </c>
      <c r="BP329" s="64">
        <f>IFERROR(1/J329*(Y329/H329),"0")</f>
        <v>6.5934065934065936E-2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11.764705882352942</v>
      </c>
      <c r="Y330" s="575">
        <f>IFERROR(Y325/H325,"0")+IFERROR(Y326/H326,"0")+IFERROR(Y327/H327,"0")+IFERROR(Y328/H328,"0")+IFERROR(Y329/H329,"0")</f>
        <v>12</v>
      </c>
      <c r="Z330" s="575">
        <f>IFERROR(IF(Z325="",0,Z325),"0")+IFERROR(IF(Z326="",0,Z326),"0")+IFERROR(IF(Z327="",0,Z327),"0")+IFERROR(IF(Z328="",0,Z328),"0")+IFERROR(IF(Z329="",0,Z329),"0")</f>
        <v>7.8119999999999995E-2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30</v>
      </c>
      <c r="Y331" s="575">
        <f>IFERROR(SUM(Y325:Y329),"0")</f>
        <v>30.599999999999998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1726</v>
      </c>
      <c r="Y348" s="574">
        <f t="shared" ref="Y348:Y354" si="58">IFERROR(IF(X348="",0,CEILING((X348/$H348),1)*$H348),"")</f>
        <v>1740</v>
      </c>
      <c r="Z348" s="36">
        <f>IFERROR(IF(Y348=0,"",ROUNDUP(Y348/H348,0)*0.02175),"")</f>
        <v>2.5229999999999997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1781.232</v>
      </c>
      <c r="BN348" s="64">
        <f t="shared" ref="BN348:BN354" si="60">IFERROR(Y348*I348/H348,"0")</f>
        <v>1795.68</v>
      </c>
      <c r="BO348" s="64">
        <f t="shared" ref="BO348:BO354" si="61">IFERROR(1/J348*(X348/H348),"0")</f>
        <v>2.3972222222222221</v>
      </c>
      <c r="BP348" s="64">
        <f t="shared" ref="BP348:BP354" si="62">IFERROR(1/J348*(Y348/H348),"0")</f>
        <v>2.4166666666666665</v>
      </c>
    </row>
    <row r="349" spans="1:68" ht="27" hidden="1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115.06666666666666</v>
      </c>
      <c r="Y355" s="575">
        <f>IFERROR(Y348/H348,"0")+IFERROR(Y349/H349,"0")+IFERROR(Y350/H350,"0")+IFERROR(Y351/H351,"0")+IFERROR(Y352/H352,"0")+IFERROR(Y353/H353,"0")+IFERROR(Y354/H354,"0")</f>
        <v>116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2.5229999999999997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1726</v>
      </c>
      <c r="Y356" s="575">
        <f>IFERROR(SUM(Y348:Y354),"0")</f>
        <v>1740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1696</v>
      </c>
      <c r="Y358" s="574">
        <f>IFERROR(IF(X358="",0,CEILING((X358/$H358),1)*$H358),"")</f>
        <v>1710</v>
      </c>
      <c r="Z358" s="36">
        <f>IFERROR(IF(Y358=0,"",ROUNDUP(Y358/H358,0)*0.02175),"")</f>
        <v>2.4794999999999998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1750.2720000000002</v>
      </c>
      <c r="BN358" s="64">
        <f>IFERROR(Y358*I358/H358,"0")</f>
        <v>1764.72</v>
      </c>
      <c r="BO358" s="64">
        <f>IFERROR(1/J358*(X358/H358),"0")</f>
        <v>2.3555555555555552</v>
      </c>
      <c r="BP358" s="64">
        <f>IFERROR(1/J358*(Y358/H358),"0")</f>
        <v>2.375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113.06666666666666</v>
      </c>
      <c r="Y360" s="575">
        <f>IFERROR(Y358/H358,"0")+IFERROR(Y359/H359,"0")</f>
        <v>114</v>
      </c>
      <c r="Z360" s="575">
        <f>IFERROR(IF(Z358="",0,Z358),"0")+IFERROR(IF(Z359="",0,Z359),"0")</f>
        <v>2.4794999999999998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1696</v>
      </c>
      <c r="Y361" s="575">
        <f>IFERROR(SUM(Y358:Y359),"0")</f>
        <v>1710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hidden="1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hidden="1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1040</v>
      </c>
      <c r="Y443" s="574">
        <f t="shared" si="69"/>
        <v>1040.1600000000001</v>
      </c>
      <c r="Z443" s="36">
        <f t="shared" si="70"/>
        <v>2.3561200000000002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1110.9090909090908</v>
      </c>
      <c r="BN443" s="64">
        <f t="shared" si="72"/>
        <v>1111.08</v>
      </c>
      <c r="BO443" s="64">
        <f t="shared" si="73"/>
        <v>1.893939393939394</v>
      </c>
      <c r="BP443" s="64">
        <f t="shared" si="74"/>
        <v>1.8942307692307694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196.96969696969697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197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2.3561200000000002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1040</v>
      </c>
      <c r="Y454" s="575">
        <f>IFERROR(SUM(Y438:Y452),"0")</f>
        <v>1040.1600000000001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396</v>
      </c>
      <c r="Y462" s="574">
        <f t="shared" ref="Y462:Y468" si="75">IFERROR(IF(X462="",0,CEILING((X462/$H462),1)*$H462),"")</f>
        <v>396</v>
      </c>
      <c r="Z462" s="36">
        <f>IFERROR(IF(Y462=0,"",ROUNDUP(Y462/H462,0)*0.01196),"")</f>
        <v>0.89700000000000002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423</v>
      </c>
      <c r="BN462" s="64">
        <f t="shared" ref="BN462:BN468" si="77">IFERROR(Y462*I462/H462,"0")</f>
        <v>423</v>
      </c>
      <c r="BO462" s="64">
        <f t="shared" ref="BO462:BO468" si="78">IFERROR(1/J462*(X462/H462),"0")</f>
        <v>0.72115384615384615</v>
      </c>
      <c r="BP462" s="64">
        <f t="shared" ref="BP462:BP468" si="79">IFERROR(1/J462*(Y462/H462),"0")</f>
        <v>0.72115384615384615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402</v>
      </c>
      <c r="Y464" s="574">
        <f t="shared" si="75"/>
        <v>406.56</v>
      </c>
      <c r="Z464" s="36">
        <f>IFERROR(IF(Y464=0,"",ROUNDUP(Y464/H464,0)*0.01196),"")</f>
        <v>0.92091999999999996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429.40909090909082</v>
      </c>
      <c r="BN464" s="64">
        <f t="shared" si="77"/>
        <v>434.28</v>
      </c>
      <c r="BO464" s="64">
        <f t="shared" si="78"/>
        <v>0.73208041958041947</v>
      </c>
      <c r="BP464" s="64">
        <f t="shared" si="79"/>
        <v>0.74038461538461542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151.13636363636363</v>
      </c>
      <c r="Y469" s="575">
        <f>IFERROR(Y462/H462,"0")+IFERROR(Y463/H463,"0")+IFERROR(Y464/H464,"0")+IFERROR(Y465/H465,"0")+IFERROR(Y466/H466,"0")+IFERROR(Y467/H467,"0")+IFERROR(Y468/H468,"0")</f>
        <v>152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1.81792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798</v>
      </c>
      <c r="Y470" s="575">
        <f>IFERROR(SUM(Y462:Y468),"0")</f>
        <v>802.56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8038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8103.02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8395.4490290751019</v>
      </c>
      <c r="Y514" s="575">
        <f>IFERROR(SUM(BN22:BN510),"0")</f>
        <v>8463.1150000000016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13</v>
      </c>
      <c r="Y515" s="38">
        <f>ROUNDUP(SUM(BP22:BP510),0)</f>
        <v>13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8720.4490290751019</v>
      </c>
      <c r="Y516" s="575">
        <f>GrossWeightTotalR+PalletQtyTotalR*25</f>
        <v>8788.1150000000016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997.40768197532896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1005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14.475300000000001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1314.1000000000001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893.2</v>
      </c>
      <c r="E523" s="46">
        <f>IFERROR(Y89*1,"0")+IFERROR(Y90*1,"0")+IFERROR(Y91*1,"0")+IFERROR(Y95*1,"0")+IFERROR(Y96*1,"0")+IFERROR(Y97*1,"0")+IFERROR(Y98*1,"0")+IFERROR(Y99*1,"0")+IFERROR(Y100*1,"0")</f>
        <v>189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113.4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90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30.599999999999998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3450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1842.72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0,00"/>
        <filter val="1 171,00"/>
        <filter val="1 307,00"/>
        <filter val="1 696,00"/>
        <filter val="1 726,00"/>
        <filter val="11,76"/>
        <filter val="113,00"/>
        <filter val="113,07"/>
        <filter val="115,07"/>
        <filter val="13"/>
        <filter val="136,00"/>
        <filter val="145,18"/>
        <filter val="151,14"/>
        <filter val="176,00"/>
        <filter val="186,00"/>
        <filter val="196,97"/>
        <filter val="206,00"/>
        <filter val="30,00"/>
        <filter val="313,00"/>
        <filter val="33,15"/>
        <filter val="358,00"/>
        <filter val="39,11"/>
        <filter val="396,00"/>
        <filter val="402,00"/>
        <filter val="41,33"/>
        <filter val="47,37"/>
        <filter val="49,44"/>
        <filter val="519,00"/>
        <filter val="53,81"/>
        <filter val="798,00"/>
        <filter val="8 038,00"/>
        <filter val="8 395,45"/>
        <filter val="8 720,45"/>
        <filter val="89,00"/>
        <filter val="997,41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