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7,25 Горняк КИ (Луганск_Горловка) доставка на 15,07,25\"/>
    </mc:Choice>
  </mc:AlternateContent>
  <xr:revisionPtr revIDLastSave="0" documentId="13_ncr:1_{BFCD15D4-4E18-4EEC-843C-752C912E88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X507" i="2"/>
  <c r="X506" i="2"/>
  <c r="BO505" i="2"/>
  <c r="BM505" i="2"/>
  <c r="Y505" i="2"/>
  <c r="BN505" i="2" s="1"/>
  <c r="BO504" i="2"/>
  <c r="BM504" i="2"/>
  <c r="Y504" i="2"/>
  <c r="X502" i="2"/>
  <c r="X501" i="2"/>
  <c r="BO500" i="2"/>
  <c r="BM500" i="2"/>
  <c r="Y500" i="2"/>
  <c r="BO499" i="2"/>
  <c r="BM499" i="2"/>
  <c r="Y499" i="2"/>
  <c r="X492" i="2"/>
  <c r="X491" i="2"/>
  <c r="BO490" i="2"/>
  <c r="BM490" i="2"/>
  <c r="Y490" i="2"/>
  <c r="BO489" i="2"/>
  <c r="BM489" i="2"/>
  <c r="Y489" i="2"/>
  <c r="BO488" i="2"/>
  <c r="BM488" i="2"/>
  <c r="Y488" i="2"/>
  <c r="BP488" i="2" s="1"/>
  <c r="BO487" i="2"/>
  <c r="BM487" i="2"/>
  <c r="Y487" i="2"/>
  <c r="X485" i="2"/>
  <c r="X484" i="2"/>
  <c r="BO483" i="2"/>
  <c r="BM483" i="2"/>
  <c r="Y483" i="2"/>
  <c r="BO482" i="2"/>
  <c r="BM482" i="2"/>
  <c r="Y482" i="2"/>
  <c r="BO481" i="2"/>
  <c r="BM481" i="2"/>
  <c r="Y481" i="2"/>
  <c r="BO480" i="2"/>
  <c r="BM480" i="2"/>
  <c r="Y480" i="2"/>
  <c r="X476" i="2"/>
  <c r="X475" i="2"/>
  <c r="BO474" i="2"/>
  <c r="BM474" i="2"/>
  <c r="Y474" i="2"/>
  <c r="P474" i="2"/>
  <c r="BO473" i="2"/>
  <c r="BM473" i="2"/>
  <c r="Y473" i="2"/>
  <c r="P473" i="2"/>
  <c r="BO472" i="2"/>
  <c r="BM472" i="2"/>
  <c r="Y472" i="2"/>
  <c r="P472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P465" i="2"/>
  <c r="P464" i="2"/>
  <c r="P463" i="2"/>
  <c r="P462" i="2"/>
  <c r="X460" i="2"/>
  <c r="X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Y460" i="2" s="1"/>
  <c r="P456" i="2"/>
  <c r="X454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P442" i="2"/>
  <c r="BO441" i="2"/>
  <c r="BM441" i="2"/>
  <c r="Y441" i="2"/>
  <c r="P440" i="2"/>
  <c r="BO439" i="2"/>
  <c r="BM439" i="2"/>
  <c r="Y439" i="2"/>
  <c r="P439" i="2"/>
  <c r="BO438" i="2"/>
  <c r="BM438" i="2"/>
  <c r="Y438" i="2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P415" i="2"/>
  <c r="BO414" i="2"/>
  <c r="BM414" i="2"/>
  <c r="Y414" i="2"/>
  <c r="P414" i="2"/>
  <c r="X411" i="2"/>
  <c r="X410" i="2"/>
  <c r="BO409" i="2"/>
  <c r="BM409" i="2"/>
  <c r="Y409" i="2"/>
  <c r="P409" i="2"/>
  <c r="BO408" i="2"/>
  <c r="BM408" i="2"/>
  <c r="Y408" i="2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P402" i="2"/>
  <c r="BO401" i="2"/>
  <c r="BM401" i="2"/>
  <c r="Y401" i="2"/>
  <c r="P401" i="2"/>
  <c r="BO400" i="2"/>
  <c r="BM400" i="2"/>
  <c r="Y400" i="2"/>
  <c r="P400" i="2"/>
  <c r="BO399" i="2"/>
  <c r="BM399" i="2"/>
  <c r="Y399" i="2"/>
  <c r="P399" i="2"/>
  <c r="BO398" i="2"/>
  <c r="BM398" i="2"/>
  <c r="Y398" i="2"/>
  <c r="Z398" i="2" s="1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P384" i="2"/>
  <c r="X382" i="2"/>
  <c r="X381" i="2"/>
  <c r="BO380" i="2"/>
  <c r="BM380" i="2"/>
  <c r="Y380" i="2"/>
  <c r="P380" i="2"/>
  <c r="X378" i="2"/>
  <c r="BO376" i="2"/>
  <c r="BM376" i="2"/>
  <c r="Y376" i="2"/>
  <c r="P376" i="2"/>
  <c r="BO375" i="2"/>
  <c r="BM375" i="2"/>
  <c r="Y375" i="2"/>
  <c r="P375" i="2"/>
  <c r="P374" i="2"/>
  <c r="BO373" i="2"/>
  <c r="BM373" i="2"/>
  <c r="Y373" i="2"/>
  <c r="P373" i="2"/>
  <c r="X370" i="2"/>
  <c r="X369" i="2"/>
  <c r="BO368" i="2"/>
  <c r="BM368" i="2"/>
  <c r="Y368" i="2"/>
  <c r="P368" i="2"/>
  <c r="X366" i="2"/>
  <c r="X365" i="2"/>
  <c r="BO364" i="2"/>
  <c r="BM364" i="2"/>
  <c r="Y364" i="2"/>
  <c r="BP364" i="2" s="1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P358" i="2"/>
  <c r="BO354" i="2"/>
  <c r="BM354" i="2"/>
  <c r="Y354" i="2"/>
  <c r="P354" i="2"/>
  <c r="BO353" i="2"/>
  <c r="BM353" i="2"/>
  <c r="Y353" i="2"/>
  <c r="P353" i="2"/>
  <c r="BO352" i="2"/>
  <c r="BM352" i="2"/>
  <c r="Y352" i="2"/>
  <c r="P352" i="2"/>
  <c r="P351" i="2"/>
  <c r="BO350" i="2"/>
  <c r="BM350" i="2"/>
  <c r="Y350" i="2"/>
  <c r="P350" i="2"/>
  <c r="BO349" i="2"/>
  <c r="BM349" i="2"/>
  <c r="Y349" i="2"/>
  <c r="P349" i="2"/>
  <c r="P348" i="2"/>
  <c r="X344" i="2"/>
  <c r="X343" i="2"/>
  <c r="BO342" i="2"/>
  <c r="BM342" i="2"/>
  <c r="Y342" i="2"/>
  <c r="P342" i="2"/>
  <c r="BO341" i="2"/>
  <c r="BM341" i="2"/>
  <c r="Y341" i="2"/>
  <c r="P341" i="2"/>
  <c r="BO340" i="2"/>
  <c r="BM340" i="2"/>
  <c r="Y340" i="2"/>
  <c r="P340" i="2"/>
  <c r="X337" i="2"/>
  <c r="X336" i="2"/>
  <c r="BO335" i="2"/>
  <c r="BM335" i="2"/>
  <c r="Y335" i="2"/>
  <c r="P335" i="2"/>
  <c r="BO334" i="2"/>
  <c r="BM334" i="2"/>
  <c r="Y334" i="2"/>
  <c r="P334" i="2"/>
  <c r="BO333" i="2"/>
  <c r="BM333" i="2"/>
  <c r="Y333" i="2"/>
  <c r="P333" i="2"/>
  <c r="X331" i="2"/>
  <c r="X330" i="2"/>
  <c r="BO329" i="2"/>
  <c r="BM329" i="2"/>
  <c r="Y329" i="2"/>
  <c r="P329" i="2"/>
  <c r="BO328" i="2"/>
  <c r="BM328" i="2"/>
  <c r="Y328" i="2"/>
  <c r="P328" i="2"/>
  <c r="BO327" i="2"/>
  <c r="BM327" i="2"/>
  <c r="Y327" i="2"/>
  <c r="BO326" i="2"/>
  <c r="BM326" i="2"/>
  <c r="Y326" i="2"/>
  <c r="BO325" i="2"/>
  <c r="BM325" i="2"/>
  <c r="Y325" i="2"/>
  <c r="X323" i="2"/>
  <c r="X322" i="2"/>
  <c r="BO321" i="2"/>
  <c r="BM321" i="2"/>
  <c r="Y321" i="2"/>
  <c r="P321" i="2"/>
  <c r="BO320" i="2"/>
  <c r="BM320" i="2"/>
  <c r="Y320" i="2"/>
  <c r="P320" i="2"/>
  <c r="BO319" i="2"/>
  <c r="BM319" i="2"/>
  <c r="Y319" i="2"/>
  <c r="P319" i="2"/>
  <c r="X317" i="2"/>
  <c r="X316" i="2"/>
  <c r="BO315" i="2"/>
  <c r="BM315" i="2"/>
  <c r="Y315" i="2"/>
  <c r="P315" i="2"/>
  <c r="BO314" i="2"/>
  <c r="BM314" i="2"/>
  <c r="Y314" i="2"/>
  <c r="P314" i="2"/>
  <c r="BO313" i="2"/>
  <c r="BM313" i="2"/>
  <c r="Y313" i="2"/>
  <c r="Z313" i="2" s="1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P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P302" i="2"/>
  <c r="BO301" i="2"/>
  <c r="BM301" i="2"/>
  <c r="Y301" i="2"/>
  <c r="P301" i="2"/>
  <c r="X299" i="2"/>
  <c r="X298" i="2"/>
  <c r="BO297" i="2"/>
  <c r="BM297" i="2"/>
  <c r="Y297" i="2"/>
  <c r="BN297" i="2" s="1"/>
  <c r="P297" i="2"/>
  <c r="BO296" i="2"/>
  <c r="BM296" i="2"/>
  <c r="Y296" i="2"/>
  <c r="P296" i="2"/>
  <c r="BO295" i="2"/>
  <c r="BM295" i="2"/>
  <c r="Y295" i="2"/>
  <c r="P295" i="2"/>
  <c r="BO294" i="2"/>
  <c r="BM294" i="2"/>
  <c r="Y294" i="2"/>
  <c r="P294" i="2"/>
  <c r="BO293" i="2"/>
  <c r="BM293" i="2"/>
  <c r="Y293" i="2"/>
  <c r="Z293" i="2" s="1"/>
  <c r="P293" i="2"/>
  <c r="BO292" i="2"/>
  <c r="BM292" i="2"/>
  <c r="Y292" i="2"/>
  <c r="P292" i="2"/>
  <c r="X289" i="2"/>
  <c r="X288" i="2"/>
  <c r="BO287" i="2"/>
  <c r="BM287" i="2"/>
  <c r="Y287" i="2"/>
  <c r="P287" i="2"/>
  <c r="X284" i="2"/>
  <c r="X283" i="2"/>
  <c r="BO282" i="2"/>
  <c r="BM282" i="2"/>
  <c r="Y282" i="2"/>
  <c r="P282" i="2"/>
  <c r="X280" i="2"/>
  <c r="X279" i="2"/>
  <c r="BO278" i="2"/>
  <c r="BM278" i="2"/>
  <c r="Y278" i="2"/>
  <c r="P278" i="2"/>
  <c r="X275" i="2"/>
  <c r="BO273" i="2"/>
  <c r="BM273" i="2"/>
  <c r="Y273" i="2"/>
  <c r="P273" i="2"/>
  <c r="P272" i="2"/>
  <c r="BO271" i="2"/>
  <c r="BM271" i="2"/>
  <c r="Y271" i="2"/>
  <c r="Z271" i="2" s="1"/>
  <c r="P271" i="2"/>
  <c r="X268" i="2"/>
  <c r="X267" i="2"/>
  <c r="BO266" i="2"/>
  <c r="BM266" i="2"/>
  <c r="Y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X251" i="2"/>
  <c r="X250" i="2"/>
  <c r="BO249" i="2"/>
  <c r="BM249" i="2"/>
  <c r="Y249" i="2"/>
  <c r="P249" i="2"/>
  <c r="BO248" i="2"/>
  <c r="BM248" i="2"/>
  <c r="Y248" i="2"/>
  <c r="P248" i="2"/>
  <c r="BO247" i="2"/>
  <c r="BM247" i="2"/>
  <c r="Y247" i="2"/>
  <c r="P247" i="2"/>
  <c r="BO246" i="2"/>
  <c r="BM246" i="2"/>
  <c r="Y246" i="2"/>
  <c r="P246" i="2"/>
  <c r="BO245" i="2"/>
  <c r="BM245" i="2"/>
  <c r="Y245" i="2"/>
  <c r="BO244" i="2"/>
  <c r="BM244" i="2"/>
  <c r="Y244" i="2"/>
  <c r="P244" i="2"/>
  <c r="X242" i="2"/>
  <c r="X241" i="2"/>
  <c r="BO240" i="2"/>
  <c r="BM240" i="2"/>
  <c r="Y240" i="2"/>
  <c r="X238" i="2"/>
  <c r="X237" i="2"/>
  <c r="BO236" i="2"/>
  <c r="BM236" i="2"/>
  <c r="Y236" i="2"/>
  <c r="P236" i="2"/>
  <c r="BO235" i="2"/>
  <c r="BM235" i="2"/>
  <c r="Y235" i="2"/>
  <c r="Y238" i="2" s="1"/>
  <c r="P235" i="2"/>
  <c r="X233" i="2"/>
  <c r="X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Y220" i="2"/>
  <c r="P220" i="2"/>
  <c r="BO219" i="2"/>
  <c r="BM219" i="2"/>
  <c r="Y219" i="2"/>
  <c r="P219" i="2"/>
  <c r="X217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P213" i="2"/>
  <c r="BO212" i="2"/>
  <c r="BM212" i="2"/>
  <c r="Y212" i="2"/>
  <c r="BN212" i="2" s="1"/>
  <c r="P212" i="2"/>
  <c r="BO211" i="2"/>
  <c r="BM211" i="2"/>
  <c r="Y211" i="2"/>
  <c r="P211" i="2"/>
  <c r="BO210" i="2"/>
  <c r="BM210" i="2"/>
  <c r="Y210" i="2"/>
  <c r="P210" i="2"/>
  <c r="P209" i="2"/>
  <c r="BO208" i="2"/>
  <c r="BM208" i="2"/>
  <c r="Y208" i="2"/>
  <c r="P208" i="2"/>
  <c r="BO207" i="2"/>
  <c r="BM207" i="2"/>
  <c r="Y207" i="2"/>
  <c r="P207" i="2"/>
  <c r="BO203" i="2"/>
  <c r="BM203" i="2"/>
  <c r="Y203" i="2"/>
  <c r="P203" i="2"/>
  <c r="BO202" i="2"/>
  <c r="BM202" i="2"/>
  <c r="Y202" i="2"/>
  <c r="BN202" i="2" s="1"/>
  <c r="P202" i="2"/>
  <c r="BO201" i="2"/>
  <c r="BM201" i="2"/>
  <c r="Y201" i="2"/>
  <c r="P201" i="2"/>
  <c r="BO200" i="2"/>
  <c r="BM200" i="2"/>
  <c r="Y200" i="2"/>
  <c r="P200" i="2"/>
  <c r="P199" i="2"/>
  <c r="P198" i="2"/>
  <c r="P197" i="2"/>
  <c r="P196" i="2"/>
  <c r="X194" i="2"/>
  <c r="X193" i="2"/>
  <c r="BO192" i="2"/>
  <c r="BM192" i="2"/>
  <c r="Y192" i="2"/>
  <c r="P192" i="2"/>
  <c r="BO191" i="2"/>
  <c r="BM191" i="2"/>
  <c r="Y191" i="2"/>
  <c r="P191" i="2"/>
  <c r="X189" i="2"/>
  <c r="X188" i="2"/>
  <c r="BO187" i="2"/>
  <c r="BM187" i="2"/>
  <c r="Y187" i="2"/>
  <c r="BN187" i="2" s="1"/>
  <c r="P187" i="2"/>
  <c r="BO186" i="2"/>
  <c r="BM186" i="2"/>
  <c r="Y186" i="2"/>
  <c r="P186" i="2"/>
  <c r="X183" i="2"/>
  <c r="X182" i="2"/>
  <c r="BO181" i="2"/>
  <c r="BM181" i="2"/>
  <c r="Y181" i="2"/>
  <c r="P181" i="2"/>
  <c r="X179" i="2"/>
  <c r="X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BO171" i="2"/>
  <c r="BM171" i="2"/>
  <c r="Y171" i="2"/>
  <c r="P171" i="2"/>
  <c r="BO170" i="2"/>
  <c r="BM170" i="2"/>
  <c r="Y170" i="2"/>
  <c r="P170" i="2"/>
  <c r="P169" i="2"/>
  <c r="BO168" i="2"/>
  <c r="BM168" i="2"/>
  <c r="Y168" i="2"/>
  <c r="P168" i="2"/>
  <c r="BO167" i="2"/>
  <c r="BM167" i="2"/>
  <c r="Y167" i="2"/>
  <c r="P167" i="2"/>
  <c r="P166" i="2"/>
  <c r="P165" i="2"/>
  <c r="BO164" i="2"/>
  <c r="BM164" i="2"/>
  <c r="Y164" i="2"/>
  <c r="P164" i="2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P153" i="2"/>
  <c r="BO152" i="2"/>
  <c r="BM152" i="2"/>
  <c r="Y152" i="2"/>
  <c r="Z152" i="2" s="1"/>
  <c r="P152" i="2"/>
  <c r="BO151" i="2"/>
  <c r="BM151" i="2"/>
  <c r="Y151" i="2"/>
  <c r="P151" i="2"/>
  <c r="X149" i="2"/>
  <c r="X148" i="2"/>
  <c r="BO147" i="2"/>
  <c r="BM147" i="2"/>
  <c r="Y147" i="2"/>
  <c r="P147" i="2"/>
  <c r="X144" i="2"/>
  <c r="X143" i="2"/>
  <c r="BO142" i="2"/>
  <c r="BM142" i="2"/>
  <c r="Y142" i="2"/>
  <c r="P142" i="2"/>
  <c r="BO141" i="2"/>
  <c r="BM141" i="2"/>
  <c r="Y141" i="2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P131" i="2"/>
  <c r="X128" i="2"/>
  <c r="X127" i="2"/>
  <c r="BO126" i="2"/>
  <c r="BM126" i="2"/>
  <c r="Y126" i="2"/>
  <c r="P126" i="2"/>
  <c r="BO125" i="2"/>
  <c r="BM125" i="2"/>
  <c r="Y125" i="2"/>
  <c r="P125" i="2"/>
  <c r="X123" i="2"/>
  <c r="X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P119" i="2"/>
  <c r="BO118" i="2"/>
  <c r="BM118" i="2"/>
  <c r="Y118" i="2"/>
  <c r="P118" i="2"/>
  <c r="X116" i="2"/>
  <c r="X115" i="2"/>
  <c r="BO114" i="2"/>
  <c r="BM114" i="2"/>
  <c r="Y114" i="2"/>
  <c r="BP114" i="2" s="1"/>
  <c r="P114" i="2"/>
  <c r="BO113" i="2"/>
  <c r="BM113" i="2"/>
  <c r="Y113" i="2"/>
  <c r="P113" i="2"/>
  <c r="BO112" i="2"/>
  <c r="BM112" i="2"/>
  <c r="Y112" i="2"/>
  <c r="P112" i="2"/>
  <c r="X110" i="2"/>
  <c r="X109" i="2"/>
  <c r="BO108" i="2"/>
  <c r="BM108" i="2"/>
  <c r="Y108" i="2"/>
  <c r="P108" i="2"/>
  <c r="BO107" i="2"/>
  <c r="BM107" i="2"/>
  <c r="Y107" i="2"/>
  <c r="P107" i="2"/>
  <c r="BO106" i="2"/>
  <c r="BM106" i="2"/>
  <c r="Y106" i="2"/>
  <c r="P106" i="2"/>
  <c r="BO105" i="2"/>
  <c r="BM105" i="2"/>
  <c r="Y105" i="2"/>
  <c r="P105" i="2"/>
  <c r="X102" i="2"/>
  <c r="X101" i="2"/>
  <c r="BO100" i="2"/>
  <c r="BM100" i="2"/>
  <c r="Y100" i="2"/>
  <c r="P100" i="2"/>
  <c r="BO99" i="2"/>
  <c r="BM99" i="2"/>
  <c r="Y99" i="2"/>
  <c r="BN99" i="2" s="1"/>
  <c r="P99" i="2"/>
  <c r="BO98" i="2"/>
  <c r="BM98" i="2"/>
  <c r="Y98" i="2"/>
  <c r="Z98" i="2" s="1"/>
  <c r="P98" i="2"/>
  <c r="BO97" i="2"/>
  <c r="BM97" i="2"/>
  <c r="Y97" i="2"/>
  <c r="P97" i="2"/>
  <c r="BO96" i="2"/>
  <c r="BM96" i="2"/>
  <c r="Y96" i="2"/>
  <c r="P96" i="2"/>
  <c r="BO95" i="2"/>
  <c r="BM95" i="2"/>
  <c r="Y95" i="2"/>
  <c r="X93" i="2"/>
  <c r="X92" i="2"/>
  <c r="BO91" i="2"/>
  <c r="BM91" i="2"/>
  <c r="Y91" i="2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Y85" i="2" s="1"/>
  <c r="P83" i="2"/>
  <c r="X81" i="2"/>
  <c r="X80" i="2"/>
  <c r="BO79" i="2"/>
  <c r="BM79" i="2"/>
  <c r="Y79" i="2"/>
  <c r="P79" i="2"/>
  <c r="BO78" i="2"/>
  <c r="BM78" i="2"/>
  <c r="Y78" i="2"/>
  <c r="BP78" i="2" s="1"/>
  <c r="P78" i="2"/>
  <c r="BO77" i="2"/>
  <c r="BM77" i="2"/>
  <c r="Y77" i="2"/>
  <c r="P77" i="2"/>
  <c r="BO76" i="2"/>
  <c r="BM76" i="2"/>
  <c r="Y76" i="2"/>
  <c r="P76" i="2"/>
  <c r="BO75" i="2"/>
  <c r="BM75" i="2"/>
  <c r="Y75" i="2"/>
  <c r="P75" i="2"/>
  <c r="BO74" i="2"/>
  <c r="BM74" i="2"/>
  <c r="Y74" i="2"/>
  <c r="P74" i="2"/>
  <c r="X72" i="2"/>
  <c r="X71" i="2"/>
  <c r="BO70" i="2"/>
  <c r="BM70" i="2"/>
  <c r="Y70" i="2"/>
  <c r="P70" i="2"/>
  <c r="BO69" i="2"/>
  <c r="BM69" i="2"/>
  <c r="Y69" i="2"/>
  <c r="P69" i="2"/>
  <c r="BO68" i="2"/>
  <c r="BM68" i="2"/>
  <c r="Y68" i="2"/>
  <c r="BP68" i="2" s="1"/>
  <c r="P68" i="2"/>
  <c r="X66" i="2"/>
  <c r="X65" i="2"/>
  <c r="BO64" i="2"/>
  <c r="BM64" i="2"/>
  <c r="Y64" i="2"/>
  <c r="P64" i="2"/>
  <c r="BO63" i="2"/>
  <c r="BM63" i="2"/>
  <c r="Y63" i="2"/>
  <c r="P63" i="2"/>
  <c r="BO62" i="2"/>
  <c r="BM62" i="2"/>
  <c r="Y62" i="2"/>
  <c r="BN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Y59" i="2" s="1"/>
  <c r="P52" i="2"/>
  <c r="X49" i="2"/>
  <c r="X48" i="2"/>
  <c r="BO47" i="2"/>
  <c r="BM47" i="2"/>
  <c r="Y47" i="2"/>
  <c r="P47" i="2"/>
  <c r="X45" i="2"/>
  <c r="X44" i="2"/>
  <c r="BO43" i="2"/>
  <c r="BM43" i="2"/>
  <c r="Y43" i="2"/>
  <c r="P43" i="2"/>
  <c r="BO42" i="2"/>
  <c r="BM42" i="2"/>
  <c r="Y42" i="2"/>
  <c r="P42" i="2"/>
  <c r="BO41" i="2"/>
  <c r="BM41" i="2"/>
  <c r="Y41" i="2"/>
  <c r="P41" i="2"/>
  <c r="X37" i="2"/>
  <c r="X36" i="2"/>
  <c r="BO35" i="2"/>
  <c r="BM35" i="2"/>
  <c r="Y35" i="2"/>
  <c r="P35" i="2"/>
  <c r="X33" i="2"/>
  <c r="X32" i="2"/>
  <c r="BO31" i="2"/>
  <c r="BM31" i="2"/>
  <c r="Y31" i="2"/>
  <c r="P31" i="2"/>
  <c r="BO30" i="2"/>
  <c r="BM30" i="2"/>
  <c r="Y30" i="2"/>
  <c r="BP30" i="2" s="1"/>
  <c r="P30" i="2"/>
  <c r="BO29" i="2"/>
  <c r="BM29" i="2"/>
  <c r="Y29" i="2"/>
  <c r="P29" i="2"/>
  <c r="BO28" i="2"/>
  <c r="BM28" i="2"/>
  <c r="Y28" i="2"/>
  <c r="P28" i="2"/>
  <c r="BO27" i="2"/>
  <c r="BM27" i="2"/>
  <c r="Y27" i="2"/>
  <c r="P27" i="2"/>
  <c r="BO26" i="2"/>
  <c r="BM26" i="2"/>
  <c r="Y26" i="2"/>
  <c r="P26" i="2"/>
  <c r="X24" i="2"/>
  <c r="X23" i="2"/>
  <c r="BO22" i="2"/>
  <c r="BM22" i="2"/>
  <c r="Y22" i="2"/>
  <c r="H10" i="2"/>
  <c r="A9" i="2"/>
  <c r="D7" i="2"/>
  <c r="Q6" i="2"/>
  <c r="P2" i="2"/>
  <c r="H9" i="2" l="1"/>
  <c r="F10" i="2"/>
  <c r="BN26" i="2"/>
  <c r="Y32" i="2"/>
  <c r="BP26" i="2"/>
  <c r="Y33" i="2"/>
  <c r="BP28" i="2"/>
  <c r="BN28" i="2"/>
  <c r="Z28" i="2"/>
  <c r="BP29" i="2"/>
  <c r="BN29" i="2"/>
  <c r="Z29" i="2"/>
  <c r="BN31" i="2"/>
  <c r="BP31" i="2"/>
  <c r="BN35" i="2"/>
  <c r="Y36" i="2"/>
  <c r="BP35" i="2"/>
  <c r="Z42" i="2"/>
  <c r="BP42" i="2"/>
  <c r="BN42" i="2"/>
  <c r="Z43" i="2"/>
  <c r="BP43" i="2"/>
  <c r="BN43" i="2"/>
  <c r="Y49" i="2"/>
  <c r="Y48" i="2"/>
  <c r="BP47" i="2"/>
  <c r="BN47" i="2"/>
  <c r="Z47" i="2"/>
  <c r="Z48" i="2" s="1"/>
  <c r="BP53" i="2"/>
  <c r="BN53" i="2"/>
  <c r="Z53" i="2"/>
  <c r="BP54" i="2"/>
  <c r="BN54" i="2"/>
  <c r="Z54" i="2"/>
  <c r="BN56" i="2"/>
  <c r="BP56" i="2"/>
  <c r="Z61" i="2"/>
  <c r="BP61" i="2"/>
  <c r="BP63" i="2"/>
  <c r="BN63" i="2"/>
  <c r="Z63" i="2"/>
  <c r="BP64" i="2"/>
  <c r="BN64" i="2"/>
  <c r="Z64" i="2"/>
  <c r="BN70" i="2"/>
  <c r="BP70" i="2"/>
  <c r="Z75" i="2"/>
  <c r="BP75" i="2"/>
  <c r="BN75" i="2"/>
  <c r="Z76" i="2"/>
  <c r="BP76" i="2"/>
  <c r="BN76" i="2"/>
  <c r="BP77" i="2"/>
  <c r="Z77" i="2"/>
  <c r="Y92" i="2"/>
  <c r="Y93" i="2"/>
  <c r="BP89" i="2"/>
  <c r="BP91" i="2"/>
  <c r="BN91" i="2"/>
  <c r="Z91" i="2"/>
  <c r="BP96" i="2"/>
  <c r="BN96" i="2"/>
  <c r="Z96" i="2"/>
  <c r="BP97" i="2"/>
  <c r="BN97" i="2"/>
  <c r="Z97" i="2"/>
  <c r="BN105" i="2"/>
  <c r="BP105" i="2"/>
  <c r="Y109" i="2"/>
  <c r="BP107" i="2"/>
  <c r="BN107" i="2"/>
  <c r="Z107" i="2"/>
  <c r="BP108" i="2"/>
  <c r="BN108" i="2"/>
  <c r="Z108" i="2"/>
  <c r="Y116" i="2"/>
  <c r="BP112" i="2"/>
  <c r="BN112" i="2"/>
  <c r="Z112" i="2"/>
  <c r="BP113" i="2"/>
  <c r="BN113" i="2"/>
  <c r="Z113" i="2"/>
  <c r="BN119" i="2"/>
  <c r="BP119" i="2"/>
  <c r="Z120" i="2"/>
  <c r="BP120" i="2"/>
  <c r="Z125" i="2"/>
  <c r="Y128" i="2"/>
  <c r="Y127" i="2"/>
  <c r="BP125" i="2"/>
  <c r="BN125" i="2"/>
  <c r="BP126" i="2"/>
  <c r="BN126" i="2"/>
  <c r="Z126" i="2"/>
  <c r="G523" i="2"/>
  <c r="BP131" i="2"/>
  <c r="BN131" i="2"/>
  <c r="Z131" i="2"/>
  <c r="Y133" i="2"/>
  <c r="Y139" i="2"/>
  <c r="BP136" i="2"/>
  <c r="BN136" i="2"/>
  <c r="Z136" i="2"/>
  <c r="Y138" i="2"/>
  <c r="BN142" i="2"/>
  <c r="BP142" i="2"/>
  <c r="Y154" i="2"/>
  <c r="Y155" i="2"/>
  <c r="BP151" i="2"/>
  <c r="BP153" i="2"/>
  <c r="BN153" i="2"/>
  <c r="Z153" i="2"/>
  <c r="BP164" i="2"/>
  <c r="BN164" i="2"/>
  <c r="Z164" i="2"/>
  <c r="BN167" i="2"/>
  <c r="BP167" i="2"/>
  <c r="Z168" i="2"/>
  <c r="BP168" i="2"/>
  <c r="BP170" i="2"/>
  <c r="BN170" i="2"/>
  <c r="Z170" i="2"/>
  <c r="BP171" i="2"/>
  <c r="BN171" i="2"/>
  <c r="Z171" i="2"/>
  <c r="BP175" i="2"/>
  <c r="BN175" i="2"/>
  <c r="Z175" i="2"/>
  <c r="BN177" i="2"/>
  <c r="BP177" i="2"/>
  <c r="BN186" i="2"/>
  <c r="BP186" i="2"/>
  <c r="Z191" i="2"/>
  <c r="BP191" i="2"/>
  <c r="Y194" i="2"/>
  <c r="BN200" i="2"/>
  <c r="BP200" i="2"/>
  <c r="Z201" i="2"/>
  <c r="BP201" i="2"/>
  <c r="BP203" i="2"/>
  <c r="BN203" i="2"/>
  <c r="Z203" i="2"/>
  <c r="BN207" i="2"/>
  <c r="Z207" i="2"/>
  <c r="BP208" i="2"/>
  <c r="BN208" i="2"/>
  <c r="Z208" i="2"/>
  <c r="BN210" i="2"/>
  <c r="BP210" i="2"/>
  <c r="Z211" i="2"/>
  <c r="BP211" i="2"/>
  <c r="BP213" i="2"/>
  <c r="BN213" i="2"/>
  <c r="Z213" i="2"/>
  <c r="BP214" i="2"/>
  <c r="BN214" i="2"/>
  <c r="Z214" i="2"/>
  <c r="BN220" i="2"/>
  <c r="BP220" i="2"/>
  <c r="BN226" i="2"/>
  <c r="BP226" i="2"/>
  <c r="Z227" i="2"/>
  <c r="BP227" i="2"/>
  <c r="BN227" i="2"/>
  <c r="BP228" i="2"/>
  <c r="BN228" i="2"/>
  <c r="Z228" i="2"/>
  <c r="BP229" i="2"/>
  <c r="BN229" i="2"/>
  <c r="Z229" i="2"/>
  <c r="BN231" i="2"/>
  <c r="BP231" i="2"/>
  <c r="BN236" i="2"/>
  <c r="BP236" i="2"/>
  <c r="BN244" i="2"/>
  <c r="Y250" i="2"/>
  <c r="BP244" i="2"/>
  <c r="BN246" i="2"/>
  <c r="BP246" i="2"/>
  <c r="Z247" i="2"/>
  <c r="BP247" i="2"/>
  <c r="BN247" i="2"/>
  <c r="BP248" i="2"/>
  <c r="BN248" i="2"/>
  <c r="Z248" i="2"/>
  <c r="BP249" i="2"/>
  <c r="BN249" i="2"/>
  <c r="Z249" i="2"/>
  <c r="BP254" i="2"/>
  <c r="Z254" i="2"/>
  <c r="BN257" i="2"/>
  <c r="BP257" i="2"/>
  <c r="Z258" i="2"/>
  <c r="BP258" i="2"/>
  <c r="BN258" i="2"/>
  <c r="M523" i="2"/>
  <c r="Y268" i="2"/>
  <c r="Y267" i="2"/>
  <c r="BP263" i="2"/>
  <c r="BN263" i="2"/>
  <c r="Z263" i="2"/>
  <c r="BP264" i="2"/>
  <c r="BN264" i="2"/>
  <c r="Z264" i="2"/>
  <c r="BP265" i="2"/>
  <c r="Z265" i="2"/>
  <c r="BP266" i="2"/>
  <c r="BN266" i="2"/>
  <c r="Z266" i="2"/>
  <c r="BN278" i="2"/>
  <c r="Y280" i="2"/>
  <c r="Y279" i="2"/>
  <c r="BP278" i="2"/>
  <c r="Y283" i="2"/>
  <c r="BP282" i="2"/>
  <c r="BN292" i="2"/>
  <c r="Y298" i="2"/>
  <c r="BP292" i="2"/>
  <c r="BP294" i="2"/>
  <c r="BN294" i="2"/>
  <c r="Z294" i="2"/>
  <c r="BP295" i="2"/>
  <c r="BN295" i="2"/>
  <c r="Z295" i="2"/>
  <c r="BP296" i="2"/>
  <c r="Z296" i="2"/>
  <c r="BP301" i="2"/>
  <c r="Y308" i="2"/>
  <c r="BN302" i="2"/>
  <c r="BP302" i="2"/>
  <c r="BP304" i="2"/>
  <c r="BN304" i="2"/>
  <c r="Z304" i="2"/>
  <c r="BP305" i="2"/>
  <c r="BN305" i="2"/>
  <c r="Z305" i="2"/>
  <c r="BP306" i="2"/>
  <c r="Z306" i="2"/>
  <c r="BN312" i="2"/>
  <c r="BP312" i="2"/>
  <c r="BP314" i="2"/>
  <c r="BN314" i="2"/>
  <c r="Z314" i="2"/>
  <c r="BP315" i="2"/>
  <c r="BN315" i="2"/>
  <c r="Z315" i="2"/>
  <c r="Y323" i="2"/>
  <c r="BP319" i="2"/>
  <c r="BN319" i="2"/>
  <c r="BP320" i="2"/>
  <c r="BN320" i="2"/>
  <c r="Z320" i="2"/>
  <c r="Y322" i="2"/>
  <c r="BP325" i="2"/>
  <c r="BN325" i="2"/>
  <c r="Z325" i="2"/>
  <c r="Y330" i="2"/>
  <c r="Z326" i="2"/>
  <c r="BP327" i="2"/>
  <c r="BN327" i="2"/>
  <c r="Z327" i="2"/>
  <c r="BP328" i="2"/>
  <c r="Z328" i="2"/>
  <c r="BN329" i="2"/>
  <c r="BP329" i="2"/>
  <c r="BN334" i="2"/>
  <c r="BP334" i="2"/>
  <c r="Z335" i="2"/>
  <c r="BP335" i="2"/>
  <c r="BN335" i="2"/>
  <c r="BP340" i="2"/>
  <c r="BN340" i="2"/>
  <c r="Z340" i="2"/>
  <c r="BP341" i="2"/>
  <c r="BN341" i="2"/>
  <c r="Z341" i="2"/>
  <c r="Y344" i="2"/>
  <c r="Z342" i="2"/>
  <c r="BN350" i="2"/>
  <c r="BP350" i="2"/>
  <c r="Z350" i="2"/>
  <c r="BP352" i="2"/>
  <c r="BN352" i="2"/>
  <c r="Z352" i="2"/>
  <c r="BP353" i="2"/>
  <c r="BN353" i="2"/>
  <c r="Z353" i="2"/>
  <c r="BP354" i="2"/>
  <c r="Z354" i="2"/>
  <c r="Y361" i="2"/>
  <c r="BN358" i="2"/>
  <c r="Z358" i="2"/>
  <c r="Y360" i="2"/>
  <c r="Y365" i="2"/>
  <c r="Z363" i="2"/>
  <c r="BN373" i="2"/>
  <c r="BP373" i="2"/>
  <c r="Z373" i="2"/>
  <c r="BP375" i="2"/>
  <c r="BN375" i="2"/>
  <c r="Z375" i="2"/>
  <c r="BP376" i="2"/>
  <c r="BN376" i="2"/>
  <c r="Z376" i="2"/>
  <c r="Z380" i="2"/>
  <c r="Z381" i="2" s="1"/>
  <c r="Y382" i="2"/>
  <c r="BP380" i="2"/>
  <c r="BN380" i="2"/>
  <c r="BP384" i="2"/>
  <c r="Y387" i="2"/>
  <c r="Y386" i="2"/>
  <c r="BN384" i="2"/>
  <c r="Z384" i="2"/>
  <c r="BP385" i="2"/>
  <c r="BN385" i="2"/>
  <c r="Z385" i="2"/>
  <c r="Y391" i="2"/>
  <c r="Z389" i="2"/>
  <c r="Z390" i="2" s="1"/>
  <c r="V523" i="2"/>
  <c r="BN395" i="2"/>
  <c r="Z395" i="2"/>
  <c r="Y405" i="2"/>
  <c r="BN397" i="2"/>
  <c r="BP397" i="2"/>
  <c r="Z397" i="2"/>
  <c r="BP399" i="2"/>
  <c r="BN399" i="2"/>
  <c r="Z399" i="2"/>
  <c r="BP400" i="2"/>
  <c r="BN400" i="2"/>
  <c r="Z400" i="2"/>
  <c r="BP401" i="2"/>
  <c r="Z401" i="2"/>
  <c r="Z402" i="2"/>
  <c r="BN402" i="2"/>
  <c r="Y410" i="2"/>
  <c r="Y411" i="2"/>
  <c r="BP409" i="2"/>
  <c r="BN409" i="2"/>
  <c r="Z409" i="2"/>
  <c r="W523" i="2"/>
  <c r="Y417" i="2"/>
  <c r="BP415" i="2"/>
  <c r="BN415" i="2"/>
  <c r="Z415" i="2"/>
  <c r="BP419" i="2"/>
  <c r="BN419" i="2"/>
  <c r="Z419" i="2"/>
  <c r="BP420" i="2"/>
  <c r="BN420" i="2"/>
  <c r="Z420" i="2"/>
  <c r="Y423" i="2"/>
  <c r="Z421" i="2"/>
  <c r="BN432" i="2"/>
  <c r="Y434" i="2"/>
  <c r="Y433" i="2"/>
  <c r="BP432" i="2"/>
  <c r="BN439" i="2"/>
  <c r="BP439" i="2"/>
  <c r="Z439" i="2"/>
  <c r="BP441" i="2"/>
  <c r="BN441" i="2"/>
  <c r="Z441" i="2"/>
  <c r="BP442" i="2"/>
  <c r="BN442" i="2"/>
  <c r="Z442" i="2"/>
  <c r="BP443" i="2"/>
  <c r="Z443" i="2"/>
  <c r="Z444" i="2"/>
  <c r="BN444" i="2"/>
  <c r="Z447" i="2"/>
  <c r="BP447" i="2"/>
  <c r="BN447" i="2"/>
  <c r="BP449" i="2"/>
  <c r="BN449" i="2"/>
  <c r="Z449" i="2"/>
  <c r="BP450" i="2"/>
  <c r="BN450" i="2"/>
  <c r="Z450" i="2"/>
  <c r="BN452" i="2"/>
  <c r="BP452" i="2"/>
  <c r="BN457" i="2"/>
  <c r="BP457" i="2"/>
  <c r="Z457" i="2"/>
  <c r="BP465" i="2"/>
  <c r="Z465" i="2"/>
  <c r="BN467" i="2"/>
  <c r="BP467" i="2"/>
  <c r="Z467" i="2"/>
  <c r="Z472" i="2"/>
  <c r="Y476" i="2"/>
  <c r="Y475" i="2"/>
  <c r="BP472" i="2"/>
  <c r="BN472" i="2"/>
  <c r="BP473" i="2"/>
  <c r="BN473" i="2"/>
  <c r="Z473" i="2"/>
  <c r="BP474" i="2"/>
  <c r="BN474" i="2"/>
  <c r="Z474" i="2"/>
  <c r="Y485" i="2"/>
  <c r="BN480" i="2"/>
  <c r="Z480" i="2"/>
  <c r="Z481" i="2"/>
  <c r="BP481" i="2"/>
  <c r="BN481" i="2"/>
  <c r="Z482" i="2"/>
  <c r="BP482" i="2"/>
  <c r="BN482" i="2"/>
  <c r="BP483" i="2"/>
  <c r="BN483" i="2"/>
  <c r="Z483" i="2"/>
  <c r="Z487" i="2"/>
  <c r="BP487" i="2"/>
  <c r="BN487" i="2"/>
  <c r="Z489" i="2"/>
  <c r="BP489" i="2"/>
  <c r="BN489" i="2"/>
  <c r="Z490" i="2"/>
  <c r="BP490" i="2"/>
  <c r="BN490" i="2"/>
  <c r="BP499" i="2"/>
  <c r="Y502" i="2"/>
  <c r="Y501" i="2"/>
  <c r="BN500" i="2"/>
  <c r="BP500" i="2"/>
  <c r="BP504" i="2"/>
  <c r="Y506" i="2"/>
  <c r="AB523" i="2"/>
  <c r="Z510" i="2"/>
  <c r="Z511" i="2" s="1"/>
  <c r="BN118" i="2"/>
  <c r="BP118" i="2"/>
  <c r="Y122" i="2"/>
  <c r="Y123" i="2"/>
  <c r="BP256" i="2"/>
  <c r="BN256" i="2"/>
  <c r="Z256" i="2"/>
  <c r="L523" i="2"/>
  <c r="Z22" i="2"/>
  <c r="Z23" i="2" s="1"/>
  <c r="Y24" i="2"/>
  <c r="B523" i="2"/>
  <c r="Y23" i="2"/>
  <c r="BP22" i="2"/>
  <c r="BN22" i="2"/>
  <c r="Z118" i="2"/>
  <c r="BN230" i="2"/>
  <c r="BP230" i="2"/>
  <c r="BP100" i="2"/>
  <c r="Z100" i="2"/>
  <c r="BN100" i="2"/>
  <c r="Z240" i="2"/>
  <c r="Z241" i="2" s="1"/>
  <c r="Y242" i="2"/>
  <c r="Y241" i="2"/>
  <c r="BP240" i="2"/>
  <c r="BN240" i="2"/>
  <c r="Y289" i="2"/>
  <c r="Z287" i="2"/>
  <c r="Z288" i="2" s="1"/>
  <c r="Y288" i="2"/>
  <c r="BP287" i="2"/>
  <c r="Q523" i="2"/>
  <c r="BN287" i="2"/>
  <c r="H523" i="2"/>
  <c r="Y149" i="2"/>
  <c r="Y148" i="2"/>
  <c r="BP147" i="2"/>
  <c r="Z147" i="2"/>
  <c r="Z148" i="2" s="1"/>
  <c r="BN147" i="2"/>
  <c r="Y232" i="2"/>
  <c r="Z225" i="2"/>
  <c r="BP225" i="2"/>
  <c r="BN225" i="2"/>
  <c r="K523" i="2"/>
  <c r="Y233" i="2"/>
  <c r="Y370" i="2"/>
  <c r="Z368" i="2"/>
  <c r="Z369" i="2" s="1"/>
  <c r="BP368" i="2"/>
  <c r="Y369" i="2"/>
  <c r="BN368" i="2"/>
  <c r="Z403" i="2"/>
  <c r="BP403" i="2"/>
  <c r="BN403" i="2"/>
  <c r="BP84" i="2"/>
  <c r="Y86" i="2"/>
  <c r="Z84" i="2"/>
  <c r="BN84" i="2"/>
  <c r="Y143" i="2"/>
  <c r="BP141" i="2"/>
  <c r="BN141" i="2"/>
  <c r="Y144" i="2"/>
  <c r="Z141" i="2"/>
  <c r="Y237" i="2"/>
  <c r="Z235" i="2"/>
  <c r="BP235" i="2"/>
  <c r="BN235" i="2"/>
  <c r="Y178" i="2"/>
  <c r="BN176" i="2"/>
  <c r="BP176" i="2"/>
  <c r="Z41" i="2"/>
  <c r="BP41" i="2"/>
  <c r="C523" i="2"/>
  <c r="Y45" i="2"/>
  <c r="Y44" i="2"/>
  <c r="BN41" i="2"/>
  <c r="BP273" i="2"/>
  <c r="Z273" i="2"/>
  <c r="BN273" i="2"/>
  <c r="BP69" i="2"/>
  <c r="BN69" i="2"/>
  <c r="Y102" i="2"/>
  <c r="Z69" i="2"/>
  <c r="BP79" i="2"/>
  <c r="BN79" i="2"/>
  <c r="Y221" i="2"/>
  <c r="BN219" i="2"/>
  <c r="BP219" i="2"/>
  <c r="Y222" i="2"/>
  <c r="BP245" i="2"/>
  <c r="Y251" i="2"/>
  <c r="BN245" i="2"/>
  <c r="Z245" i="2"/>
  <c r="BP333" i="2"/>
  <c r="Z333" i="2"/>
  <c r="Y337" i="2"/>
  <c r="Y336" i="2"/>
  <c r="BN333" i="2"/>
  <c r="Z445" i="2"/>
  <c r="BP445" i="2"/>
  <c r="BN445" i="2"/>
  <c r="Z176" i="2"/>
  <c r="Y81" i="2"/>
  <c r="Y80" i="2"/>
  <c r="BP74" i="2"/>
  <c r="Z74" i="2"/>
  <c r="BN74" i="2"/>
  <c r="Z79" i="2"/>
  <c r="Z181" i="2"/>
  <c r="Z182" i="2" s="1"/>
  <c r="Y183" i="2"/>
  <c r="Y182" i="2"/>
  <c r="BP181" i="2"/>
  <c r="BN181" i="2"/>
  <c r="Z219" i="2"/>
  <c r="Z427" i="2"/>
  <c r="Z428" i="2" s="1"/>
  <c r="X523" i="2"/>
  <c r="Y429" i="2"/>
  <c r="BP427" i="2"/>
  <c r="Y428" i="2"/>
  <c r="BN427" i="2"/>
  <c r="Y189" i="2"/>
  <c r="Z83" i="2"/>
  <c r="Y115" i="2"/>
  <c r="F9" i="2"/>
  <c r="Y71" i="2"/>
  <c r="Z89" i="2"/>
  <c r="Z26" i="2"/>
  <c r="BN83" i="2"/>
  <c r="Y134" i="2"/>
  <c r="J9" i="2"/>
  <c r="A10" i="2"/>
  <c r="Y37" i="2"/>
  <c r="BN61" i="2"/>
  <c r="Y72" i="2"/>
  <c r="BP83" i="2"/>
  <c r="BP99" i="2"/>
  <c r="BN120" i="2"/>
  <c r="BN168" i="2"/>
  <c r="Y179" i="2"/>
  <c r="BN191" i="2"/>
  <c r="BN201" i="2"/>
  <c r="BN211" i="2"/>
  <c r="BP255" i="2"/>
  <c r="Y284" i="2"/>
  <c r="BP297" i="2"/>
  <c r="BP307" i="2"/>
  <c r="Y331" i="2"/>
  <c r="Y366" i="2"/>
  <c r="Y381" i="2"/>
  <c r="BP402" i="2"/>
  <c r="Y416" i="2"/>
  <c r="Y424" i="2"/>
  <c r="BP444" i="2"/>
  <c r="BP505" i="2"/>
  <c r="Y406" i="2"/>
  <c r="Z106" i="2"/>
  <c r="Z187" i="2"/>
  <c r="BN328" i="2"/>
  <c r="BN421" i="2"/>
  <c r="BN465" i="2"/>
  <c r="Z27" i="2"/>
  <c r="Z52" i="2"/>
  <c r="Z62" i="2"/>
  <c r="Z121" i="2"/>
  <c r="Z159" i="2"/>
  <c r="Z160" i="2" s="1"/>
  <c r="Z192" i="2"/>
  <c r="Z193" i="2" s="1"/>
  <c r="Z202" i="2"/>
  <c r="Z212" i="2"/>
  <c r="Y259" i="2"/>
  <c r="Y299" i="2"/>
  <c r="Y309" i="2"/>
  <c r="BP358" i="2"/>
  <c r="BP395" i="2"/>
  <c r="Z414" i="2"/>
  <c r="Z416" i="2" s="1"/>
  <c r="Z448" i="2"/>
  <c r="Z458" i="2"/>
  <c r="Z468" i="2"/>
  <c r="Z488" i="2"/>
  <c r="Z491" i="2" s="1"/>
  <c r="Y491" i="2"/>
  <c r="Y507" i="2"/>
  <c r="P523" i="2"/>
  <c r="Z90" i="2"/>
  <c r="BN293" i="2"/>
  <c r="BN303" i="2"/>
  <c r="BN313" i="2"/>
  <c r="Y316" i="2"/>
  <c r="BP363" i="2"/>
  <c r="BN398" i="2"/>
  <c r="BN408" i="2"/>
  <c r="BP421" i="2"/>
  <c r="BN468" i="2"/>
  <c r="BN488" i="2"/>
  <c r="R523" i="2"/>
  <c r="Z303" i="2"/>
  <c r="BN106" i="2"/>
  <c r="BN121" i="2"/>
  <c r="BN159" i="2"/>
  <c r="BN458" i="2"/>
  <c r="Z30" i="2"/>
  <c r="BP57" i="2"/>
  <c r="BP106" i="2"/>
  <c r="BP152" i="2"/>
  <c r="BP187" i="2"/>
  <c r="Z215" i="2"/>
  <c r="Y260" i="2"/>
  <c r="BP293" i="2"/>
  <c r="Z301" i="2"/>
  <c r="Z311" i="2"/>
  <c r="BP313" i="2"/>
  <c r="Z321" i="2"/>
  <c r="Z349" i="2"/>
  <c r="Z359" i="2"/>
  <c r="Z360" i="2" s="1"/>
  <c r="Z396" i="2"/>
  <c r="BP398" i="2"/>
  <c r="BP408" i="2"/>
  <c r="Z451" i="2"/>
  <c r="Y492" i="2"/>
  <c r="Z504" i="2"/>
  <c r="S523" i="2"/>
  <c r="BN363" i="2"/>
  <c r="Y65" i="2"/>
  <c r="BN448" i="2"/>
  <c r="BN77" i="2"/>
  <c r="BP90" i="2"/>
  <c r="BP95" i="2"/>
  <c r="Z114" i="2"/>
  <c r="Z115" i="2" s="1"/>
  <c r="Z137" i="2"/>
  <c r="BP27" i="2"/>
  <c r="Z35" i="2"/>
  <c r="Z36" i="2" s="1"/>
  <c r="BP52" i="2"/>
  <c r="BP62" i="2"/>
  <c r="Z70" i="2"/>
  <c r="BN98" i="2"/>
  <c r="Y101" i="2"/>
  <c r="Y110" i="2"/>
  <c r="Z119" i="2"/>
  <c r="BN132" i="2"/>
  <c r="Z142" i="2"/>
  <c r="BP159" i="2"/>
  <c r="Z167" i="2"/>
  <c r="Z177" i="2"/>
  <c r="BP192" i="2"/>
  <c r="Z200" i="2"/>
  <c r="BP202" i="2"/>
  <c r="Z210" i="2"/>
  <c r="BP212" i="2"/>
  <c r="Z220" i="2"/>
  <c r="Z231" i="2"/>
  <c r="BN254" i="2"/>
  <c r="BN265" i="2"/>
  <c r="BN271" i="2"/>
  <c r="Z282" i="2"/>
  <c r="Z283" i="2" s="1"/>
  <c r="BN296" i="2"/>
  <c r="BN306" i="2"/>
  <c r="Y317" i="2"/>
  <c r="BN326" i="2"/>
  <c r="Z329" i="2"/>
  <c r="BN342" i="2"/>
  <c r="BN354" i="2"/>
  <c r="Z364" i="2"/>
  <c r="Z365" i="2" s="1"/>
  <c r="BN389" i="2"/>
  <c r="BN401" i="2"/>
  <c r="BP414" i="2"/>
  <c r="Z422" i="2"/>
  <c r="Z423" i="2" s="1"/>
  <c r="Z438" i="2"/>
  <c r="BN443" i="2"/>
  <c r="Z456" i="2"/>
  <c r="Z466" i="2"/>
  <c r="Z499" i="2"/>
  <c r="BN510" i="2"/>
  <c r="Z55" i="2"/>
  <c r="BN30" i="2"/>
  <c r="BN55" i="2"/>
  <c r="Y58" i="2"/>
  <c r="Y66" i="2"/>
  <c r="BN114" i="2"/>
  <c r="BN137" i="2"/>
  <c r="Y188" i="2"/>
  <c r="BP207" i="2"/>
  <c r="BN215" i="2"/>
  <c r="Z226" i="2"/>
  <c r="Z236" i="2"/>
  <c r="Z246" i="2"/>
  <c r="Z257" i="2"/>
  <c r="BN301" i="2"/>
  <c r="BN311" i="2"/>
  <c r="BN321" i="2"/>
  <c r="Z334" i="2"/>
  <c r="BN349" i="2"/>
  <c r="BN359" i="2"/>
  <c r="BN396" i="2"/>
  <c r="Z404" i="2"/>
  <c r="Z446" i="2"/>
  <c r="BN451" i="2"/>
  <c r="BP480" i="2"/>
  <c r="BN504" i="2"/>
  <c r="Z132" i="2"/>
  <c r="Z133" i="2" s="1"/>
  <c r="BN192" i="2"/>
  <c r="BN414" i="2"/>
  <c r="BP98" i="2"/>
  <c r="BP132" i="2"/>
  <c r="Y160" i="2"/>
  <c r="Y193" i="2"/>
  <c r="BP271" i="2"/>
  <c r="BN282" i="2"/>
  <c r="BP326" i="2"/>
  <c r="BP342" i="2"/>
  <c r="BN364" i="2"/>
  <c r="BP389" i="2"/>
  <c r="BN422" i="2"/>
  <c r="BN438" i="2"/>
  <c r="BN456" i="2"/>
  <c r="Y459" i="2"/>
  <c r="BN466" i="2"/>
  <c r="BN499" i="2"/>
  <c r="BP510" i="2"/>
  <c r="BN95" i="2"/>
  <c r="BN27" i="2"/>
  <c r="BN52" i="2"/>
  <c r="BP137" i="2"/>
  <c r="Z319" i="2"/>
  <c r="BP321" i="2"/>
  <c r="BP349" i="2"/>
  <c r="BP359" i="2"/>
  <c r="BP396" i="2"/>
  <c r="BN404" i="2"/>
  <c r="BN446" i="2"/>
  <c r="Y484" i="2"/>
  <c r="D523" i="2"/>
  <c r="Y343" i="2"/>
  <c r="Y390" i="2"/>
  <c r="BP438" i="2"/>
  <c r="BP456" i="2"/>
  <c r="Y511" i="2"/>
  <c r="E523" i="2"/>
  <c r="Y161" i="2"/>
  <c r="Z255" i="2"/>
  <c r="Z297" i="2"/>
  <c r="Z307" i="2"/>
  <c r="Z505" i="2"/>
  <c r="F523" i="2"/>
  <c r="Y523" i="2"/>
  <c r="Z95" i="2"/>
  <c r="Z408" i="2"/>
  <c r="Z410" i="2" s="1"/>
  <c r="BN57" i="2"/>
  <c r="BN152" i="2"/>
  <c r="Z151" i="2"/>
  <c r="Z154" i="2" s="1"/>
  <c r="Z186" i="2"/>
  <c r="Z244" i="2"/>
  <c r="Z278" i="2"/>
  <c r="Z279" i="2" s="1"/>
  <c r="Z292" i="2"/>
  <c r="Z302" i="2"/>
  <c r="Z312" i="2"/>
  <c r="Z432" i="2"/>
  <c r="Z433" i="2" s="1"/>
  <c r="Z452" i="2"/>
  <c r="Z500" i="2"/>
  <c r="Z99" i="2"/>
  <c r="Z31" i="2"/>
  <c r="Z56" i="2"/>
  <c r="BN68" i="2"/>
  <c r="BN78" i="2"/>
  <c r="Y512" i="2"/>
  <c r="Z68" i="2"/>
  <c r="Z78" i="2"/>
  <c r="Z105" i="2"/>
  <c r="BN89" i="2"/>
  <c r="BN151" i="2"/>
  <c r="Z250" i="2" l="1"/>
  <c r="Z259" i="2"/>
  <c r="Z322" i="2"/>
  <c r="Z459" i="2"/>
  <c r="Z330" i="2"/>
  <c r="Z178" i="2"/>
  <c r="Z138" i="2"/>
  <c r="Z65" i="2"/>
  <c r="Z44" i="2"/>
  <c r="Z343" i="2"/>
  <c r="Z101" i="2"/>
  <c r="Z506" i="2"/>
  <c r="Z405" i="2"/>
  <c r="Z32" i="2"/>
  <c r="Z92" i="2"/>
  <c r="Z221" i="2"/>
  <c r="Z232" i="2"/>
  <c r="Z484" i="2"/>
  <c r="Z475" i="2"/>
  <c r="Z386" i="2"/>
  <c r="Z267" i="2"/>
  <c r="Z127" i="2"/>
  <c r="Z122" i="2"/>
  <c r="Z308" i="2"/>
  <c r="Z298" i="2"/>
  <c r="Z85" i="2"/>
  <c r="Z188" i="2"/>
  <c r="Z109" i="2"/>
  <c r="Z237" i="2"/>
  <c r="Z80" i="2"/>
  <c r="Z71" i="2"/>
  <c r="Z336" i="2"/>
  <c r="Z58" i="2"/>
  <c r="Z501" i="2"/>
  <c r="Z316" i="2"/>
  <c r="Z143" i="2"/>
  <c r="BO199" i="2" l="1"/>
  <c r="BM199" i="2"/>
  <c r="Y199" i="2"/>
  <c r="BO198" i="2"/>
  <c r="BM198" i="2"/>
  <c r="Y198" i="2"/>
  <c r="BO197" i="2"/>
  <c r="BM197" i="2"/>
  <c r="Y197" i="2"/>
  <c r="BN199" i="2" l="1"/>
  <c r="BP199" i="2"/>
  <c r="Z199" i="2"/>
  <c r="BP198" i="2"/>
  <c r="BN198" i="2"/>
  <c r="Z198" i="2"/>
  <c r="BP197" i="2"/>
  <c r="BN197" i="2"/>
  <c r="Z197" i="2"/>
  <c r="BO351" i="2" l="1"/>
  <c r="BM351" i="2"/>
  <c r="Y351" i="2"/>
  <c r="Z351" i="2" l="1"/>
  <c r="BN351" i="2"/>
  <c r="BP351" i="2"/>
  <c r="X356" i="2" l="1"/>
  <c r="BO348" i="2"/>
  <c r="BM348" i="2"/>
  <c r="Y348" i="2"/>
  <c r="X355" i="2"/>
  <c r="BN348" i="2" l="1"/>
  <c r="Z348" i="2"/>
  <c r="Z355" i="2" s="1"/>
  <c r="BP348" i="2"/>
  <c r="Y356" i="2"/>
  <c r="T523" i="2"/>
  <c r="Y355" i="2"/>
  <c r="X453" i="2" l="1"/>
  <c r="BO440" i="2"/>
  <c r="BM440" i="2"/>
  <c r="Y440" i="2"/>
  <c r="BP440" i="2" l="1"/>
  <c r="Y453" i="2"/>
  <c r="Z440" i="2"/>
  <c r="Z453" i="2" s="1"/>
  <c r="Y454" i="2"/>
  <c r="BN440" i="2"/>
  <c r="X377" i="2" l="1"/>
  <c r="BO374" i="2"/>
  <c r="BM374" i="2"/>
  <c r="Y374" i="2"/>
  <c r="BO494" i="2"/>
  <c r="BM494" i="2"/>
  <c r="Y494" i="2"/>
  <c r="Y378" i="2" l="1"/>
  <c r="Z374" i="2"/>
  <c r="Z377" i="2" s="1"/>
  <c r="BN374" i="2"/>
  <c r="Y377" i="2"/>
  <c r="BP374" i="2"/>
  <c r="U523" i="2"/>
  <c r="X216" i="2"/>
  <c r="BO209" i="2"/>
  <c r="BM209" i="2"/>
  <c r="Y209" i="2"/>
  <c r="X274" i="2"/>
  <c r="BO272" i="2"/>
  <c r="BM272" i="2"/>
  <c r="Y272" i="2"/>
  <c r="BP494" i="2"/>
  <c r="Z494" i="2"/>
  <c r="BN494" i="2"/>
  <c r="X497" i="2"/>
  <c r="X496" i="2"/>
  <c r="BO495" i="2"/>
  <c r="BM495" i="2"/>
  <c r="Y495" i="2"/>
  <c r="X205" i="2"/>
  <c r="X204" i="2"/>
  <c r="BO196" i="2"/>
  <c r="BM196" i="2"/>
  <c r="Y196" i="2"/>
  <c r="X173" i="2"/>
  <c r="BO163" i="2"/>
  <c r="BM163" i="2"/>
  <c r="Y163" i="2"/>
  <c r="BO166" i="2"/>
  <c r="BM166" i="2"/>
  <c r="Y166" i="2"/>
  <c r="BO463" i="2"/>
  <c r="BM463" i="2"/>
  <c r="Y463" i="2"/>
  <c r="BO462" i="2"/>
  <c r="BM462" i="2"/>
  <c r="Y462" i="2"/>
  <c r="X470" i="2"/>
  <c r="X469" i="2"/>
  <c r="BO464" i="2"/>
  <c r="BM464" i="2"/>
  <c r="Y464" i="2"/>
  <c r="BO169" i="2"/>
  <c r="BM169" i="2"/>
  <c r="Y169" i="2"/>
  <c r="X172" i="2"/>
  <c r="BO165" i="2"/>
  <c r="X515" i="2" s="1"/>
  <c r="BM165" i="2"/>
  <c r="Y165" i="2"/>
  <c r="X514" i="2" l="1"/>
  <c r="X516" i="2" s="1"/>
  <c r="X517" i="2"/>
  <c r="X513" i="2"/>
  <c r="Z209" i="2"/>
  <c r="Z216" i="2" s="1"/>
  <c r="Y217" i="2"/>
  <c r="Y216" i="2"/>
  <c r="BP209" i="2"/>
  <c r="BN209" i="2"/>
  <c r="BN272" i="2"/>
  <c r="Y275" i="2"/>
  <c r="O523" i="2"/>
  <c r="BP272" i="2"/>
  <c r="Y274" i="2"/>
  <c r="Z272" i="2"/>
  <c r="Z274" i="2" s="1"/>
  <c r="AA523" i="2"/>
  <c r="Y497" i="2"/>
  <c r="Y496" i="2"/>
  <c r="BN495" i="2"/>
  <c r="BP495" i="2"/>
  <c r="Z495" i="2"/>
  <c r="Z496" i="2" s="1"/>
  <c r="Z196" i="2"/>
  <c r="Z204" i="2" s="1"/>
  <c r="BP196" i="2"/>
  <c r="BN196" i="2"/>
  <c r="Y205" i="2"/>
  <c r="Y204" i="2"/>
  <c r="J523" i="2"/>
  <c r="Z163" i="2"/>
  <c r="BP163" i="2"/>
  <c r="BN163" i="2"/>
  <c r="Z166" i="2"/>
  <c r="BP166" i="2"/>
  <c r="BN166" i="2"/>
  <c r="BP463" i="2"/>
  <c r="BN463" i="2"/>
  <c r="Z463" i="2"/>
  <c r="Z462" i="2"/>
  <c r="BP462" i="2"/>
  <c r="BN462" i="2"/>
  <c r="BP464" i="2"/>
  <c r="BN464" i="2"/>
  <c r="Z464" i="2"/>
  <c r="Z469" i="2" s="1"/>
  <c r="Z523" i="2"/>
  <c r="Y469" i="2"/>
  <c r="Y470" i="2"/>
  <c r="BN169" i="2"/>
  <c r="Z169" i="2"/>
  <c r="BP169" i="2"/>
  <c r="BP165" i="2"/>
  <c r="BN165" i="2"/>
  <c r="Y514" i="2" s="1"/>
  <c r="Z165" i="2"/>
  <c r="I523" i="2"/>
  <c r="Y172" i="2"/>
  <c r="Y173" i="2"/>
  <c r="Y513" i="2" s="1"/>
  <c r="Y517" i="2" l="1"/>
  <c r="Z172" i="2"/>
  <c r="Z518" i="2" s="1"/>
  <c r="Y515" i="2"/>
  <c r="Y516" i="2" s="1"/>
</calcChain>
</file>

<file path=xl/sharedStrings.xml><?xml version="1.0" encoding="utf-8"?>
<sst xmlns="http://schemas.openxmlformats.org/spreadsheetml/2006/main" count="3853" uniqueCount="833">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</sst>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topLeftCell="A377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577" t="s">
        <v>26</v>
      </c>
      <c r="E1" s="577"/>
      <c r="F1" s="577"/>
      <c r="G1" s="14" t="s">
        <v>66</v>
      </c>
      <c r="H1" s="577" t="s">
        <v>46</v>
      </c>
      <c r="I1" s="577"/>
      <c r="J1" s="577"/>
      <c r="K1" s="577"/>
      <c r="L1" s="577"/>
      <c r="M1" s="577"/>
      <c r="N1" s="577"/>
      <c r="O1" s="577"/>
      <c r="P1" s="577"/>
      <c r="Q1" s="577"/>
      <c r="R1" s="578" t="s">
        <v>67</v>
      </c>
      <c r="S1" s="579"/>
      <c r="T1" s="5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0"/>
      <c r="Q3" s="580"/>
      <c r="R3" s="580"/>
      <c r="S3" s="580"/>
      <c r="T3" s="580"/>
      <c r="U3" s="580"/>
      <c r="V3" s="580"/>
      <c r="W3" s="5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581" t="s">
        <v>8</v>
      </c>
      <c r="B5" s="581"/>
      <c r="C5" s="581"/>
      <c r="D5" s="582"/>
      <c r="E5" s="582"/>
      <c r="F5" s="583" t="s">
        <v>14</v>
      </c>
      <c r="G5" s="583"/>
      <c r="H5" s="582"/>
      <c r="I5" s="582"/>
      <c r="J5" s="582"/>
      <c r="K5" s="582"/>
      <c r="L5" s="582"/>
      <c r="M5" s="582"/>
      <c r="N5" s="69"/>
      <c r="P5" s="26" t="s">
        <v>4</v>
      </c>
      <c r="Q5" s="584"/>
      <c r="R5" s="584"/>
      <c r="T5" s="585" t="s">
        <v>3</v>
      </c>
      <c r="U5" s="586"/>
      <c r="V5" s="587" t="s">
        <v>804</v>
      </c>
      <c r="W5" s="588"/>
      <c r="AB5" s="57"/>
      <c r="AC5" s="57"/>
      <c r="AD5" s="57"/>
      <c r="AE5" s="57"/>
    </row>
    <row r="6" spans="1:32" s="17" customFormat="1" ht="24" customHeight="1" x14ac:dyDescent="0.2">
      <c r="A6" s="581" t="s">
        <v>1</v>
      </c>
      <c r="B6" s="581"/>
      <c r="C6" s="581"/>
      <c r="D6" s="589" t="s">
        <v>809</v>
      </c>
      <c r="E6" s="589"/>
      <c r="F6" s="589"/>
      <c r="G6" s="589"/>
      <c r="H6" s="589"/>
      <c r="I6" s="589"/>
      <c r="J6" s="589"/>
      <c r="K6" s="589"/>
      <c r="L6" s="589"/>
      <c r="M6" s="589"/>
      <c r="N6" s="70"/>
      <c r="P6" s="26" t="s">
        <v>27</v>
      </c>
      <c r="Q6" s="590" t="str">
        <f>IF(Q5=0," ",CHOOSE(WEEKDAY(Q5,2),"Понедельник","Вторник","Среда","Четверг","Пятница","Суббота","Воскресенье"))</f>
        <v xml:space="preserve"> </v>
      </c>
      <c r="R6" s="590"/>
      <c r="T6" s="591" t="s">
        <v>5</v>
      </c>
      <c r="U6" s="592"/>
      <c r="V6" s="593" t="s">
        <v>69</v>
      </c>
      <c r="W6" s="5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99" t="str">
        <f>IFERROR(VLOOKUP(DeliveryAddress,Table,3,0),1)</f>
        <v>2</v>
      </c>
      <c r="E7" s="600"/>
      <c r="F7" s="600"/>
      <c r="G7" s="600"/>
      <c r="H7" s="600"/>
      <c r="I7" s="600"/>
      <c r="J7" s="600"/>
      <c r="K7" s="600"/>
      <c r="L7" s="600"/>
      <c r="M7" s="601"/>
      <c r="N7" s="71"/>
      <c r="P7" s="26"/>
      <c r="Q7" s="46"/>
      <c r="R7" s="46"/>
      <c r="T7" s="591"/>
      <c r="U7" s="592"/>
      <c r="V7" s="595"/>
      <c r="W7" s="596"/>
      <c r="AB7" s="57"/>
      <c r="AC7" s="57"/>
      <c r="AD7" s="57"/>
      <c r="AE7" s="57"/>
    </row>
    <row r="8" spans="1:32" s="17" customFormat="1" ht="25.5" customHeight="1" x14ac:dyDescent="0.2">
      <c r="A8" s="602" t="s">
        <v>57</v>
      </c>
      <c r="B8" s="602"/>
      <c r="C8" s="602"/>
      <c r="D8" s="603"/>
      <c r="E8" s="603"/>
      <c r="F8" s="603"/>
      <c r="G8" s="603"/>
      <c r="H8" s="603"/>
      <c r="I8" s="603"/>
      <c r="J8" s="603"/>
      <c r="K8" s="603"/>
      <c r="L8" s="603"/>
      <c r="M8" s="603"/>
      <c r="N8" s="72"/>
      <c r="P8" s="26" t="s">
        <v>11</v>
      </c>
      <c r="Q8" s="604"/>
      <c r="R8" s="604"/>
      <c r="T8" s="591"/>
      <c r="U8" s="592"/>
      <c r="V8" s="595"/>
      <c r="W8" s="596"/>
      <c r="AB8" s="57"/>
      <c r="AC8" s="57"/>
      <c r="AD8" s="57"/>
      <c r="AE8" s="57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67"/>
      <c r="P9" s="29" t="s">
        <v>15</v>
      </c>
      <c r="Q9" s="609">
        <v>45853</v>
      </c>
      <c r="R9" s="609"/>
      <c r="T9" s="591"/>
      <c r="U9" s="592"/>
      <c r="V9" s="597"/>
      <c r="W9" s="5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68"/>
      <c r="P10" s="29" t="s">
        <v>32</v>
      </c>
      <c r="Q10" s="611">
        <v>0.54166666666666663</v>
      </c>
      <c r="R10" s="611"/>
      <c r="U10" s="26" t="s">
        <v>12</v>
      </c>
      <c r="V10" s="612" t="s">
        <v>70</v>
      </c>
      <c r="W10" s="61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14"/>
      <c r="R11" s="614"/>
      <c r="U11" s="26" t="s">
        <v>28</v>
      </c>
      <c r="V11" s="615" t="s">
        <v>54</v>
      </c>
      <c r="W11" s="6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3"/>
      <c r="P12" s="26" t="s">
        <v>30</v>
      </c>
      <c r="Q12" s="604"/>
      <c r="R12" s="604"/>
      <c r="S12" s="27"/>
      <c r="T12"/>
      <c r="U12" s="26" t="s">
        <v>45</v>
      </c>
      <c r="V12" s="617"/>
      <c r="W12" s="617"/>
      <c r="X12"/>
      <c r="AB12" s="57"/>
      <c r="AC12" s="57"/>
      <c r="AD12" s="57"/>
      <c r="AE12" s="57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3"/>
      <c r="O13" s="29"/>
      <c r="P13" s="29" t="s">
        <v>31</v>
      </c>
      <c r="Q13" s="615"/>
      <c r="R13" s="61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4"/>
      <c r="O15"/>
      <c r="P15" s="619" t="s">
        <v>60</v>
      </c>
      <c r="Q15" s="619"/>
      <c r="R15" s="619"/>
      <c r="S15" s="619"/>
      <c r="T15" s="61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77"/>
      <c r="BD17" s="76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78" t="s">
        <v>44</v>
      </c>
      <c r="V18" s="78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77"/>
      <c r="BD18" s="76"/>
    </row>
    <row r="19" spans="1:68" ht="27.75" hidden="1" customHeight="1" x14ac:dyDescent="0.2">
      <c r="A19" s="645" t="s">
        <v>75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2"/>
      <c r="AB19" s="52"/>
      <c r="AC19" s="52"/>
    </row>
    <row r="20" spans="1:68" ht="16.5" hidden="1" customHeight="1" x14ac:dyDescent="0.25">
      <c r="A20" s="646" t="s">
        <v>75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2"/>
      <c r="AB20" s="62"/>
      <c r="AC20" s="62"/>
    </row>
    <row r="21" spans="1:68" ht="14.25" hidden="1" customHeight="1" x14ac:dyDescent="0.25">
      <c r="A21" s="647" t="s">
        <v>76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3"/>
      <c r="AB21" s="63"/>
      <c r="AC21" s="63"/>
    </row>
    <row r="22" spans="1:68" ht="27" hidden="1" customHeight="1" x14ac:dyDescent="0.25">
      <c r="A22" s="60" t="s">
        <v>77</v>
      </c>
      <c r="B22" s="60" t="s">
        <v>78</v>
      </c>
      <c r="C22" s="34">
        <v>4301031278</v>
      </c>
      <c r="D22" s="648">
        <v>4680115886643</v>
      </c>
      <c r="E22" s="64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649" t="s">
        <v>79</v>
      </c>
      <c r="Q22" s="650"/>
      <c r="R22" s="650"/>
      <c r="S22" s="650"/>
      <c r="T22" s="65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647" t="s">
        <v>83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3"/>
      <c r="AB25" s="63"/>
      <c r="AC25" s="63"/>
    </row>
    <row r="26" spans="1:68" ht="27" hidden="1" customHeight="1" x14ac:dyDescent="0.25">
      <c r="A26" s="60" t="s">
        <v>84</v>
      </c>
      <c r="B26" s="60" t="s">
        <v>85</v>
      </c>
      <c r="C26" s="34">
        <v>4301051866</v>
      </c>
      <c r="D26" s="648">
        <v>4680115885912</v>
      </c>
      <c r="E26" s="64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87</v>
      </c>
      <c r="N26" s="36"/>
      <c r="O26" s="35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 t="s">
        <v>45</v>
      </c>
      <c r="AB26" s="66" t="s">
        <v>45</v>
      </c>
      <c r="AC26" s="83" t="s">
        <v>86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89</v>
      </c>
      <c r="B27" s="60" t="s">
        <v>90</v>
      </c>
      <c r="C27" s="34">
        <v>4301051556</v>
      </c>
      <c r="D27" s="648">
        <v>4607091388237</v>
      </c>
      <c r="E27" s="64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87</v>
      </c>
      <c r="N27" s="36"/>
      <c r="O27" s="35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86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91</v>
      </c>
      <c r="B28" s="60" t="s">
        <v>92</v>
      </c>
      <c r="C28" s="34">
        <v>4301051907</v>
      </c>
      <c r="D28" s="648">
        <v>4680115886230</v>
      </c>
      <c r="E28" s="64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81</v>
      </c>
      <c r="N28" s="36"/>
      <c r="O28" s="35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93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94</v>
      </c>
      <c r="B29" s="60" t="s">
        <v>95</v>
      </c>
      <c r="C29" s="34">
        <v>4301051909</v>
      </c>
      <c r="D29" s="648">
        <v>4680115886247</v>
      </c>
      <c r="E29" s="64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81</v>
      </c>
      <c r="N29" s="36"/>
      <c r="O29" s="35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97</v>
      </c>
      <c r="B30" s="60" t="s">
        <v>98</v>
      </c>
      <c r="C30" s="34">
        <v>4301051861</v>
      </c>
      <c r="D30" s="648">
        <v>4680115885905</v>
      </c>
      <c r="E30" s="64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88</v>
      </c>
      <c r="L30" s="35" t="s">
        <v>45</v>
      </c>
      <c r="M30" s="36" t="s">
        <v>81</v>
      </c>
      <c r="N30" s="36"/>
      <c r="O30" s="35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99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100</v>
      </c>
      <c r="B31" s="60" t="s">
        <v>101</v>
      </c>
      <c r="C31" s="34">
        <v>4301051595</v>
      </c>
      <c r="D31" s="648">
        <v>4607091388244</v>
      </c>
      <c r="E31" s="64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88</v>
      </c>
      <c r="L31" s="35" t="s">
        <v>45</v>
      </c>
      <c r="M31" s="36" t="s">
        <v>103</v>
      </c>
      <c r="N31" s="36"/>
      <c r="O31" s="35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0" t="s">
        <v>39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0" t="s">
        <v>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647" t="s">
        <v>104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3"/>
      <c r="AB34" s="63"/>
      <c r="AC34" s="63"/>
    </row>
    <row r="35" spans="1:68" ht="27" hidden="1" customHeight="1" x14ac:dyDescent="0.25">
      <c r="A35" s="60" t="s">
        <v>105</v>
      </c>
      <c r="B35" s="60" t="s">
        <v>106</v>
      </c>
      <c r="C35" s="34">
        <v>4301032013</v>
      </c>
      <c r="D35" s="648">
        <v>4607091388503</v>
      </c>
      <c r="E35" s="64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88</v>
      </c>
      <c r="L35" s="35" t="s">
        <v>45</v>
      </c>
      <c r="M35" s="36" t="s">
        <v>109</v>
      </c>
      <c r="N35" s="36"/>
      <c r="O35" s="35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 t="s">
        <v>45</v>
      </c>
      <c r="AB35" s="66" t="s">
        <v>45</v>
      </c>
      <c r="AC35" s="95" t="s">
        <v>107</v>
      </c>
      <c r="AG35" s="75"/>
      <c r="AJ35" s="79" t="s">
        <v>45</v>
      </c>
      <c r="AK35" s="79">
        <v>0</v>
      </c>
      <c r="BB35" s="96" t="s">
        <v>108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0" t="s">
        <v>39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0" t="s">
        <v>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45" t="s">
        <v>110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2"/>
      <c r="AB38" s="52"/>
      <c r="AC38" s="52"/>
    </row>
    <row r="39" spans="1:68" ht="16.5" hidden="1" customHeight="1" x14ac:dyDescent="0.25">
      <c r="A39" s="646" t="s">
        <v>111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2"/>
      <c r="AB39" s="62"/>
      <c r="AC39" s="62"/>
    </row>
    <row r="40" spans="1:68" ht="14.25" hidden="1" customHeight="1" x14ac:dyDescent="0.25">
      <c r="A40" s="647" t="s">
        <v>112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3"/>
      <c r="AB40" s="63"/>
      <c r="AC40" s="63"/>
    </row>
    <row r="41" spans="1:68" ht="16.5" customHeight="1" x14ac:dyDescent="0.25">
      <c r="A41" s="60" t="s">
        <v>113</v>
      </c>
      <c r="B41" s="60" t="s">
        <v>114</v>
      </c>
      <c r="C41" s="34">
        <v>4301011380</v>
      </c>
      <c r="D41" s="648">
        <v>4607091385670</v>
      </c>
      <c r="E41" s="64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117</v>
      </c>
      <c r="L41" s="35" t="s">
        <v>45</v>
      </c>
      <c r="M41" s="36" t="s">
        <v>116</v>
      </c>
      <c r="N41" s="36"/>
      <c r="O41" s="35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7" t="s">
        <v>45</v>
      </c>
      <c r="V41" s="37" t="s">
        <v>45</v>
      </c>
      <c r="W41" s="38" t="s">
        <v>0</v>
      </c>
      <c r="X41" s="56">
        <v>1036.8</v>
      </c>
      <c r="Y41" s="53">
        <f>IFERROR(IF(X41="",0,CEILING((X41/$H41),1)*$H41),"")</f>
        <v>1036.8000000000002</v>
      </c>
      <c r="Z41" s="39">
        <f>IFERROR(IF(Y41=0,"",ROUNDUP(Y41/H41,0)*0.01898),"")</f>
        <v>1.8220800000000001</v>
      </c>
      <c r="AA41" s="65" t="s">
        <v>45</v>
      </c>
      <c r="AB41" s="66" t="s">
        <v>45</v>
      </c>
      <c r="AC41" s="97" t="s">
        <v>115</v>
      </c>
      <c r="AG41" s="75"/>
      <c r="AJ41" s="79" t="s">
        <v>45</v>
      </c>
      <c r="AK41" s="79">
        <v>0</v>
      </c>
      <c r="BB41" s="98" t="s">
        <v>66</v>
      </c>
      <c r="BM41" s="75">
        <f>IFERROR(X41*I41/H41,"0")</f>
        <v>1078.5599999999997</v>
      </c>
      <c r="BN41" s="75">
        <f>IFERROR(Y41*I41/H41,"0")</f>
        <v>1078.5600000000002</v>
      </c>
      <c r="BO41" s="75">
        <f>IFERROR(1/J41*(X41/H41),"0")</f>
        <v>1.4999999999999998</v>
      </c>
      <c r="BP41" s="75">
        <f>IFERROR(1/J41*(Y41/H41),"0")</f>
        <v>1.5000000000000002</v>
      </c>
    </row>
    <row r="42" spans="1:68" ht="27" hidden="1" customHeight="1" x14ac:dyDescent="0.25">
      <c r="A42" s="60" t="s">
        <v>118</v>
      </c>
      <c r="B42" s="60" t="s">
        <v>119</v>
      </c>
      <c r="C42" s="34">
        <v>4301011382</v>
      </c>
      <c r="D42" s="648">
        <v>4607091385687</v>
      </c>
      <c r="E42" s="64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120</v>
      </c>
      <c r="L42" s="35" t="s">
        <v>45</v>
      </c>
      <c r="M42" s="36" t="s">
        <v>87</v>
      </c>
      <c r="N42" s="36"/>
      <c r="O42" s="35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 t="s">
        <v>45</v>
      </c>
      <c r="AB42" s="66" t="s">
        <v>45</v>
      </c>
      <c r="AC42" s="99" t="s">
        <v>115</v>
      </c>
      <c r="AG42" s="75"/>
      <c r="AJ42" s="79" t="s">
        <v>45</v>
      </c>
      <c r="AK42" s="79">
        <v>0</v>
      </c>
      <c r="BB42" s="100" t="s">
        <v>66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121</v>
      </c>
      <c r="B43" s="60" t="s">
        <v>122</v>
      </c>
      <c r="C43" s="34">
        <v>4301011565</v>
      </c>
      <c r="D43" s="648">
        <v>4680115882539</v>
      </c>
      <c r="E43" s="64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120</v>
      </c>
      <c r="L43" s="35" t="s">
        <v>45</v>
      </c>
      <c r="M43" s="36" t="s">
        <v>87</v>
      </c>
      <c r="N43" s="36"/>
      <c r="O43" s="35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 t="s">
        <v>45</v>
      </c>
      <c r="AB43" s="66" t="s">
        <v>45</v>
      </c>
      <c r="AC43" s="101" t="s">
        <v>115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0" t="s">
        <v>39</v>
      </c>
      <c r="X44" s="41">
        <f>IFERROR(X41/H41,"0")+IFERROR(X42/H42,"0")+IFERROR(X43/H43,"0")</f>
        <v>95.999999999999986</v>
      </c>
      <c r="Y44" s="41">
        <f>IFERROR(Y41/H41,"0")+IFERROR(Y42/H42,"0")+IFERROR(Y43/H43,"0")</f>
        <v>96.000000000000014</v>
      </c>
      <c r="Z44" s="41">
        <f>IFERROR(IF(Z41="",0,Z41),"0")+IFERROR(IF(Z42="",0,Z42),"0")+IFERROR(IF(Z43="",0,Z43),"0")</f>
        <v>1.8220800000000001</v>
      </c>
      <c r="AA44" s="64"/>
      <c r="AB44" s="64"/>
      <c r="AC44" s="64"/>
    </row>
    <row r="45" spans="1:68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0" t="s">
        <v>0</v>
      </c>
      <c r="X45" s="41">
        <f>IFERROR(SUM(X41:X43),"0")</f>
        <v>1036.8</v>
      </c>
      <c r="Y45" s="41">
        <f>IFERROR(SUM(Y41:Y43),"0")</f>
        <v>1036.8000000000002</v>
      </c>
      <c r="Z45" s="40"/>
      <c r="AA45" s="64"/>
      <c r="AB45" s="64"/>
      <c r="AC45" s="64"/>
    </row>
    <row r="46" spans="1:68" ht="14.25" hidden="1" customHeight="1" x14ac:dyDescent="0.25">
      <c r="A46" s="647" t="s">
        <v>83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3"/>
      <c r="AB46" s="63"/>
      <c r="AC46" s="63"/>
    </row>
    <row r="47" spans="1:68" ht="16.5" hidden="1" customHeight="1" x14ac:dyDescent="0.25">
      <c r="A47" s="60" t="s">
        <v>123</v>
      </c>
      <c r="B47" s="60" t="s">
        <v>124</v>
      </c>
      <c r="C47" s="34">
        <v>4301051820</v>
      </c>
      <c r="D47" s="648">
        <v>4680115884915</v>
      </c>
      <c r="E47" s="64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88</v>
      </c>
      <c r="L47" s="35" t="s">
        <v>45</v>
      </c>
      <c r="M47" s="36" t="s">
        <v>87</v>
      </c>
      <c r="N47" s="36"/>
      <c r="O47" s="35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7" t="s">
        <v>45</v>
      </c>
      <c r="V47" s="37" t="s">
        <v>45</v>
      </c>
      <c r="W47" s="38" t="s">
        <v>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 t="s">
        <v>45</v>
      </c>
      <c r="AB47" s="66" t="s">
        <v>45</v>
      </c>
      <c r="AC47" s="103" t="s">
        <v>125</v>
      </c>
      <c r="AG47" s="75"/>
      <c r="AJ47" s="79" t="s">
        <v>45</v>
      </c>
      <c r="AK47" s="79">
        <v>0</v>
      </c>
      <c r="BB47" s="104" t="s">
        <v>66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0" t="s">
        <v>39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0" t="s">
        <v>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6" t="s">
        <v>126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2"/>
      <c r="AB50" s="62"/>
      <c r="AC50" s="62"/>
    </row>
    <row r="51" spans="1:68" ht="14.25" hidden="1" customHeight="1" x14ac:dyDescent="0.25">
      <c r="A51" s="647" t="s">
        <v>112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3"/>
      <c r="AB51" s="63"/>
      <c r="AC51" s="63"/>
    </row>
    <row r="52" spans="1:68" ht="27" customHeight="1" x14ac:dyDescent="0.25">
      <c r="A52" s="60" t="s">
        <v>127</v>
      </c>
      <c r="B52" s="60" t="s">
        <v>128</v>
      </c>
      <c r="C52" s="34">
        <v>4301012030</v>
      </c>
      <c r="D52" s="648">
        <v>4680115885882</v>
      </c>
      <c r="E52" s="64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117</v>
      </c>
      <c r="L52" s="35" t="s">
        <v>45</v>
      </c>
      <c r="M52" s="36" t="s">
        <v>87</v>
      </c>
      <c r="N52" s="36"/>
      <c r="O52" s="35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7" t="s">
        <v>45</v>
      </c>
      <c r="V52" s="37" t="s">
        <v>45</v>
      </c>
      <c r="W52" s="38" t="s">
        <v>0</v>
      </c>
      <c r="X52" s="56">
        <v>537.6</v>
      </c>
      <c r="Y52" s="53">
        <f t="shared" ref="Y52:Y57" si="6">IFERROR(IF(X52="",0,CEILING((X52/$H52),1)*$H52),"")</f>
        <v>537.59999999999991</v>
      </c>
      <c r="Z52" s="39">
        <f>IFERROR(IF(Y52=0,"",ROUNDUP(Y52/H52,0)*0.01898),"")</f>
        <v>0.91104000000000007</v>
      </c>
      <c r="AA52" s="65" t="s">
        <v>45</v>
      </c>
      <c r="AB52" s="66" t="s">
        <v>45</v>
      </c>
      <c r="AC52" s="105" t="s">
        <v>129</v>
      </c>
      <c r="AG52" s="75"/>
      <c r="AJ52" s="79" t="s">
        <v>45</v>
      </c>
      <c r="AK52" s="79">
        <v>0</v>
      </c>
      <c r="BB52" s="106" t="s">
        <v>66</v>
      </c>
      <c r="BM52" s="75">
        <f t="shared" ref="BM52:BM57" si="7">IFERROR(X52*I52/H52,"0")</f>
        <v>558.48000000000013</v>
      </c>
      <c r="BN52" s="75">
        <f t="shared" ref="BN52:BN57" si="8">IFERROR(Y52*I52/H52,"0")</f>
        <v>558.4799999999999</v>
      </c>
      <c r="BO52" s="75">
        <f t="shared" ref="BO52:BO57" si="9">IFERROR(1/J52*(X52/H52),"0")</f>
        <v>0.75000000000000011</v>
      </c>
      <c r="BP52" s="75">
        <f t="shared" ref="BP52:BP57" si="10">IFERROR(1/J52*(Y52/H52),"0")</f>
        <v>0.74999999999999989</v>
      </c>
    </row>
    <row r="53" spans="1:68" ht="27" customHeight="1" x14ac:dyDescent="0.25">
      <c r="A53" s="60" t="s">
        <v>130</v>
      </c>
      <c r="B53" s="60" t="s">
        <v>131</v>
      </c>
      <c r="C53" s="34">
        <v>4301011816</v>
      </c>
      <c r="D53" s="648">
        <v>4680115881426</v>
      </c>
      <c r="E53" s="64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117</v>
      </c>
      <c r="L53" s="35" t="s">
        <v>45</v>
      </c>
      <c r="M53" s="36" t="s">
        <v>116</v>
      </c>
      <c r="N53" s="36"/>
      <c r="O53" s="35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7" t="s">
        <v>45</v>
      </c>
      <c r="V53" s="37" t="s">
        <v>45</v>
      </c>
      <c r="W53" s="38" t="s">
        <v>0</v>
      </c>
      <c r="X53" s="56">
        <v>1036.8</v>
      </c>
      <c r="Y53" s="53">
        <f t="shared" si="6"/>
        <v>1036.8000000000002</v>
      </c>
      <c r="Z53" s="39">
        <f>IFERROR(IF(Y53=0,"",ROUNDUP(Y53/H53,0)*0.01898),"")</f>
        <v>1.8220800000000001</v>
      </c>
      <c r="AA53" s="65" t="s">
        <v>45</v>
      </c>
      <c r="AB53" s="66" t="s">
        <v>45</v>
      </c>
      <c r="AC53" s="107" t="s">
        <v>132</v>
      </c>
      <c r="AG53" s="75"/>
      <c r="AJ53" s="79" t="s">
        <v>45</v>
      </c>
      <c r="AK53" s="79">
        <v>0</v>
      </c>
      <c r="BB53" s="108" t="s">
        <v>66</v>
      </c>
      <c r="BM53" s="75">
        <f t="shared" si="7"/>
        <v>1078.5599999999997</v>
      </c>
      <c r="BN53" s="75">
        <f t="shared" si="8"/>
        <v>1078.5600000000002</v>
      </c>
      <c r="BO53" s="75">
        <f t="shared" si="9"/>
        <v>1.4999999999999998</v>
      </c>
      <c r="BP53" s="75">
        <f t="shared" si="10"/>
        <v>1.5000000000000002</v>
      </c>
    </row>
    <row r="54" spans="1:68" ht="27" hidden="1" customHeight="1" x14ac:dyDescent="0.25">
      <c r="A54" s="60" t="s">
        <v>133</v>
      </c>
      <c r="B54" s="60" t="s">
        <v>134</v>
      </c>
      <c r="C54" s="34">
        <v>4301011386</v>
      </c>
      <c r="D54" s="648">
        <v>4680115880283</v>
      </c>
      <c r="E54" s="64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120</v>
      </c>
      <c r="L54" s="35" t="s">
        <v>45</v>
      </c>
      <c r="M54" s="36" t="s">
        <v>116</v>
      </c>
      <c r="N54" s="36"/>
      <c r="O54" s="35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09" t="s">
        <v>135</v>
      </c>
      <c r="AG54" s="75"/>
      <c r="AJ54" s="79" t="s">
        <v>45</v>
      </c>
      <c r="AK54" s="79">
        <v>0</v>
      </c>
      <c r="BB54" s="110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136</v>
      </c>
      <c r="B55" s="60" t="s">
        <v>137</v>
      </c>
      <c r="C55" s="34">
        <v>4301011806</v>
      </c>
      <c r="D55" s="648">
        <v>4680115881525</v>
      </c>
      <c r="E55" s="64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120</v>
      </c>
      <c r="L55" s="35" t="s">
        <v>45</v>
      </c>
      <c r="M55" s="36" t="s">
        <v>116</v>
      </c>
      <c r="N55" s="36"/>
      <c r="O55" s="35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1" t="s">
        <v>132</v>
      </c>
      <c r="AG55" s="75"/>
      <c r="AJ55" s="79" t="s">
        <v>45</v>
      </c>
      <c r="AK55" s="79">
        <v>0</v>
      </c>
      <c r="BB55" s="112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138</v>
      </c>
      <c r="B56" s="60" t="s">
        <v>139</v>
      </c>
      <c r="C56" s="34">
        <v>4301011589</v>
      </c>
      <c r="D56" s="648">
        <v>4680115885899</v>
      </c>
      <c r="E56" s="64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88</v>
      </c>
      <c r="L56" s="35" t="s">
        <v>45</v>
      </c>
      <c r="M56" s="36" t="s">
        <v>103</v>
      </c>
      <c r="N56" s="36"/>
      <c r="O56" s="35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 t="s">
        <v>45</v>
      </c>
      <c r="AB56" s="66" t="s">
        <v>45</v>
      </c>
      <c r="AC56" s="113" t="s">
        <v>140</v>
      </c>
      <c r="AG56" s="75"/>
      <c r="AJ56" s="79" t="s">
        <v>45</v>
      </c>
      <c r="AK56" s="79">
        <v>0</v>
      </c>
      <c r="BB56" s="114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141</v>
      </c>
      <c r="B57" s="60" t="s">
        <v>142</v>
      </c>
      <c r="C57" s="34">
        <v>4301011801</v>
      </c>
      <c r="D57" s="648">
        <v>4680115881419</v>
      </c>
      <c r="E57" s="64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120</v>
      </c>
      <c r="L57" s="35" t="s">
        <v>45</v>
      </c>
      <c r="M57" s="36" t="s">
        <v>116</v>
      </c>
      <c r="N57" s="36"/>
      <c r="O57" s="35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 t="s">
        <v>45</v>
      </c>
      <c r="AB57" s="66" t="s">
        <v>45</v>
      </c>
      <c r="AC57" s="115" t="s">
        <v>143</v>
      </c>
      <c r="AG57" s="75"/>
      <c r="AJ57" s="79" t="s">
        <v>45</v>
      </c>
      <c r="AK57" s="79">
        <v>0</v>
      </c>
      <c r="BB57" s="116" t="s">
        <v>66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0" t="s">
        <v>39</v>
      </c>
      <c r="X58" s="41">
        <f>IFERROR(X52/H52,"0")+IFERROR(X53/H53,"0")+IFERROR(X54/H54,"0")+IFERROR(X55/H55,"0")+IFERROR(X56/H56,"0")+IFERROR(X57/H57,"0")</f>
        <v>144</v>
      </c>
      <c r="Y58" s="41">
        <f>IFERROR(Y52/H52,"0")+IFERROR(Y53/H53,"0")+IFERROR(Y54/H54,"0")+IFERROR(Y55/H55,"0")+IFERROR(Y56/H56,"0")+IFERROR(Y57/H57,"0")</f>
        <v>144</v>
      </c>
      <c r="Z58" s="41">
        <f>IFERROR(IF(Z52="",0,Z52),"0")+IFERROR(IF(Z53="",0,Z53),"0")+IFERROR(IF(Z54="",0,Z54),"0")+IFERROR(IF(Z55="",0,Z55),"0")+IFERROR(IF(Z56="",0,Z56),"0")+IFERROR(IF(Z57="",0,Z57),"0")</f>
        <v>2.7331200000000004</v>
      </c>
      <c r="AA58" s="64"/>
      <c r="AB58" s="64"/>
      <c r="AC58" s="64"/>
    </row>
    <row r="59" spans="1:68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0" t="s">
        <v>0</v>
      </c>
      <c r="X59" s="41">
        <f>IFERROR(SUM(X52:X57),"0")</f>
        <v>1574.4</v>
      </c>
      <c r="Y59" s="41">
        <f>IFERROR(SUM(Y52:Y57),"0")</f>
        <v>1574.4</v>
      </c>
      <c r="Z59" s="40"/>
      <c r="AA59" s="64"/>
      <c r="AB59" s="64"/>
      <c r="AC59" s="64"/>
    </row>
    <row r="60" spans="1:68" ht="14.25" hidden="1" customHeight="1" x14ac:dyDescent="0.25">
      <c r="A60" s="647" t="s">
        <v>144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3"/>
      <c r="AB60" s="63"/>
      <c r="AC60" s="63"/>
    </row>
    <row r="61" spans="1:68" ht="16.5" customHeight="1" x14ac:dyDescent="0.25">
      <c r="A61" s="60" t="s">
        <v>145</v>
      </c>
      <c r="B61" s="60" t="s">
        <v>146</v>
      </c>
      <c r="C61" s="34">
        <v>4301020298</v>
      </c>
      <c r="D61" s="648">
        <v>4680115881440</v>
      </c>
      <c r="E61" s="64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117</v>
      </c>
      <c r="L61" s="35" t="s">
        <v>45</v>
      </c>
      <c r="M61" s="36" t="s">
        <v>116</v>
      </c>
      <c r="N61" s="36"/>
      <c r="O61" s="35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7" t="s">
        <v>45</v>
      </c>
      <c r="V61" s="37" t="s">
        <v>45</v>
      </c>
      <c r="W61" s="38" t="s">
        <v>0</v>
      </c>
      <c r="X61" s="56">
        <v>432</v>
      </c>
      <c r="Y61" s="53">
        <f>IFERROR(IF(X61="",0,CEILING((X61/$H61),1)*$H61),"")</f>
        <v>432</v>
      </c>
      <c r="Z61" s="39">
        <f>IFERROR(IF(Y61=0,"",ROUNDUP(Y61/H61,0)*0.01898),"")</f>
        <v>0.75919999999999999</v>
      </c>
      <c r="AA61" s="65" t="s">
        <v>45</v>
      </c>
      <c r="AB61" s="66" t="s">
        <v>45</v>
      </c>
      <c r="AC61" s="117" t="s">
        <v>147</v>
      </c>
      <c r="AG61" s="75"/>
      <c r="AJ61" s="79" t="s">
        <v>45</v>
      </c>
      <c r="AK61" s="79">
        <v>0</v>
      </c>
      <c r="BB61" s="118" t="s">
        <v>66</v>
      </c>
      <c r="BM61" s="75">
        <f>IFERROR(X61*I61/H61,"0")</f>
        <v>449.39999999999992</v>
      </c>
      <c r="BN61" s="75">
        <f>IFERROR(Y61*I61/H61,"0")</f>
        <v>449.39999999999992</v>
      </c>
      <c r="BO61" s="75">
        <f>IFERROR(1/J61*(X61/H61),"0")</f>
        <v>0.625</v>
      </c>
      <c r="BP61" s="75">
        <f>IFERROR(1/J61*(Y61/H61),"0")</f>
        <v>0.625</v>
      </c>
    </row>
    <row r="62" spans="1:68" ht="27" hidden="1" customHeight="1" x14ac:dyDescent="0.25">
      <c r="A62" s="60" t="s">
        <v>148</v>
      </c>
      <c r="B62" s="60" t="s">
        <v>149</v>
      </c>
      <c r="C62" s="34">
        <v>4301020228</v>
      </c>
      <c r="D62" s="648">
        <v>4680115882751</v>
      </c>
      <c r="E62" s="64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120</v>
      </c>
      <c r="L62" s="35" t="s">
        <v>45</v>
      </c>
      <c r="M62" s="36" t="s">
        <v>116</v>
      </c>
      <c r="N62" s="36"/>
      <c r="O62" s="35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 t="s">
        <v>45</v>
      </c>
      <c r="AB62" s="66" t="s">
        <v>45</v>
      </c>
      <c r="AC62" s="119" t="s">
        <v>150</v>
      </c>
      <c r="AG62" s="75"/>
      <c r="AJ62" s="79" t="s">
        <v>45</v>
      </c>
      <c r="AK62" s="79">
        <v>0</v>
      </c>
      <c r="BB62" s="120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151</v>
      </c>
      <c r="B63" s="60" t="s">
        <v>152</v>
      </c>
      <c r="C63" s="34">
        <v>4301020358</v>
      </c>
      <c r="D63" s="648">
        <v>4680115885950</v>
      </c>
      <c r="E63" s="64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88</v>
      </c>
      <c r="L63" s="35" t="s">
        <v>45</v>
      </c>
      <c r="M63" s="36" t="s">
        <v>87</v>
      </c>
      <c r="N63" s="36"/>
      <c r="O63" s="35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1" t="s">
        <v>147</v>
      </c>
      <c r="AG63" s="75"/>
      <c r="AJ63" s="79" t="s">
        <v>45</v>
      </c>
      <c r="AK63" s="79">
        <v>0</v>
      </c>
      <c r="BB63" s="122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153</v>
      </c>
      <c r="B64" s="60" t="s">
        <v>154</v>
      </c>
      <c r="C64" s="34">
        <v>4301020296</v>
      </c>
      <c r="D64" s="648">
        <v>4680115881433</v>
      </c>
      <c r="E64" s="64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88</v>
      </c>
      <c r="L64" s="35" t="s">
        <v>45</v>
      </c>
      <c r="M64" s="36" t="s">
        <v>116</v>
      </c>
      <c r="N64" s="36"/>
      <c r="O64" s="35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7" t="s">
        <v>45</v>
      </c>
      <c r="V64" s="37" t="s">
        <v>45</v>
      </c>
      <c r="W64" s="38" t="s">
        <v>0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 t="s">
        <v>45</v>
      </c>
      <c r="AB64" s="66" t="s">
        <v>45</v>
      </c>
      <c r="AC64" s="123" t="s">
        <v>147</v>
      </c>
      <c r="AG64" s="75"/>
      <c r="AJ64" s="79" t="s">
        <v>45</v>
      </c>
      <c r="AK64" s="79">
        <v>0</v>
      </c>
      <c r="BB64" s="124" t="s">
        <v>66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0" t="s">
        <v>39</v>
      </c>
      <c r="X65" s="41">
        <f>IFERROR(X61/H61,"0")+IFERROR(X62/H62,"0")+IFERROR(X63/H63,"0")+IFERROR(X64/H64,"0")</f>
        <v>40</v>
      </c>
      <c r="Y65" s="41">
        <f>IFERROR(Y61/H61,"0")+IFERROR(Y62/H62,"0")+IFERROR(Y63/H63,"0")+IFERROR(Y64/H64,"0")</f>
        <v>40</v>
      </c>
      <c r="Z65" s="41">
        <f>IFERROR(IF(Z61="",0,Z61),"0")+IFERROR(IF(Z62="",0,Z62),"0")+IFERROR(IF(Z63="",0,Z63),"0")+IFERROR(IF(Z64="",0,Z64),"0")</f>
        <v>0.75919999999999999</v>
      </c>
      <c r="AA65" s="64"/>
      <c r="AB65" s="64"/>
      <c r="AC65" s="64"/>
    </row>
    <row r="66" spans="1:68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0" t="s">
        <v>0</v>
      </c>
      <c r="X66" s="41">
        <f>IFERROR(SUM(X61:X64),"0")</f>
        <v>432</v>
      </c>
      <c r="Y66" s="41">
        <f>IFERROR(SUM(Y61:Y64),"0")</f>
        <v>432</v>
      </c>
      <c r="Z66" s="40"/>
      <c r="AA66" s="64"/>
      <c r="AB66" s="64"/>
      <c r="AC66" s="64"/>
    </row>
    <row r="67" spans="1:68" ht="14.25" hidden="1" customHeight="1" x14ac:dyDescent="0.25">
      <c r="A67" s="647" t="s">
        <v>76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3"/>
      <c r="AB67" s="63"/>
      <c r="AC67" s="63"/>
    </row>
    <row r="68" spans="1:68" ht="27" hidden="1" customHeight="1" x14ac:dyDescent="0.25">
      <c r="A68" s="60" t="s">
        <v>155</v>
      </c>
      <c r="B68" s="60" t="s">
        <v>156</v>
      </c>
      <c r="C68" s="34">
        <v>4301031243</v>
      </c>
      <c r="D68" s="648">
        <v>4680115885073</v>
      </c>
      <c r="E68" s="64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82</v>
      </c>
      <c r="L68" s="35" t="s">
        <v>45</v>
      </c>
      <c r="M68" s="36" t="s">
        <v>81</v>
      </c>
      <c r="N68" s="36"/>
      <c r="O68" s="35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25" t="s">
        <v>157</v>
      </c>
      <c r="AG68" s="75"/>
      <c r="AJ68" s="79" t="s">
        <v>45</v>
      </c>
      <c r="AK68" s="79">
        <v>0</v>
      </c>
      <c r="BB68" s="126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158</v>
      </c>
      <c r="B69" s="60" t="s">
        <v>159</v>
      </c>
      <c r="C69" s="34">
        <v>4301031241</v>
      </c>
      <c r="D69" s="648">
        <v>4680115885059</v>
      </c>
      <c r="E69" s="64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82</v>
      </c>
      <c r="L69" s="35" t="s">
        <v>45</v>
      </c>
      <c r="M69" s="36" t="s">
        <v>81</v>
      </c>
      <c r="N69" s="36"/>
      <c r="O69" s="35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27" t="s">
        <v>160</v>
      </c>
      <c r="AG69" s="75"/>
      <c r="AJ69" s="79" t="s">
        <v>45</v>
      </c>
      <c r="AK69" s="79">
        <v>0</v>
      </c>
      <c r="BB69" s="128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161</v>
      </c>
      <c r="B70" s="60" t="s">
        <v>162</v>
      </c>
      <c r="C70" s="34">
        <v>4301031316</v>
      </c>
      <c r="D70" s="648">
        <v>4680115885097</v>
      </c>
      <c r="E70" s="64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82</v>
      </c>
      <c r="L70" s="35" t="s">
        <v>45</v>
      </c>
      <c r="M70" s="36" t="s">
        <v>81</v>
      </c>
      <c r="N70" s="36"/>
      <c r="O70" s="35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29" t="s">
        <v>163</v>
      </c>
      <c r="AG70" s="75"/>
      <c r="AJ70" s="79" t="s">
        <v>45</v>
      </c>
      <c r="AK70" s="79">
        <v>0</v>
      </c>
      <c r="BB70" s="130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0" t="s">
        <v>39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0" t="s">
        <v>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647" t="s">
        <v>83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3"/>
      <c r="AB73" s="63"/>
      <c r="AC73" s="63"/>
    </row>
    <row r="74" spans="1:68" ht="16.5" hidden="1" customHeight="1" x14ac:dyDescent="0.25">
      <c r="A74" s="60" t="s">
        <v>164</v>
      </c>
      <c r="B74" s="60" t="s">
        <v>165</v>
      </c>
      <c r="C74" s="34">
        <v>4301051838</v>
      </c>
      <c r="D74" s="648">
        <v>4680115881891</v>
      </c>
      <c r="E74" s="64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117</v>
      </c>
      <c r="L74" s="35" t="s">
        <v>45</v>
      </c>
      <c r="M74" s="36" t="s">
        <v>87</v>
      </c>
      <c r="N74" s="36"/>
      <c r="O74" s="35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1" t="s">
        <v>166</v>
      </c>
      <c r="AG74" s="75"/>
      <c r="AJ74" s="79" t="s">
        <v>45</v>
      </c>
      <c r="AK74" s="79">
        <v>0</v>
      </c>
      <c r="BB74" s="132" t="s">
        <v>66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167</v>
      </c>
      <c r="B75" s="60" t="s">
        <v>168</v>
      </c>
      <c r="C75" s="34">
        <v>4301051846</v>
      </c>
      <c r="D75" s="648">
        <v>4680115885769</v>
      </c>
      <c r="E75" s="64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117</v>
      </c>
      <c r="L75" s="35" t="s">
        <v>45</v>
      </c>
      <c r="M75" s="36" t="s">
        <v>87</v>
      </c>
      <c r="N75" s="36"/>
      <c r="O75" s="35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3" t="s">
        <v>169</v>
      </c>
      <c r="AG75" s="75"/>
      <c r="AJ75" s="79" t="s">
        <v>45</v>
      </c>
      <c r="AK75" s="79">
        <v>0</v>
      </c>
      <c r="BB75" s="134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170</v>
      </c>
      <c r="B76" s="60" t="s">
        <v>171</v>
      </c>
      <c r="C76" s="34">
        <v>4301051927</v>
      </c>
      <c r="D76" s="648">
        <v>4680115884410</v>
      </c>
      <c r="E76" s="64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117</v>
      </c>
      <c r="L76" s="35" t="s">
        <v>45</v>
      </c>
      <c r="M76" s="36" t="s">
        <v>87</v>
      </c>
      <c r="N76" s="36"/>
      <c r="O76" s="35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35" t="s">
        <v>172</v>
      </c>
      <c r="AG76" s="75"/>
      <c r="AJ76" s="79" t="s">
        <v>45</v>
      </c>
      <c r="AK76" s="79">
        <v>0</v>
      </c>
      <c r="BB76" s="136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173</v>
      </c>
      <c r="B77" s="60" t="s">
        <v>174</v>
      </c>
      <c r="C77" s="34">
        <v>4301051837</v>
      </c>
      <c r="D77" s="648">
        <v>4680115884311</v>
      </c>
      <c r="E77" s="64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88</v>
      </c>
      <c r="L77" s="35" t="s">
        <v>45</v>
      </c>
      <c r="M77" s="36" t="s">
        <v>87</v>
      </c>
      <c r="N77" s="36"/>
      <c r="O77" s="35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37" t="s">
        <v>166</v>
      </c>
      <c r="AG77" s="75"/>
      <c r="AJ77" s="79" t="s">
        <v>45</v>
      </c>
      <c r="AK77" s="79">
        <v>0</v>
      </c>
      <c r="BB77" s="138" t="s">
        <v>66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175</v>
      </c>
      <c r="B78" s="60" t="s">
        <v>176</v>
      </c>
      <c r="C78" s="34">
        <v>4301051844</v>
      </c>
      <c r="D78" s="648">
        <v>4680115885929</v>
      </c>
      <c r="E78" s="64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88</v>
      </c>
      <c r="L78" s="35" t="s">
        <v>45</v>
      </c>
      <c r="M78" s="36" t="s">
        <v>87</v>
      </c>
      <c r="N78" s="36"/>
      <c r="O78" s="35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39" t="s">
        <v>169</v>
      </c>
      <c r="AG78" s="75"/>
      <c r="AJ78" s="79" t="s">
        <v>45</v>
      </c>
      <c r="AK78" s="79">
        <v>0</v>
      </c>
      <c r="BB78" s="140" t="s">
        <v>66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177</v>
      </c>
      <c r="B79" s="60" t="s">
        <v>178</v>
      </c>
      <c r="C79" s="34">
        <v>4301051929</v>
      </c>
      <c r="D79" s="648">
        <v>4680115884403</v>
      </c>
      <c r="E79" s="64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88</v>
      </c>
      <c r="L79" s="35" t="s">
        <v>45</v>
      </c>
      <c r="M79" s="36" t="s">
        <v>87</v>
      </c>
      <c r="N79" s="36"/>
      <c r="O79" s="35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1" t="s">
        <v>172</v>
      </c>
      <c r="AG79" s="75"/>
      <c r="AJ79" s="79" t="s">
        <v>45</v>
      </c>
      <c r="AK79" s="79">
        <v>0</v>
      </c>
      <c r="BB79" s="142" t="s">
        <v>66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647" t="s">
        <v>179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3"/>
      <c r="AB82" s="63"/>
      <c r="AC82" s="63"/>
    </row>
    <row r="83" spans="1:68" ht="27" customHeight="1" x14ac:dyDescent="0.25">
      <c r="A83" s="60" t="s">
        <v>180</v>
      </c>
      <c r="B83" s="60" t="s">
        <v>181</v>
      </c>
      <c r="C83" s="34">
        <v>4301060455</v>
      </c>
      <c r="D83" s="648">
        <v>4680115881532</v>
      </c>
      <c r="E83" s="64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117</v>
      </c>
      <c r="L83" s="35" t="s">
        <v>45</v>
      </c>
      <c r="M83" s="36" t="s">
        <v>103</v>
      </c>
      <c r="N83" s="36"/>
      <c r="O83" s="35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7" t="s">
        <v>45</v>
      </c>
      <c r="V83" s="37" t="s">
        <v>45</v>
      </c>
      <c r="W83" s="38" t="s">
        <v>0</v>
      </c>
      <c r="X83" s="56">
        <v>124.8</v>
      </c>
      <c r="Y83" s="53">
        <f>IFERROR(IF(X83="",0,CEILING((X83/$H83),1)*$H83),"")</f>
        <v>124.8</v>
      </c>
      <c r="Z83" s="39">
        <f>IFERROR(IF(Y83=0,"",ROUNDUP(Y83/H83,0)*0.01898),"")</f>
        <v>0.30368000000000001</v>
      </c>
      <c r="AA83" s="65" t="s">
        <v>45</v>
      </c>
      <c r="AB83" s="66" t="s">
        <v>45</v>
      </c>
      <c r="AC83" s="143" t="s">
        <v>182</v>
      </c>
      <c r="AG83" s="75"/>
      <c r="AJ83" s="79" t="s">
        <v>45</v>
      </c>
      <c r="AK83" s="79">
        <v>0</v>
      </c>
      <c r="BB83" s="144" t="s">
        <v>66</v>
      </c>
      <c r="BM83" s="75">
        <f>IFERROR(X83*I83/H83,"0")</f>
        <v>131.76</v>
      </c>
      <c r="BN83" s="75">
        <f>IFERROR(Y83*I83/H83,"0")</f>
        <v>131.76</v>
      </c>
      <c r="BO83" s="75">
        <f>IFERROR(1/J83*(X83/H83),"0")</f>
        <v>0.25</v>
      </c>
      <c r="BP83" s="75">
        <f>IFERROR(1/J83*(Y83/H83),"0")</f>
        <v>0.25</v>
      </c>
    </row>
    <row r="84" spans="1:68" ht="27" hidden="1" customHeight="1" x14ac:dyDescent="0.25">
      <c r="A84" s="60" t="s">
        <v>183</v>
      </c>
      <c r="B84" s="60" t="s">
        <v>184</v>
      </c>
      <c r="C84" s="34">
        <v>4301060351</v>
      </c>
      <c r="D84" s="648">
        <v>4680115881464</v>
      </c>
      <c r="E84" s="64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120</v>
      </c>
      <c r="L84" s="35" t="s">
        <v>45</v>
      </c>
      <c r="M84" s="36" t="s">
        <v>87</v>
      </c>
      <c r="N84" s="36"/>
      <c r="O84" s="35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45" t="s">
        <v>185</v>
      </c>
      <c r="AG84" s="75"/>
      <c r="AJ84" s="79" t="s">
        <v>45</v>
      </c>
      <c r="AK84" s="79">
        <v>0</v>
      </c>
      <c r="BB84" s="146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0" t="s">
        <v>39</v>
      </c>
      <c r="X85" s="41">
        <f>IFERROR(X83/H83,"0")+IFERROR(X84/H84,"0")</f>
        <v>16</v>
      </c>
      <c r="Y85" s="41">
        <f>IFERROR(Y83/H83,"0")+IFERROR(Y84/H84,"0")</f>
        <v>16</v>
      </c>
      <c r="Z85" s="41">
        <f>IFERROR(IF(Z83="",0,Z83),"0")+IFERROR(IF(Z84="",0,Z84),"0")</f>
        <v>0.30368000000000001</v>
      </c>
      <c r="AA85" s="64"/>
      <c r="AB85" s="64"/>
      <c r="AC85" s="64"/>
    </row>
    <row r="86" spans="1:68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0" t="s">
        <v>0</v>
      </c>
      <c r="X86" s="41">
        <f>IFERROR(SUM(X83:X84),"0")</f>
        <v>124.8</v>
      </c>
      <c r="Y86" s="41">
        <f>IFERROR(SUM(Y83:Y84),"0")</f>
        <v>124.8</v>
      </c>
      <c r="Z86" s="40"/>
      <c r="AA86" s="64"/>
      <c r="AB86" s="64"/>
      <c r="AC86" s="64"/>
    </row>
    <row r="87" spans="1:68" ht="16.5" hidden="1" customHeight="1" x14ac:dyDescent="0.25">
      <c r="A87" s="646" t="s">
        <v>186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2"/>
      <c r="AB87" s="62"/>
      <c r="AC87" s="62"/>
    </row>
    <row r="88" spans="1:68" ht="14.25" hidden="1" customHeight="1" x14ac:dyDescent="0.25">
      <c r="A88" s="647" t="s">
        <v>112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3"/>
      <c r="AB88" s="63"/>
      <c r="AC88" s="63"/>
    </row>
    <row r="89" spans="1:68" ht="27" customHeight="1" x14ac:dyDescent="0.25">
      <c r="A89" s="60" t="s">
        <v>187</v>
      </c>
      <c r="B89" s="60" t="s">
        <v>188</v>
      </c>
      <c r="C89" s="34">
        <v>4301011468</v>
      </c>
      <c r="D89" s="648">
        <v>4680115881327</v>
      </c>
      <c r="E89" s="64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117</v>
      </c>
      <c r="L89" s="35" t="s">
        <v>45</v>
      </c>
      <c r="M89" s="36" t="s">
        <v>103</v>
      </c>
      <c r="N89" s="36"/>
      <c r="O89" s="35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7" t="s">
        <v>45</v>
      </c>
      <c r="V89" s="37" t="s">
        <v>45</v>
      </c>
      <c r="W89" s="38" t="s">
        <v>0</v>
      </c>
      <c r="X89" s="56">
        <v>691.2</v>
      </c>
      <c r="Y89" s="53">
        <f>IFERROR(IF(X89="",0,CEILING((X89/$H89),1)*$H89),"")</f>
        <v>691.2</v>
      </c>
      <c r="Z89" s="39">
        <f>IFERROR(IF(Y89=0,"",ROUNDUP(Y89/H89,0)*0.01898),"")</f>
        <v>1.21472</v>
      </c>
      <c r="AA89" s="65" t="s">
        <v>45</v>
      </c>
      <c r="AB89" s="66" t="s">
        <v>45</v>
      </c>
      <c r="AC89" s="147" t="s">
        <v>189</v>
      </c>
      <c r="AG89" s="75"/>
      <c r="AJ89" s="79" t="s">
        <v>45</v>
      </c>
      <c r="AK89" s="79">
        <v>0</v>
      </c>
      <c r="BB89" s="148" t="s">
        <v>66</v>
      </c>
      <c r="BM89" s="75">
        <f>IFERROR(X89*I89/H89,"0")</f>
        <v>719.04</v>
      </c>
      <c r="BN89" s="75">
        <f>IFERROR(Y89*I89/H89,"0")</f>
        <v>719.04</v>
      </c>
      <c r="BO89" s="75">
        <f>IFERROR(1/J89*(X89/H89),"0")</f>
        <v>1</v>
      </c>
      <c r="BP89" s="75">
        <f>IFERROR(1/J89*(Y89/H89),"0")</f>
        <v>1</v>
      </c>
    </row>
    <row r="90" spans="1:68" ht="16.5" hidden="1" customHeight="1" x14ac:dyDescent="0.25">
      <c r="A90" s="60" t="s">
        <v>190</v>
      </c>
      <c r="B90" s="60" t="s">
        <v>191</v>
      </c>
      <c r="C90" s="34">
        <v>4301011476</v>
      </c>
      <c r="D90" s="648">
        <v>4680115881518</v>
      </c>
      <c r="E90" s="64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120</v>
      </c>
      <c r="L90" s="35" t="s">
        <v>45</v>
      </c>
      <c r="M90" s="36" t="s">
        <v>87</v>
      </c>
      <c r="N90" s="36"/>
      <c r="O90" s="35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 t="s">
        <v>45</v>
      </c>
      <c r="AB90" s="66" t="s">
        <v>45</v>
      </c>
      <c r="AC90" s="149" t="s">
        <v>189</v>
      </c>
      <c r="AG90" s="75"/>
      <c r="AJ90" s="79" t="s">
        <v>45</v>
      </c>
      <c r="AK90" s="79">
        <v>0</v>
      </c>
      <c r="BB90" s="150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192</v>
      </c>
      <c r="B91" s="60" t="s">
        <v>193</v>
      </c>
      <c r="C91" s="34">
        <v>4301011443</v>
      </c>
      <c r="D91" s="648">
        <v>4680115881303</v>
      </c>
      <c r="E91" s="64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120</v>
      </c>
      <c r="L91" s="35" t="s">
        <v>45</v>
      </c>
      <c r="M91" s="36" t="s">
        <v>103</v>
      </c>
      <c r="N91" s="36"/>
      <c r="O91" s="35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1" t="s">
        <v>189</v>
      </c>
      <c r="AG91" s="75"/>
      <c r="AJ91" s="79" t="s">
        <v>45</v>
      </c>
      <c r="AK91" s="79">
        <v>0</v>
      </c>
      <c r="BB91" s="152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0" t="s">
        <v>39</v>
      </c>
      <c r="X92" s="41">
        <f>IFERROR(X89/H89,"0")+IFERROR(X90/H90,"0")+IFERROR(X91/H91,"0")</f>
        <v>64</v>
      </c>
      <c r="Y92" s="41">
        <f>IFERROR(Y89/H89,"0")+IFERROR(Y90/H90,"0")+IFERROR(Y91/H91,"0")</f>
        <v>64</v>
      </c>
      <c r="Z92" s="41">
        <f>IFERROR(IF(Z89="",0,Z89),"0")+IFERROR(IF(Z90="",0,Z90),"0")+IFERROR(IF(Z91="",0,Z91),"0")</f>
        <v>1.21472</v>
      </c>
      <c r="AA92" s="64"/>
      <c r="AB92" s="64"/>
      <c r="AC92" s="64"/>
    </row>
    <row r="93" spans="1:68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0" t="s">
        <v>0</v>
      </c>
      <c r="X93" s="41">
        <f>IFERROR(SUM(X89:X91),"0")</f>
        <v>691.2</v>
      </c>
      <c r="Y93" s="41">
        <f>IFERROR(SUM(Y89:Y91),"0")</f>
        <v>691.2</v>
      </c>
      <c r="Z93" s="40"/>
      <c r="AA93" s="64"/>
      <c r="AB93" s="64"/>
      <c r="AC93" s="64"/>
    </row>
    <row r="94" spans="1:68" ht="14.25" hidden="1" customHeight="1" x14ac:dyDescent="0.25">
      <c r="A94" s="647" t="s">
        <v>83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3"/>
      <c r="AB94" s="63"/>
      <c r="AC94" s="63"/>
    </row>
    <row r="95" spans="1:68" ht="16.5" hidden="1" customHeight="1" x14ac:dyDescent="0.25">
      <c r="A95" s="60" t="s">
        <v>194</v>
      </c>
      <c r="B95" s="60" t="s">
        <v>195</v>
      </c>
      <c r="C95" s="34">
        <v>4301051712</v>
      </c>
      <c r="D95" s="648">
        <v>4607091386967</v>
      </c>
      <c r="E95" s="64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117</v>
      </c>
      <c r="L95" s="35" t="s">
        <v>45</v>
      </c>
      <c r="M95" s="36" t="s">
        <v>103</v>
      </c>
      <c r="N95" s="36"/>
      <c r="O95" s="35">
        <v>45</v>
      </c>
      <c r="P95" s="692" t="s">
        <v>196</v>
      </c>
      <c r="Q95" s="650"/>
      <c r="R95" s="650"/>
      <c r="S95" s="650"/>
      <c r="T95" s="65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3" t="s">
        <v>197</v>
      </c>
      <c r="AG95" s="75"/>
      <c r="AJ95" s="79" t="s">
        <v>45</v>
      </c>
      <c r="AK95" s="79">
        <v>0</v>
      </c>
      <c r="BB95" s="154" t="s">
        <v>66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194</v>
      </c>
      <c r="B96" s="60" t="s">
        <v>198</v>
      </c>
      <c r="C96" s="34">
        <v>4301051437</v>
      </c>
      <c r="D96" s="648">
        <v>4607091386967</v>
      </c>
      <c r="E96" s="64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117</v>
      </c>
      <c r="L96" s="35" t="s">
        <v>45</v>
      </c>
      <c r="M96" s="36" t="s">
        <v>87</v>
      </c>
      <c r="N96" s="36"/>
      <c r="O96" s="35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7" t="s">
        <v>45</v>
      </c>
      <c r="V96" s="37" t="s">
        <v>45</v>
      </c>
      <c r="W96" s="38" t="s">
        <v>0</v>
      </c>
      <c r="X96" s="56">
        <v>324</v>
      </c>
      <c r="Y96" s="53">
        <f t="shared" si="16"/>
        <v>324</v>
      </c>
      <c r="Z96" s="39">
        <f>IFERROR(IF(Y96=0,"",ROUNDUP(Y96/H96,0)*0.01898),"")</f>
        <v>0.75919999999999999</v>
      </c>
      <c r="AA96" s="65" t="s">
        <v>45</v>
      </c>
      <c r="AB96" s="66" t="s">
        <v>45</v>
      </c>
      <c r="AC96" s="155" t="s">
        <v>197</v>
      </c>
      <c r="AG96" s="75"/>
      <c r="AJ96" s="79" t="s">
        <v>45</v>
      </c>
      <c r="AK96" s="79">
        <v>0</v>
      </c>
      <c r="BB96" s="156" t="s">
        <v>66</v>
      </c>
      <c r="BM96" s="75">
        <f t="shared" si="17"/>
        <v>344.76000000000005</v>
      </c>
      <c r="BN96" s="75">
        <f t="shared" si="18"/>
        <v>344.76000000000005</v>
      </c>
      <c r="BO96" s="75">
        <f t="shared" si="19"/>
        <v>0.625</v>
      </c>
      <c r="BP96" s="75">
        <f t="shared" si="20"/>
        <v>0.625</v>
      </c>
    </row>
    <row r="97" spans="1:68" ht="27" hidden="1" customHeight="1" x14ac:dyDescent="0.25">
      <c r="A97" s="60" t="s">
        <v>199</v>
      </c>
      <c r="B97" s="60" t="s">
        <v>200</v>
      </c>
      <c r="C97" s="34">
        <v>4301051788</v>
      </c>
      <c r="D97" s="648">
        <v>4680115884953</v>
      </c>
      <c r="E97" s="64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88</v>
      </c>
      <c r="L97" s="35" t="s">
        <v>45</v>
      </c>
      <c r="M97" s="36" t="s">
        <v>87</v>
      </c>
      <c r="N97" s="36"/>
      <c r="O97" s="35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57" t="s">
        <v>201</v>
      </c>
      <c r="AG97" s="75"/>
      <c r="AJ97" s="79" t="s">
        <v>45</v>
      </c>
      <c r="AK97" s="79">
        <v>0</v>
      </c>
      <c r="BB97" s="158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202</v>
      </c>
      <c r="B98" s="60" t="s">
        <v>203</v>
      </c>
      <c r="C98" s="34">
        <v>4301051718</v>
      </c>
      <c r="D98" s="648">
        <v>4607091385731</v>
      </c>
      <c r="E98" s="64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88</v>
      </c>
      <c r="L98" s="35" t="s">
        <v>45</v>
      </c>
      <c r="M98" s="36" t="s">
        <v>103</v>
      </c>
      <c r="N98" s="36"/>
      <c r="O98" s="35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59" t="s">
        <v>197</v>
      </c>
      <c r="AG98" s="75"/>
      <c r="AJ98" s="79" t="s">
        <v>45</v>
      </c>
      <c r="AK98" s="79">
        <v>0</v>
      </c>
      <c r="BB98" s="160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202</v>
      </c>
      <c r="B99" s="60" t="s">
        <v>204</v>
      </c>
      <c r="C99" s="34">
        <v>4301052039</v>
      </c>
      <c r="D99" s="648">
        <v>4607091385731</v>
      </c>
      <c r="E99" s="64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88</v>
      </c>
      <c r="L99" s="35" t="s">
        <v>45</v>
      </c>
      <c r="M99" s="36" t="s">
        <v>87</v>
      </c>
      <c r="N99" s="36"/>
      <c r="O99" s="35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7" t="s">
        <v>45</v>
      </c>
      <c r="V99" s="37" t="s">
        <v>45</v>
      </c>
      <c r="W99" s="38" t="s">
        <v>0</v>
      </c>
      <c r="X99" s="56">
        <v>75.599999999999994</v>
      </c>
      <c r="Y99" s="53">
        <f t="shared" si="16"/>
        <v>75.600000000000009</v>
      </c>
      <c r="Z99" s="39">
        <f>IFERROR(IF(Y99=0,"",ROUNDUP(Y99/H99,0)*0.00651),"")</f>
        <v>0.18228</v>
      </c>
      <c r="AA99" s="65" t="s">
        <v>45</v>
      </c>
      <c r="AB99" s="66" t="s">
        <v>45</v>
      </c>
      <c r="AC99" s="161" t="s">
        <v>205</v>
      </c>
      <c r="AG99" s="75"/>
      <c r="AJ99" s="79" t="s">
        <v>45</v>
      </c>
      <c r="AK99" s="79">
        <v>0</v>
      </c>
      <c r="BB99" s="162" t="s">
        <v>66</v>
      </c>
      <c r="BM99" s="75">
        <f t="shared" si="17"/>
        <v>82.655999999999977</v>
      </c>
      <c r="BN99" s="75">
        <f t="shared" si="18"/>
        <v>82.656000000000006</v>
      </c>
      <c r="BO99" s="75">
        <f t="shared" si="19"/>
        <v>0.15384615384615383</v>
      </c>
      <c r="BP99" s="75">
        <f t="shared" si="20"/>
        <v>0.15384615384615385</v>
      </c>
    </row>
    <row r="100" spans="1:68" ht="16.5" hidden="1" customHeight="1" x14ac:dyDescent="0.25">
      <c r="A100" s="60" t="s">
        <v>206</v>
      </c>
      <c r="B100" s="60" t="s">
        <v>207</v>
      </c>
      <c r="C100" s="34">
        <v>4301051438</v>
      </c>
      <c r="D100" s="648">
        <v>4680115880894</v>
      </c>
      <c r="E100" s="64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88</v>
      </c>
      <c r="L100" s="35" t="s">
        <v>45</v>
      </c>
      <c r="M100" s="36" t="s">
        <v>87</v>
      </c>
      <c r="N100" s="36"/>
      <c r="O100" s="35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3" t="s">
        <v>208</v>
      </c>
      <c r="AG100" s="75"/>
      <c r="AJ100" s="79" t="s">
        <v>45</v>
      </c>
      <c r="AK100" s="79">
        <v>0</v>
      </c>
      <c r="BB100" s="164" t="s">
        <v>66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0" t="s">
        <v>39</v>
      </c>
      <c r="X101" s="41">
        <f>IFERROR(X95/H95,"0")+IFERROR(X96/H96,"0")+IFERROR(X97/H97,"0")+IFERROR(X98/H98,"0")+IFERROR(X99/H99,"0")+IFERROR(X100/H100,"0")</f>
        <v>68</v>
      </c>
      <c r="Y101" s="41">
        <f>IFERROR(Y95/H95,"0")+IFERROR(Y96/H96,"0")+IFERROR(Y97/H97,"0")+IFERROR(Y98/H98,"0")+IFERROR(Y99/H99,"0")+IFERROR(Y100/H100,"0")</f>
        <v>68</v>
      </c>
      <c r="Z101" s="41">
        <f>IFERROR(IF(Z95="",0,Z95),"0")+IFERROR(IF(Z96="",0,Z96),"0")+IFERROR(IF(Z97="",0,Z97),"0")+IFERROR(IF(Z98="",0,Z98),"0")+IFERROR(IF(Z99="",0,Z99),"0")+IFERROR(IF(Z100="",0,Z100),"0")</f>
        <v>0.94147999999999998</v>
      </c>
      <c r="AA101" s="64"/>
      <c r="AB101" s="64"/>
      <c r="AC101" s="64"/>
    </row>
    <row r="102" spans="1:68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0" t="s">
        <v>0</v>
      </c>
      <c r="X102" s="41">
        <f>IFERROR(SUM(X95:X100),"0")</f>
        <v>399.6</v>
      </c>
      <c r="Y102" s="41">
        <f>IFERROR(SUM(Y95:Y100),"0")</f>
        <v>399.6</v>
      </c>
      <c r="Z102" s="40"/>
      <c r="AA102" s="64"/>
      <c r="AB102" s="64"/>
      <c r="AC102" s="64"/>
    </row>
    <row r="103" spans="1:68" ht="16.5" hidden="1" customHeight="1" x14ac:dyDescent="0.25">
      <c r="A103" s="646" t="s">
        <v>209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2"/>
      <c r="AB103" s="62"/>
      <c r="AC103" s="62"/>
    </row>
    <row r="104" spans="1:68" ht="14.25" hidden="1" customHeight="1" x14ac:dyDescent="0.25">
      <c r="A104" s="647" t="s">
        <v>112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3"/>
      <c r="AB104" s="63"/>
      <c r="AC104" s="63"/>
    </row>
    <row r="105" spans="1:68" ht="16.5" customHeight="1" x14ac:dyDescent="0.25">
      <c r="A105" s="60" t="s">
        <v>210</v>
      </c>
      <c r="B105" s="60" t="s">
        <v>211</v>
      </c>
      <c r="C105" s="34">
        <v>4301011514</v>
      </c>
      <c r="D105" s="648">
        <v>4680115882133</v>
      </c>
      <c r="E105" s="64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117</v>
      </c>
      <c r="L105" s="35" t="s">
        <v>45</v>
      </c>
      <c r="M105" s="36" t="s">
        <v>116</v>
      </c>
      <c r="N105" s="36"/>
      <c r="O105" s="35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7" t="s">
        <v>45</v>
      </c>
      <c r="V105" s="37" t="s">
        <v>45</v>
      </c>
      <c r="W105" s="38" t="s">
        <v>0</v>
      </c>
      <c r="X105" s="56">
        <v>777.6</v>
      </c>
      <c r="Y105" s="53">
        <f>IFERROR(IF(X105="",0,CEILING((X105/$H105),1)*$H105),"")</f>
        <v>777.6</v>
      </c>
      <c r="Z105" s="39">
        <f>IFERROR(IF(Y105=0,"",ROUNDUP(Y105/H105,0)*0.01898),"")</f>
        <v>1.36656</v>
      </c>
      <c r="AA105" s="65" t="s">
        <v>45</v>
      </c>
      <c r="AB105" s="66" t="s">
        <v>45</v>
      </c>
      <c r="AC105" s="165" t="s">
        <v>212</v>
      </c>
      <c r="AG105" s="75"/>
      <c r="AJ105" s="79" t="s">
        <v>45</v>
      </c>
      <c r="AK105" s="79">
        <v>0</v>
      </c>
      <c r="BB105" s="166" t="s">
        <v>66</v>
      </c>
      <c r="BM105" s="75">
        <f>IFERROR(X105*I105/H105,"0")</f>
        <v>808.91999999999985</v>
      </c>
      <c r="BN105" s="75">
        <f>IFERROR(Y105*I105/H105,"0")</f>
        <v>808.91999999999985</v>
      </c>
      <c r="BO105" s="75">
        <f>IFERROR(1/J105*(X105/H105),"0")</f>
        <v>1.125</v>
      </c>
      <c r="BP105" s="75">
        <f>IFERROR(1/J105*(Y105/H105),"0")</f>
        <v>1.125</v>
      </c>
    </row>
    <row r="106" spans="1:68" ht="16.5" hidden="1" customHeight="1" x14ac:dyDescent="0.25">
      <c r="A106" s="60" t="s">
        <v>213</v>
      </c>
      <c r="B106" s="60" t="s">
        <v>214</v>
      </c>
      <c r="C106" s="34">
        <v>4301011417</v>
      </c>
      <c r="D106" s="648">
        <v>4680115880269</v>
      </c>
      <c r="E106" s="64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120</v>
      </c>
      <c r="L106" s="35" t="s">
        <v>45</v>
      </c>
      <c r="M106" s="36" t="s">
        <v>87</v>
      </c>
      <c r="N106" s="36"/>
      <c r="O106" s="35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67" t="s">
        <v>212</v>
      </c>
      <c r="AG106" s="75"/>
      <c r="AJ106" s="79" t="s">
        <v>45</v>
      </c>
      <c r="AK106" s="79">
        <v>0</v>
      </c>
      <c r="BB106" s="168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215</v>
      </c>
      <c r="B107" s="60" t="s">
        <v>216</v>
      </c>
      <c r="C107" s="34">
        <v>4301011415</v>
      </c>
      <c r="D107" s="648">
        <v>4680115880429</v>
      </c>
      <c r="E107" s="64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120</v>
      </c>
      <c r="L107" s="35" t="s">
        <v>45</v>
      </c>
      <c r="M107" s="36" t="s">
        <v>87</v>
      </c>
      <c r="N107" s="36"/>
      <c r="O107" s="35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69" t="s">
        <v>212</v>
      </c>
      <c r="AG107" s="75"/>
      <c r="AJ107" s="79" t="s">
        <v>45</v>
      </c>
      <c r="AK107" s="79">
        <v>0</v>
      </c>
      <c r="BB107" s="170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217</v>
      </c>
      <c r="B108" s="60" t="s">
        <v>218</v>
      </c>
      <c r="C108" s="34">
        <v>4301011462</v>
      </c>
      <c r="D108" s="648">
        <v>4680115881457</v>
      </c>
      <c r="E108" s="64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120</v>
      </c>
      <c r="L108" s="35" t="s">
        <v>45</v>
      </c>
      <c r="M108" s="36" t="s">
        <v>87</v>
      </c>
      <c r="N108" s="36"/>
      <c r="O108" s="35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1" t="s">
        <v>212</v>
      </c>
      <c r="AG108" s="75"/>
      <c r="AJ108" s="79" t="s">
        <v>45</v>
      </c>
      <c r="AK108" s="79">
        <v>0</v>
      </c>
      <c r="BB108" s="172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0" t="s">
        <v>39</v>
      </c>
      <c r="X109" s="41">
        <f>IFERROR(X105/H105,"0")+IFERROR(X106/H106,"0")+IFERROR(X107/H107,"0")+IFERROR(X108/H108,"0")</f>
        <v>72</v>
      </c>
      <c r="Y109" s="41">
        <f>IFERROR(Y105/H105,"0")+IFERROR(Y106/H106,"0")+IFERROR(Y107/H107,"0")+IFERROR(Y108/H108,"0")</f>
        <v>72</v>
      </c>
      <c r="Z109" s="41">
        <f>IFERROR(IF(Z105="",0,Z105),"0")+IFERROR(IF(Z106="",0,Z106),"0")+IFERROR(IF(Z107="",0,Z107),"0")+IFERROR(IF(Z108="",0,Z108),"0")</f>
        <v>1.36656</v>
      </c>
      <c r="AA109" s="64"/>
      <c r="AB109" s="64"/>
      <c r="AC109" s="64"/>
    </row>
    <row r="110" spans="1:68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0" t="s">
        <v>0</v>
      </c>
      <c r="X110" s="41">
        <f>IFERROR(SUM(X105:X108),"0")</f>
        <v>777.6</v>
      </c>
      <c r="Y110" s="41">
        <f>IFERROR(SUM(Y105:Y108),"0")</f>
        <v>777.6</v>
      </c>
      <c r="Z110" s="40"/>
      <c r="AA110" s="64"/>
      <c r="AB110" s="64"/>
      <c r="AC110" s="64"/>
    </row>
    <row r="111" spans="1:68" ht="14.25" hidden="1" customHeight="1" x14ac:dyDescent="0.25">
      <c r="A111" s="647" t="s">
        <v>144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3"/>
      <c r="AB111" s="63"/>
      <c r="AC111" s="63"/>
    </row>
    <row r="112" spans="1:68" ht="16.5" hidden="1" customHeight="1" x14ac:dyDescent="0.25">
      <c r="A112" s="60" t="s">
        <v>219</v>
      </c>
      <c r="B112" s="60" t="s">
        <v>220</v>
      </c>
      <c r="C112" s="34">
        <v>4301020345</v>
      </c>
      <c r="D112" s="648">
        <v>4680115881488</v>
      </c>
      <c r="E112" s="64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117</v>
      </c>
      <c r="L112" s="35" t="s">
        <v>45</v>
      </c>
      <c r="M112" s="36" t="s">
        <v>116</v>
      </c>
      <c r="N112" s="36"/>
      <c r="O112" s="35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 t="s">
        <v>45</v>
      </c>
      <c r="AB112" s="66" t="s">
        <v>45</v>
      </c>
      <c r="AC112" s="173" t="s">
        <v>221</v>
      </c>
      <c r="AG112" s="75"/>
      <c r="AJ112" s="79" t="s">
        <v>45</v>
      </c>
      <c r="AK112" s="79">
        <v>0</v>
      </c>
      <c r="BB112" s="174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222</v>
      </c>
      <c r="B113" s="60" t="s">
        <v>223</v>
      </c>
      <c r="C113" s="34">
        <v>4301020346</v>
      </c>
      <c r="D113" s="648">
        <v>4680115882775</v>
      </c>
      <c r="E113" s="64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82</v>
      </c>
      <c r="L113" s="35" t="s">
        <v>45</v>
      </c>
      <c r="M113" s="36" t="s">
        <v>116</v>
      </c>
      <c r="N113" s="36"/>
      <c r="O113" s="35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 t="s">
        <v>45</v>
      </c>
      <c r="AB113" s="66" t="s">
        <v>45</v>
      </c>
      <c r="AC113" s="175" t="s">
        <v>221</v>
      </c>
      <c r="AG113" s="75"/>
      <c r="AJ113" s="79" t="s">
        <v>45</v>
      </c>
      <c r="AK113" s="79">
        <v>0</v>
      </c>
      <c r="BB113" s="176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224</v>
      </c>
      <c r="B114" s="60" t="s">
        <v>225</v>
      </c>
      <c r="C114" s="34">
        <v>4301020344</v>
      </c>
      <c r="D114" s="648">
        <v>4680115880658</v>
      </c>
      <c r="E114" s="64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88</v>
      </c>
      <c r="L114" s="35" t="s">
        <v>45</v>
      </c>
      <c r="M114" s="36" t="s">
        <v>116</v>
      </c>
      <c r="N114" s="36"/>
      <c r="O114" s="35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77" t="s">
        <v>221</v>
      </c>
      <c r="AG114" s="75"/>
      <c r="AJ114" s="79" t="s">
        <v>45</v>
      </c>
      <c r="AK114" s="79">
        <v>0</v>
      </c>
      <c r="BB114" s="178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0" t="s">
        <v>39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0" t="s">
        <v>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647" t="s">
        <v>83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3"/>
      <c r="AB117" s="63"/>
      <c r="AC117" s="63"/>
    </row>
    <row r="118" spans="1:68" ht="16.5" customHeight="1" x14ac:dyDescent="0.25">
      <c r="A118" s="60" t="s">
        <v>226</v>
      </c>
      <c r="B118" s="60" t="s">
        <v>227</v>
      </c>
      <c r="C118" s="34">
        <v>4301051724</v>
      </c>
      <c r="D118" s="648">
        <v>4607091385168</v>
      </c>
      <c r="E118" s="64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117</v>
      </c>
      <c r="L118" s="35" t="s">
        <v>45</v>
      </c>
      <c r="M118" s="36" t="s">
        <v>103</v>
      </c>
      <c r="N118" s="36"/>
      <c r="O118" s="35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7" t="s">
        <v>45</v>
      </c>
      <c r="V118" s="37" t="s">
        <v>45</v>
      </c>
      <c r="W118" s="38" t="s">
        <v>0</v>
      </c>
      <c r="X118" s="56">
        <v>712.8</v>
      </c>
      <c r="Y118" s="53">
        <f>IFERROR(IF(X118="",0,CEILING((X118/$H118),1)*$H118),"")</f>
        <v>712.8</v>
      </c>
      <c r="Z118" s="39">
        <f>IFERROR(IF(Y118=0,"",ROUNDUP(Y118/H118,0)*0.01898),"")</f>
        <v>1.6702399999999999</v>
      </c>
      <c r="AA118" s="65" t="s">
        <v>45</v>
      </c>
      <c r="AB118" s="66" t="s">
        <v>45</v>
      </c>
      <c r="AC118" s="179" t="s">
        <v>228</v>
      </c>
      <c r="AG118" s="75"/>
      <c r="AJ118" s="79" t="s">
        <v>45</v>
      </c>
      <c r="AK118" s="79">
        <v>0</v>
      </c>
      <c r="BB118" s="180" t="s">
        <v>66</v>
      </c>
      <c r="BM118" s="75">
        <f>IFERROR(X118*I118/H118,"0")</f>
        <v>757.94399999999996</v>
      </c>
      <c r="BN118" s="75">
        <f>IFERROR(Y118*I118/H118,"0")</f>
        <v>757.94399999999996</v>
      </c>
      <c r="BO118" s="75">
        <f>IFERROR(1/J118*(X118/H118),"0")</f>
        <v>1.375</v>
      </c>
      <c r="BP118" s="75">
        <f>IFERROR(1/J118*(Y118/H118),"0")</f>
        <v>1.375</v>
      </c>
    </row>
    <row r="119" spans="1:68" ht="27" hidden="1" customHeight="1" x14ac:dyDescent="0.25">
      <c r="A119" s="60" t="s">
        <v>229</v>
      </c>
      <c r="B119" s="60" t="s">
        <v>230</v>
      </c>
      <c r="C119" s="34">
        <v>4301051730</v>
      </c>
      <c r="D119" s="648">
        <v>4607091383256</v>
      </c>
      <c r="E119" s="648"/>
      <c r="F119" s="59">
        <v>0.33</v>
      </c>
      <c r="G119" s="35">
        <v>6</v>
      </c>
      <c r="H119" s="59">
        <v>1.98</v>
      </c>
      <c r="I119" s="59">
        <v>2.226</v>
      </c>
      <c r="J119" s="35">
        <v>182</v>
      </c>
      <c r="K119" s="35" t="s">
        <v>88</v>
      </c>
      <c r="L119" s="35" t="s">
        <v>45</v>
      </c>
      <c r="M119" s="36" t="s">
        <v>103</v>
      </c>
      <c r="N119" s="36"/>
      <c r="O119" s="35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81" t="s">
        <v>228</v>
      </c>
      <c r="AG119" s="75"/>
      <c r="AJ119" s="79" t="s">
        <v>45</v>
      </c>
      <c r="AK119" s="79">
        <v>0</v>
      </c>
      <c r="BB119" s="182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231</v>
      </c>
      <c r="B120" s="60" t="s">
        <v>232</v>
      </c>
      <c r="C120" s="34">
        <v>4301051721</v>
      </c>
      <c r="D120" s="648">
        <v>4607091385748</v>
      </c>
      <c r="E120" s="648"/>
      <c r="F120" s="59">
        <v>0.45</v>
      </c>
      <c r="G120" s="35">
        <v>6</v>
      </c>
      <c r="H120" s="59">
        <v>2.7</v>
      </c>
      <c r="I120" s="59">
        <v>2.952</v>
      </c>
      <c r="J120" s="35">
        <v>182</v>
      </c>
      <c r="K120" s="35" t="s">
        <v>88</v>
      </c>
      <c r="L120" s="35" t="s">
        <v>45</v>
      </c>
      <c r="M120" s="36" t="s">
        <v>103</v>
      </c>
      <c r="N120" s="36"/>
      <c r="O120" s="35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7" t="s">
        <v>45</v>
      </c>
      <c r="V120" s="37" t="s">
        <v>45</v>
      </c>
      <c r="W120" s="38" t="s">
        <v>0</v>
      </c>
      <c r="X120" s="56">
        <v>64.8</v>
      </c>
      <c r="Y120" s="53">
        <f>IFERROR(IF(X120="",0,CEILING((X120/$H120),1)*$H120),"")</f>
        <v>64.800000000000011</v>
      </c>
      <c r="Z120" s="39">
        <f>IFERROR(IF(Y120=0,"",ROUNDUP(Y120/H120,0)*0.00651),"")</f>
        <v>0.15623999999999999</v>
      </c>
      <c r="AA120" s="65" t="s">
        <v>45</v>
      </c>
      <c r="AB120" s="66" t="s">
        <v>45</v>
      </c>
      <c r="AC120" s="183" t="s">
        <v>228</v>
      </c>
      <c r="AG120" s="75"/>
      <c r="AJ120" s="79" t="s">
        <v>45</v>
      </c>
      <c r="AK120" s="79">
        <v>0</v>
      </c>
      <c r="BB120" s="184" t="s">
        <v>66</v>
      </c>
      <c r="BM120" s="75">
        <f>IFERROR(X120*I120/H120,"0")</f>
        <v>70.847999999999985</v>
      </c>
      <c r="BN120" s="75">
        <f>IFERROR(Y120*I120/H120,"0")</f>
        <v>70.848000000000013</v>
      </c>
      <c r="BO120" s="75">
        <f>IFERROR(1/J120*(X120/H120),"0")</f>
        <v>0.13186813186813187</v>
      </c>
      <c r="BP120" s="75">
        <f>IFERROR(1/J120*(Y120/H120),"0")</f>
        <v>0.1318681318681319</v>
      </c>
    </row>
    <row r="121" spans="1:68" ht="16.5" hidden="1" customHeight="1" x14ac:dyDescent="0.25">
      <c r="A121" s="60" t="s">
        <v>233</v>
      </c>
      <c r="B121" s="60" t="s">
        <v>234</v>
      </c>
      <c r="C121" s="34">
        <v>4301051740</v>
      </c>
      <c r="D121" s="648">
        <v>4680115884533</v>
      </c>
      <c r="E121" s="648"/>
      <c r="F121" s="59">
        <v>0.3</v>
      </c>
      <c r="G121" s="35">
        <v>6</v>
      </c>
      <c r="H121" s="59">
        <v>1.8</v>
      </c>
      <c r="I121" s="59">
        <v>1.98</v>
      </c>
      <c r="J121" s="35">
        <v>182</v>
      </c>
      <c r="K121" s="35" t="s">
        <v>88</v>
      </c>
      <c r="L121" s="35" t="s">
        <v>45</v>
      </c>
      <c r="M121" s="36" t="s">
        <v>87</v>
      </c>
      <c r="N121" s="36"/>
      <c r="O121" s="35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85" t="s">
        <v>235</v>
      </c>
      <c r="AG121" s="75"/>
      <c r="AJ121" s="79" t="s">
        <v>45</v>
      </c>
      <c r="AK121" s="79">
        <v>0</v>
      </c>
      <c r="BB121" s="186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0" t="s">
        <v>39</v>
      </c>
      <c r="X122" s="41">
        <f>IFERROR(X118/H118,"0")+IFERROR(X119/H119,"0")+IFERROR(X120/H120,"0")+IFERROR(X121/H121,"0")</f>
        <v>112</v>
      </c>
      <c r="Y122" s="41">
        <f>IFERROR(Y118/H118,"0")+IFERROR(Y119/H119,"0")+IFERROR(Y120/H120,"0")+IFERROR(Y121/H121,"0")</f>
        <v>112</v>
      </c>
      <c r="Z122" s="41">
        <f>IFERROR(IF(Z118="",0,Z118),"0")+IFERROR(IF(Z119="",0,Z119),"0")+IFERROR(IF(Z120="",0,Z120),"0")+IFERROR(IF(Z121="",0,Z121),"0")</f>
        <v>1.8264799999999999</v>
      </c>
      <c r="AA122" s="64"/>
      <c r="AB122" s="64"/>
      <c r="AC122" s="64"/>
    </row>
    <row r="123" spans="1:68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0" t="s">
        <v>0</v>
      </c>
      <c r="X123" s="41">
        <f>IFERROR(SUM(X118:X121),"0")</f>
        <v>777.59999999999991</v>
      </c>
      <c r="Y123" s="41">
        <f>IFERROR(SUM(Y118:Y121),"0")</f>
        <v>777.59999999999991</v>
      </c>
      <c r="Z123" s="40"/>
      <c r="AA123" s="64"/>
      <c r="AB123" s="64"/>
      <c r="AC123" s="64"/>
    </row>
    <row r="124" spans="1:68" ht="14.25" hidden="1" customHeight="1" x14ac:dyDescent="0.25">
      <c r="A124" s="647" t="s">
        <v>179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3"/>
      <c r="AB124" s="63"/>
      <c r="AC124" s="63"/>
    </row>
    <row r="125" spans="1:68" ht="27" hidden="1" customHeight="1" x14ac:dyDescent="0.25">
      <c r="A125" s="60" t="s">
        <v>236</v>
      </c>
      <c r="B125" s="60" t="s">
        <v>237</v>
      </c>
      <c r="C125" s="34">
        <v>4301060357</v>
      </c>
      <c r="D125" s="648">
        <v>4680115882652</v>
      </c>
      <c r="E125" s="648"/>
      <c r="F125" s="59">
        <v>0.33</v>
      </c>
      <c r="G125" s="35">
        <v>6</v>
      </c>
      <c r="H125" s="59">
        <v>1.98</v>
      </c>
      <c r="I125" s="59">
        <v>2.82</v>
      </c>
      <c r="J125" s="35">
        <v>182</v>
      </c>
      <c r="K125" s="35" t="s">
        <v>88</v>
      </c>
      <c r="L125" s="35" t="s">
        <v>45</v>
      </c>
      <c r="M125" s="36" t="s">
        <v>87</v>
      </c>
      <c r="N125" s="36"/>
      <c r="O125" s="35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87" t="s">
        <v>238</v>
      </c>
      <c r="AG125" s="75"/>
      <c r="AJ125" s="79" t="s">
        <v>45</v>
      </c>
      <c r="AK125" s="79">
        <v>0</v>
      </c>
      <c r="BB125" s="188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16.5" hidden="1" customHeight="1" x14ac:dyDescent="0.25">
      <c r="A126" s="60" t="s">
        <v>239</v>
      </c>
      <c r="B126" s="60" t="s">
        <v>240</v>
      </c>
      <c r="C126" s="34">
        <v>4301060317</v>
      </c>
      <c r="D126" s="648">
        <v>4680115880238</v>
      </c>
      <c r="E126" s="648"/>
      <c r="F126" s="59">
        <v>0.33</v>
      </c>
      <c r="G126" s="35">
        <v>6</v>
      </c>
      <c r="H126" s="59">
        <v>1.98</v>
      </c>
      <c r="I126" s="59">
        <v>2.238</v>
      </c>
      <c r="J126" s="35">
        <v>182</v>
      </c>
      <c r="K126" s="35" t="s">
        <v>88</v>
      </c>
      <c r="L126" s="35" t="s">
        <v>45</v>
      </c>
      <c r="M126" s="36" t="s">
        <v>87</v>
      </c>
      <c r="N126" s="36"/>
      <c r="O126" s="35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189" t="s">
        <v>241</v>
      </c>
      <c r="AG126" s="75"/>
      <c r="AJ126" s="79" t="s">
        <v>45</v>
      </c>
      <c r="AK126" s="79">
        <v>0</v>
      </c>
      <c r="BB126" s="190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idden="1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0" t="s">
        <v>39</v>
      </c>
      <c r="X127" s="41">
        <f>IFERROR(X125/H125,"0")+IFERROR(X126/H126,"0")</f>
        <v>0</v>
      </c>
      <c r="Y127" s="41">
        <f>IFERROR(Y125/H125,"0")+IFERROR(Y126/H126,"0")</f>
        <v>0</v>
      </c>
      <c r="Z127" s="41">
        <f>IFERROR(IF(Z125="",0,Z125),"0")+IFERROR(IF(Z126="",0,Z126),"0")</f>
        <v>0</v>
      </c>
      <c r="AA127" s="64"/>
      <c r="AB127" s="64"/>
      <c r="AC127" s="64"/>
    </row>
    <row r="128" spans="1:68" hidden="1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0" t="s">
        <v>0</v>
      </c>
      <c r="X128" s="41">
        <f>IFERROR(SUM(X125:X126),"0")</f>
        <v>0</v>
      </c>
      <c r="Y128" s="41">
        <f>IFERROR(SUM(Y125:Y126),"0")</f>
        <v>0</v>
      </c>
      <c r="Z128" s="40"/>
      <c r="AA128" s="64"/>
      <c r="AB128" s="64"/>
      <c r="AC128" s="64"/>
    </row>
    <row r="129" spans="1:68" ht="16.5" hidden="1" customHeight="1" x14ac:dyDescent="0.25">
      <c r="A129" s="646" t="s">
        <v>242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2"/>
      <c r="AB129" s="62"/>
      <c r="AC129" s="62"/>
    </row>
    <row r="130" spans="1:68" ht="14.25" hidden="1" customHeight="1" x14ac:dyDescent="0.25">
      <c r="A130" s="647" t="s">
        <v>112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3"/>
      <c r="AB130" s="63"/>
      <c r="AC130" s="63"/>
    </row>
    <row r="131" spans="1:68" ht="27" hidden="1" customHeight="1" x14ac:dyDescent="0.25">
      <c r="A131" s="60" t="s">
        <v>243</v>
      </c>
      <c r="B131" s="60" t="s">
        <v>244</v>
      </c>
      <c r="C131" s="34">
        <v>4301011564</v>
      </c>
      <c r="D131" s="648">
        <v>4680115882577</v>
      </c>
      <c r="E131" s="648"/>
      <c r="F131" s="59">
        <v>0.4</v>
      </c>
      <c r="G131" s="35">
        <v>8</v>
      </c>
      <c r="H131" s="59">
        <v>3.2</v>
      </c>
      <c r="I131" s="59">
        <v>3.38</v>
      </c>
      <c r="J131" s="35">
        <v>182</v>
      </c>
      <c r="K131" s="35" t="s">
        <v>88</v>
      </c>
      <c r="L131" s="35" t="s">
        <v>45</v>
      </c>
      <c r="M131" s="36" t="s">
        <v>109</v>
      </c>
      <c r="N131" s="36"/>
      <c r="O131" s="35">
        <v>90</v>
      </c>
      <c r="P131" s="71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0"/>
      <c r="R131" s="650"/>
      <c r="S131" s="650"/>
      <c r="T131" s="651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191" t="s">
        <v>245</v>
      </c>
      <c r="AG131" s="75"/>
      <c r="AJ131" s="79" t="s">
        <v>45</v>
      </c>
      <c r="AK131" s="79">
        <v>0</v>
      </c>
      <c r="BB131" s="192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hidden="1" customHeight="1" x14ac:dyDescent="0.25">
      <c r="A132" s="60" t="s">
        <v>243</v>
      </c>
      <c r="B132" s="60" t="s">
        <v>247</v>
      </c>
      <c r="C132" s="34">
        <v>4301011562</v>
      </c>
      <c r="D132" s="648">
        <v>4680115882577</v>
      </c>
      <c r="E132" s="64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88</v>
      </c>
      <c r="L132" s="35" t="s">
        <v>45</v>
      </c>
      <c r="M132" s="36" t="s">
        <v>109</v>
      </c>
      <c r="N132" s="36"/>
      <c r="O132" s="35">
        <v>90</v>
      </c>
      <c r="P132" s="7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0"/>
      <c r="R132" s="650"/>
      <c r="S132" s="650"/>
      <c r="T132" s="651"/>
      <c r="U132" s="37" t="s">
        <v>45</v>
      </c>
      <c r="V132" s="37" t="s">
        <v>246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193" t="s">
        <v>245</v>
      </c>
      <c r="AG132" s="75"/>
      <c r="AJ132" s="79" t="s">
        <v>45</v>
      </c>
      <c r="AK132" s="79">
        <v>0</v>
      </c>
      <c r="BB132" s="194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idden="1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0" t="s">
        <v>39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hidden="1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0" t="s">
        <v>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4.25" hidden="1" customHeight="1" x14ac:dyDescent="0.25">
      <c r="A135" s="647" t="s">
        <v>76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3"/>
      <c r="AB135" s="63"/>
      <c r="AC135" s="63"/>
    </row>
    <row r="136" spans="1:68" ht="27" hidden="1" customHeight="1" x14ac:dyDescent="0.25">
      <c r="A136" s="60" t="s">
        <v>248</v>
      </c>
      <c r="B136" s="60" t="s">
        <v>249</v>
      </c>
      <c r="C136" s="34">
        <v>4301031234</v>
      </c>
      <c r="D136" s="648">
        <v>4680115883444</v>
      </c>
      <c r="E136" s="648"/>
      <c r="F136" s="59">
        <v>0.35</v>
      </c>
      <c r="G136" s="35">
        <v>8</v>
      </c>
      <c r="H136" s="59">
        <v>2.8</v>
      </c>
      <c r="I136" s="59">
        <v>3.0680000000000001</v>
      </c>
      <c r="J136" s="35">
        <v>182</v>
      </c>
      <c r="K136" s="35" t="s">
        <v>88</v>
      </c>
      <c r="L136" s="35" t="s">
        <v>45</v>
      </c>
      <c r="M136" s="36" t="s">
        <v>109</v>
      </c>
      <c r="N136" s="36"/>
      <c r="O136" s="35">
        <v>90</v>
      </c>
      <c r="P136" s="7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0"/>
      <c r="R136" s="650"/>
      <c r="S136" s="650"/>
      <c r="T136" s="651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195" t="s">
        <v>250</v>
      </c>
      <c r="AG136" s="75"/>
      <c r="AJ136" s="79" t="s">
        <v>45</v>
      </c>
      <c r="AK136" s="79">
        <v>0</v>
      </c>
      <c r="BB136" s="19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hidden="1" customHeight="1" x14ac:dyDescent="0.25">
      <c r="A137" s="60" t="s">
        <v>248</v>
      </c>
      <c r="B137" s="60" t="s">
        <v>251</v>
      </c>
      <c r="C137" s="34">
        <v>4301031235</v>
      </c>
      <c r="D137" s="648">
        <v>4680115883444</v>
      </c>
      <c r="E137" s="64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88</v>
      </c>
      <c r="L137" s="35" t="s">
        <v>45</v>
      </c>
      <c r="M137" s="36" t="s">
        <v>109</v>
      </c>
      <c r="N137" s="36"/>
      <c r="O137" s="35">
        <v>90</v>
      </c>
      <c r="P137" s="7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0"/>
      <c r="R137" s="650"/>
      <c r="S137" s="650"/>
      <c r="T137" s="651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197" t="s">
        <v>250</v>
      </c>
      <c r="AG137" s="75"/>
      <c r="AJ137" s="79" t="s">
        <v>45</v>
      </c>
      <c r="AK137" s="79">
        <v>0</v>
      </c>
      <c r="BB137" s="19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idden="1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hidden="1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4.25" hidden="1" customHeight="1" x14ac:dyDescent="0.25">
      <c r="A140" s="647" t="s">
        <v>83</v>
      </c>
      <c r="B140" s="647"/>
      <c r="C140" s="647"/>
      <c r="D140" s="647"/>
      <c r="E140" s="647"/>
      <c r="F140" s="647"/>
      <c r="G140" s="647"/>
      <c r="H140" s="647"/>
      <c r="I140" s="647"/>
      <c r="J140" s="647"/>
      <c r="K140" s="647"/>
      <c r="L140" s="647"/>
      <c r="M140" s="647"/>
      <c r="N140" s="647"/>
      <c r="O140" s="647"/>
      <c r="P140" s="647"/>
      <c r="Q140" s="647"/>
      <c r="R140" s="647"/>
      <c r="S140" s="647"/>
      <c r="T140" s="647"/>
      <c r="U140" s="647"/>
      <c r="V140" s="647"/>
      <c r="W140" s="647"/>
      <c r="X140" s="647"/>
      <c r="Y140" s="647"/>
      <c r="Z140" s="647"/>
      <c r="AA140" s="63"/>
      <c r="AB140" s="63"/>
      <c r="AC140" s="63"/>
    </row>
    <row r="141" spans="1:68" ht="16.5" hidden="1" customHeight="1" x14ac:dyDescent="0.25">
      <c r="A141" s="60" t="s">
        <v>252</v>
      </c>
      <c r="B141" s="60" t="s">
        <v>253</v>
      </c>
      <c r="C141" s="34">
        <v>4301051477</v>
      </c>
      <c r="D141" s="648">
        <v>4680115882584</v>
      </c>
      <c r="E141" s="648"/>
      <c r="F141" s="59">
        <v>0.33</v>
      </c>
      <c r="G141" s="35">
        <v>8</v>
      </c>
      <c r="H141" s="59">
        <v>2.64</v>
      </c>
      <c r="I141" s="59">
        <v>2.9079999999999999</v>
      </c>
      <c r="J141" s="35">
        <v>182</v>
      </c>
      <c r="K141" s="35" t="s">
        <v>88</v>
      </c>
      <c r="L141" s="35" t="s">
        <v>45</v>
      </c>
      <c r="M141" s="36" t="s">
        <v>109</v>
      </c>
      <c r="N141" s="36"/>
      <c r="O141" s="35">
        <v>60</v>
      </c>
      <c r="P141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0"/>
      <c r="R141" s="650"/>
      <c r="S141" s="650"/>
      <c r="T141" s="651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199" t="s">
        <v>245</v>
      </c>
      <c r="AG141" s="75"/>
      <c r="AJ141" s="79" t="s">
        <v>45</v>
      </c>
      <c r="AK141" s="79">
        <v>0</v>
      </c>
      <c r="BB141" s="200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t="16.5" hidden="1" customHeight="1" x14ac:dyDescent="0.25">
      <c r="A142" s="60" t="s">
        <v>252</v>
      </c>
      <c r="B142" s="60" t="s">
        <v>254</v>
      </c>
      <c r="C142" s="34">
        <v>4301051476</v>
      </c>
      <c r="D142" s="648">
        <v>4680115882584</v>
      </c>
      <c r="E142" s="64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88</v>
      </c>
      <c r="L142" s="35" t="s">
        <v>45</v>
      </c>
      <c r="M142" s="36" t="s">
        <v>109</v>
      </c>
      <c r="N142" s="36"/>
      <c r="O142" s="35">
        <v>60</v>
      </c>
      <c r="P142" s="7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0"/>
      <c r="R142" s="650"/>
      <c r="S142" s="650"/>
      <c r="T142" s="651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01" t="s">
        <v>245</v>
      </c>
      <c r="AG142" s="75"/>
      <c r="AJ142" s="79" t="s">
        <v>45</v>
      </c>
      <c r="AK142" s="79">
        <v>0</v>
      </c>
      <c r="BB142" s="202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idden="1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0" t="s">
        <v>39</v>
      </c>
      <c r="X143" s="41">
        <f>IFERROR(X141/H141,"0")+IFERROR(X142/H142,"0")</f>
        <v>0</v>
      </c>
      <c r="Y143" s="41">
        <f>IFERROR(Y141/H141,"0")+IFERROR(Y142/H142,"0")</f>
        <v>0</v>
      </c>
      <c r="Z143" s="41">
        <f>IFERROR(IF(Z141="",0,Z141),"0")+IFERROR(IF(Z142="",0,Z142),"0")</f>
        <v>0</v>
      </c>
      <c r="AA143" s="64"/>
      <c r="AB143" s="64"/>
      <c r="AC143" s="64"/>
    </row>
    <row r="144" spans="1:68" hidden="1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0" t="s">
        <v>0</v>
      </c>
      <c r="X144" s="41">
        <f>IFERROR(SUM(X141:X142),"0")</f>
        <v>0</v>
      </c>
      <c r="Y144" s="41">
        <f>IFERROR(SUM(Y141:Y142),"0")</f>
        <v>0</v>
      </c>
      <c r="Z144" s="40"/>
      <c r="AA144" s="64"/>
      <c r="AB144" s="64"/>
      <c r="AC144" s="64"/>
    </row>
    <row r="145" spans="1:68" ht="16.5" hidden="1" customHeight="1" x14ac:dyDescent="0.25">
      <c r="A145" s="646" t="s">
        <v>110</v>
      </c>
      <c r="B145" s="646"/>
      <c r="C145" s="646"/>
      <c r="D145" s="646"/>
      <c r="E145" s="646"/>
      <c r="F145" s="646"/>
      <c r="G145" s="646"/>
      <c r="H145" s="646"/>
      <c r="I145" s="646"/>
      <c r="J145" s="646"/>
      <c r="K145" s="646"/>
      <c r="L145" s="646"/>
      <c r="M145" s="646"/>
      <c r="N145" s="646"/>
      <c r="O145" s="646"/>
      <c r="P145" s="646"/>
      <c r="Q145" s="646"/>
      <c r="R145" s="646"/>
      <c r="S145" s="646"/>
      <c r="T145" s="646"/>
      <c r="U145" s="646"/>
      <c r="V145" s="646"/>
      <c r="W145" s="646"/>
      <c r="X145" s="646"/>
      <c r="Y145" s="646"/>
      <c r="Z145" s="646"/>
      <c r="AA145" s="62"/>
      <c r="AB145" s="62"/>
      <c r="AC145" s="62"/>
    </row>
    <row r="146" spans="1:68" ht="14.25" hidden="1" customHeight="1" x14ac:dyDescent="0.25">
      <c r="A146" s="647" t="s">
        <v>112</v>
      </c>
      <c r="B146" s="647"/>
      <c r="C146" s="647"/>
      <c r="D146" s="647"/>
      <c r="E146" s="647"/>
      <c r="F146" s="647"/>
      <c r="G146" s="647"/>
      <c r="H146" s="647"/>
      <c r="I146" s="647"/>
      <c r="J146" s="647"/>
      <c r="K146" s="647"/>
      <c r="L146" s="647"/>
      <c r="M146" s="647"/>
      <c r="N146" s="647"/>
      <c r="O146" s="647"/>
      <c r="P146" s="647"/>
      <c r="Q146" s="647"/>
      <c r="R146" s="647"/>
      <c r="S146" s="647"/>
      <c r="T146" s="647"/>
      <c r="U146" s="647"/>
      <c r="V146" s="647"/>
      <c r="W146" s="647"/>
      <c r="X146" s="647"/>
      <c r="Y146" s="647"/>
      <c r="Z146" s="647"/>
      <c r="AA146" s="63"/>
      <c r="AB146" s="63"/>
      <c r="AC146" s="63"/>
    </row>
    <row r="147" spans="1:68" ht="27" hidden="1" customHeight="1" x14ac:dyDescent="0.25">
      <c r="A147" s="60" t="s">
        <v>255</v>
      </c>
      <c r="B147" s="60" t="s">
        <v>256</v>
      </c>
      <c r="C147" s="34">
        <v>4301011705</v>
      </c>
      <c r="D147" s="648">
        <v>4607091384604</v>
      </c>
      <c r="E147" s="648"/>
      <c r="F147" s="59">
        <v>0.4</v>
      </c>
      <c r="G147" s="35">
        <v>10</v>
      </c>
      <c r="H147" s="59">
        <v>4</v>
      </c>
      <c r="I147" s="59">
        <v>4.21</v>
      </c>
      <c r="J147" s="35">
        <v>132</v>
      </c>
      <c r="K147" s="35" t="s">
        <v>120</v>
      </c>
      <c r="L147" s="35" t="s">
        <v>45</v>
      </c>
      <c r="M147" s="36" t="s">
        <v>116</v>
      </c>
      <c r="N147" s="36"/>
      <c r="O147" s="35">
        <v>50</v>
      </c>
      <c r="P147" s="7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0"/>
      <c r="R147" s="650"/>
      <c r="S147" s="650"/>
      <c r="T147" s="651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IFERROR(IF(Y147=0,"",ROUNDUP(Y147/H147,0)*0.00902),"")</f>
        <v/>
      </c>
      <c r="AA147" s="65" t="s">
        <v>45</v>
      </c>
      <c r="AB147" s="66" t="s">
        <v>45</v>
      </c>
      <c r="AC147" s="203" t="s">
        <v>257</v>
      </c>
      <c r="AG147" s="75"/>
      <c r="AJ147" s="79" t="s">
        <v>45</v>
      </c>
      <c r="AK147" s="79">
        <v>0</v>
      </c>
      <c r="BB147" s="20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idden="1" x14ac:dyDescent="0.2">
      <c r="A148" s="655"/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6"/>
      <c r="P148" s="652" t="s">
        <v>40</v>
      </c>
      <c r="Q148" s="653"/>
      <c r="R148" s="653"/>
      <c r="S148" s="653"/>
      <c r="T148" s="653"/>
      <c r="U148" s="653"/>
      <c r="V148" s="654"/>
      <c r="W148" s="40" t="s">
        <v>39</v>
      </c>
      <c r="X148" s="41">
        <f>IFERROR(X147/H147,"0")</f>
        <v>0</v>
      </c>
      <c r="Y148" s="41">
        <f>IFERROR(Y147/H147,"0")</f>
        <v>0</v>
      </c>
      <c r="Z148" s="41">
        <f>IFERROR(IF(Z147="",0,Z147),"0")</f>
        <v>0</v>
      </c>
      <c r="AA148" s="64"/>
      <c r="AB148" s="64"/>
      <c r="AC148" s="64"/>
    </row>
    <row r="149" spans="1:68" hidden="1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0" t="s">
        <v>0</v>
      </c>
      <c r="X149" s="41">
        <f>IFERROR(SUM(X147:X147),"0")</f>
        <v>0</v>
      </c>
      <c r="Y149" s="41">
        <f>IFERROR(SUM(Y147:Y147),"0")</f>
        <v>0</v>
      </c>
      <c r="Z149" s="40"/>
      <c r="AA149" s="64"/>
      <c r="AB149" s="64"/>
      <c r="AC149" s="64"/>
    </row>
    <row r="150" spans="1:68" ht="14.25" hidden="1" customHeight="1" x14ac:dyDescent="0.25">
      <c r="A150" s="647" t="s">
        <v>76</v>
      </c>
      <c r="B150" s="647"/>
      <c r="C150" s="647"/>
      <c r="D150" s="647"/>
      <c r="E150" s="647"/>
      <c r="F150" s="647"/>
      <c r="G150" s="647"/>
      <c r="H150" s="647"/>
      <c r="I150" s="647"/>
      <c r="J150" s="647"/>
      <c r="K150" s="647"/>
      <c r="L150" s="647"/>
      <c r="M150" s="647"/>
      <c r="N150" s="647"/>
      <c r="O150" s="647"/>
      <c r="P150" s="647"/>
      <c r="Q150" s="647"/>
      <c r="R150" s="647"/>
      <c r="S150" s="647"/>
      <c r="T150" s="647"/>
      <c r="U150" s="647"/>
      <c r="V150" s="647"/>
      <c r="W150" s="647"/>
      <c r="X150" s="647"/>
      <c r="Y150" s="647"/>
      <c r="Z150" s="647"/>
      <c r="AA150" s="63"/>
      <c r="AB150" s="63"/>
      <c r="AC150" s="63"/>
    </row>
    <row r="151" spans="1:68" ht="16.5" hidden="1" customHeight="1" x14ac:dyDescent="0.25">
      <c r="A151" s="60" t="s">
        <v>258</v>
      </c>
      <c r="B151" s="60" t="s">
        <v>259</v>
      </c>
      <c r="C151" s="34">
        <v>4301030895</v>
      </c>
      <c r="D151" s="648">
        <v>4607091387667</v>
      </c>
      <c r="E151" s="648"/>
      <c r="F151" s="59">
        <v>0.9</v>
      </c>
      <c r="G151" s="35">
        <v>10</v>
      </c>
      <c r="H151" s="59">
        <v>9</v>
      </c>
      <c r="I151" s="59">
        <v>9.5850000000000009</v>
      </c>
      <c r="J151" s="35">
        <v>64</v>
      </c>
      <c r="K151" s="35" t="s">
        <v>117</v>
      </c>
      <c r="L151" s="35" t="s">
        <v>45</v>
      </c>
      <c r="M151" s="36" t="s">
        <v>116</v>
      </c>
      <c r="N151" s="36"/>
      <c r="O151" s="35">
        <v>40</v>
      </c>
      <c r="P151" s="7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0"/>
      <c r="R151" s="650"/>
      <c r="S151" s="650"/>
      <c r="T151" s="651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IFERROR(IF(Y151=0,"",ROUNDUP(Y151/H151,0)*0.01898),"")</f>
        <v/>
      </c>
      <c r="AA151" s="65" t="s">
        <v>45</v>
      </c>
      <c r="AB151" s="66" t="s">
        <v>45</v>
      </c>
      <c r="AC151" s="205" t="s">
        <v>260</v>
      </c>
      <c r="AG151" s="75"/>
      <c r="AJ151" s="79" t="s">
        <v>45</v>
      </c>
      <c r="AK151" s="79">
        <v>0</v>
      </c>
      <c r="BB151" s="20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16.5" hidden="1" customHeight="1" x14ac:dyDescent="0.25">
      <c r="A152" s="60" t="s">
        <v>261</v>
      </c>
      <c r="B152" s="60" t="s">
        <v>262</v>
      </c>
      <c r="C152" s="34">
        <v>4301030961</v>
      </c>
      <c r="D152" s="648">
        <v>4607091387636</v>
      </c>
      <c r="E152" s="648"/>
      <c r="F152" s="59">
        <v>0.7</v>
      </c>
      <c r="G152" s="35">
        <v>6</v>
      </c>
      <c r="H152" s="59">
        <v>4.2</v>
      </c>
      <c r="I152" s="59">
        <v>4.47</v>
      </c>
      <c r="J152" s="35">
        <v>182</v>
      </c>
      <c r="K152" s="35" t="s">
        <v>88</v>
      </c>
      <c r="L152" s="35" t="s">
        <v>45</v>
      </c>
      <c r="M152" s="36" t="s">
        <v>81</v>
      </c>
      <c r="N152" s="36"/>
      <c r="O152" s="35">
        <v>40</v>
      </c>
      <c r="P152" s="7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0"/>
      <c r="R152" s="650"/>
      <c r="S152" s="650"/>
      <c r="T152" s="651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07" t="s">
        <v>263</v>
      </c>
      <c r="AG152" s="75"/>
      <c r="AJ152" s="79" t="s">
        <v>45</v>
      </c>
      <c r="AK152" s="79">
        <v>0</v>
      </c>
      <c r="BB152" s="20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hidden="1" customHeight="1" x14ac:dyDescent="0.25">
      <c r="A153" s="60" t="s">
        <v>264</v>
      </c>
      <c r="B153" s="60" t="s">
        <v>265</v>
      </c>
      <c r="C153" s="34">
        <v>4301030963</v>
      </c>
      <c r="D153" s="648">
        <v>4607091382426</v>
      </c>
      <c r="E153" s="64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117</v>
      </c>
      <c r="L153" s="35" t="s">
        <v>45</v>
      </c>
      <c r="M153" s="36" t="s">
        <v>81</v>
      </c>
      <c r="N153" s="36"/>
      <c r="O153" s="35">
        <v>40</v>
      </c>
      <c r="P153" s="7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0"/>
      <c r="R153" s="650"/>
      <c r="S153" s="650"/>
      <c r="T153" s="65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09" t="s">
        <v>266</v>
      </c>
      <c r="AG153" s="75"/>
      <c r="AJ153" s="79" t="s">
        <v>45</v>
      </c>
      <c r="AK153" s="79">
        <v>0</v>
      </c>
      <c r="BB153" s="21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idden="1" x14ac:dyDescent="0.2">
      <c r="A154" s="655"/>
      <c r="B154" s="655"/>
      <c r="C154" s="655"/>
      <c r="D154" s="655"/>
      <c r="E154" s="655"/>
      <c r="F154" s="655"/>
      <c r="G154" s="655"/>
      <c r="H154" s="655"/>
      <c r="I154" s="655"/>
      <c r="J154" s="655"/>
      <c r="K154" s="655"/>
      <c r="L154" s="655"/>
      <c r="M154" s="655"/>
      <c r="N154" s="655"/>
      <c r="O154" s="656"/>
      <c r="P154" s="652" t="s">
        <v>40</v>
      </c>
      <c r="Q154" s="653"/>
      <c r="R154" s="653"/>
      <c r="S154" s="653"/>
      <c r="T154" s="653"/>
      <c r="U154" s="653"/>
      <c r="V154" s="654"/>
      <c r="W154" s="40" t="s">
        <v>39</v>
      </c>
      <c r="X154" s="41">
        <f>IFERROR(X151/H151,"0")+IFERROR(X152/H152,"0")+IFERROR(X153/H153,"0")</f>
        <v>0</v>
      </c>
      <c r="Y154" s="41">
        <f>IFERROR(Y151/H151,"0")+IFERROR(Y152/H152,"0")+IFERROR(Y153/H153,"0")</f>
        <v>0</v>
      </c>
      <c r="Z154" s="41">
        <f>IFERROR(IF(Z151="",0,Z151),"0")+IFERROR(IF(Z152="",0,Z152),"0")+IFERROR(IF(Z153="",0,Z153),"0")</f>
        <v>0</v>
      </c>
      <c r="AA154" s="64"/>
      <c r="AB154" s="64"/>
      <c r="AC154" s="64"/>
    </row>
    <row r="155" spans="1:68" hidden="1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0" t="s">
        <v>0</v>
      </c>
      <c r="X155" s="41">
        <f>IFERROR(SUM(X151:X153),"0")</f>
        <v>0</v>
      </c>
      <c r="Y155" s="41">
        <f>IFERROR(SUM(Y151:Y153),"0")</f>
        <v>0</v>
      </c>
      <c r="Z155" s="40"/>
      <c r="AA155" s="64"/>
      <c r="AB155" s="64"/>
      <c r="AC155" s="64"/>
    </row>
    <row r="156" spans="1:68" ht="27.75" hidden="1" customHeight="1" x14ac:dyDescent="0.2">
      <c r="A156" s="645" t="s">
        <v>267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52"/>
      <c r="AB156" s="52"/>
      <c r="AC156" s="52"/>
    </row>
    <row r="157" spans="1:68" ht="16.5" hidden="1" customHeight="1" x14ac:dyDescent="0.25">
      <c r="A157" s="646" t="s">
        <v>268</v>
      </c>
      <c r="B157" s="646"/>
      <c r="C157" s="646"/>
      <c r="D157" s="646"/>
      <c r="E157" s="646"/>
      <c r="F157" s="646"/>
      <c r="G157" s="646"/>
      <c r="H157" s="646"/>
      <c r="I157" s="646"/>
      <c r="J157" s="646"/>
      <c r="K157" s="646"/>
      <c r="L157" s="646"/>
      <c r="M157" s="646"/>
      <c r="N157" s="646"/>
      <c r="O157" s="646"/>
      <c r="P157" s="646"/>
      <c r="Q157" s="646"/>
      <c r="R157" s="646"/>
      <c r="S157" s="646"/>
      <c r="T157" s="646"/>
      <c r="U157" s="646"/>
      <c r="V157" s="646"/>
      <c r="W157" s="646"/>
      <c r="X157" s="646"/>
      <c r="Y157" s="646"/>
      <c r="Z157" s="646"/>
      <c r="AA157" s="62"/>
      <c r="AB157" s="62"/>
      <c r="AC157" s="62"/>
    </row>
    <row r="158" spans="1:68" ht="14.25" hidden="1" customHeight="1" x14ac:dyDescent="0.25">
      <c r="A158" s="647" t="s">
        <v>144</v>
      </c>
      <c r="B158" s="647"/>
      <c r="C158" s="647"/>
      <c r="D158" s="647"/>
      <c r="E158" s="647"/>
      <c r="F158" s="647"/>
      <c r="G158" s="647"/>
      <c r="H158" s="647"/>
      <c r="I158" s="647"/>
      <c r="J158" s="647"/>
      <c r="K158" s="647"/>
      <c r="L158" s="647"/>
      <c r="M158" s="647"/>
      <c r="N158" s="647"/>
      <c r="O158" s="647"/>
      <c r="P158" s="647"/>
      <c r="Q158" s="647"/>
      <c r="R158" s="647"/>
      <c r="S158" s="647"/>
      <c r="T158" s="647"/>
      <c r="U158" s="647"/>
      <c r="V158" s="647"/>
      <c r="W158" s="647"/>
      <c r="X158" s="647"/>
      <c r="Y158" s="647"/>
      <c r="Z158" s="647"/>
      <c r="AA158" s="63"/>
      <c r="AB158" s="63"/>
      <c r="AC158" s="63"/>
    </row>
    <row r="159" spans="1:68" ht="27" hidden="1" customHeight="1" x14ac:dyDescent="0.25">
      <c r="A159" s="60" t="s">
        <v>269</v>
      </c>
      <c r="B159" s="60" t="s">
        <v>270</v>
      </c>
      <c r="C159" s="34">
        <v>4301020323</v>
      </c>
      <c r="D159" s="648">
        <v>4680115886223</v>
      </c>
      <c r="E159" s="648"/>
      <c r="F159" s="59">
        <v>0.33</v>
      </c>
      <c r="G159" s="35">
        <v>6</v>
      </c>
      <c r="H159" s="59">
        <v>1.98</v>
      </c>
      <c r="I159" s="59">
        <v>2.08</v>
      </c>
      <c r="J159" s="35">
        <v>234</v>
      </c>
      <c r="K159" s="35" t="s">
        <v>82</v>
      </c>
      <c r="L159" s="35" t="s">
        <v>45</v>
      </c>
      <c r="M159" s="36" t="s">
        <v>81</v>
      </c>
      <c r="N159" s="36"/>
      <c r="O159" s="35">
        <v>40</v>
      </c>
      <c r="P159" s="7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0"/>
      <c r="R159" s="650"/>
      <c r="S159" s="650"/>
      <c r="T159" s="65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IFERROR(IF(Y159=0,"",ROUNDUP(Y159/H159,0)*0.00502),"")</f>
        <v/>
      </c>
      <c r="AA159" s="65" t="s">
        <v>45</v>
      </c>
      <c r="AB159" s="66" t="s">
        <v>45</v>
      </c>
      <c r="AC159" s="211" t="s">
        <v>271</v>
      </c>
      <c r="AG159" s="75"/>
      <c r="AJ159" s="79" t="s">
        <v>45</v>
      </c>
      <c r="AK159" s="79">
        <v>0</v>
      </c>
      <c r="BB159" s="21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55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2" t="s">
        <v>40</v>
      </c>
      <c r="Q160" s="653"/>
      <c r="R160" s="653"/>
      <c r="S160" s="653"/>
      <c r="T160" s="653"/>
      <c r="U160" s="653"/>
      <c r="V160" s="654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2" t="s">
        <v>40</v>
      </c>
      <c r="Q161" s="653"/>
      <c r="R161" s="653"/>
      <c r="S161" s="653"/>
      <c r="T161" s="653"/>
      <c r="U161" s="653"/>
      <c r="V161" s="654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14.25" hidden="1" customHeight="1" x14ac:dyDescent="0.25">
      <c r="A162" s="647" t="s">
        <v>76</v>
      </c>
      <c r="B162" s="647"/>
      <c r="C162" s="647"/>
      <c r="D162" s="647"/>
      <c r="E162" s="647"/>
      <c r="F162" s="647"/>
      <c r="G162" s="647"/>
      <c r="H162" s="647"/>
      <c r="I162" s="647"/>
      <c r="J162" s="647"/>
      <c r="K162" s="647"/>
      <c r="L162" s="647"/>
      <c r="M162" s="647"/>
      <c r="N162" s="647"/>
      <c r="O162" s="647"/>
      <c r="P162" s="647"/>
      <c r="Q162" s="647"/>
      <c r="R162" s="647"/>
      <c r="S162" s="647"/>
      <c r="T162" s="647"/>
      <c r="U162" s="647"/>
      <c r="V162" s="647"/>
      <c r="W162" s="647"/>
      <c r="X162" s="647"/>
      <c r="Y162" s="647"/>
      <c r="Z162" s="647"/>
      <c r="AA162" s="63"/>
      <c r="AB162" s="63"/>
      <c r="AC162" s="63"/>
    </row>
    <row r="163" spans="1:68" ht="27" customHeight="1" x14ac:dyDescent="0.25">
      <c r="A163" s="60" t="s">
        <v>272</v>
      </c>
      <c r="B163" s="60" t="s">
        <v>273</v>
      </c>
      <c r="C163" s="34">
        <v>4301031191</v>
      </c>
      <c r="D163" s="648">
        <v>4680115880993</v>
      </c>
      <c r="E163" s="648"/>
      <c r="F163" s="59">
        <v>0.7</v>
      </c>
      <c r="G163" s="35">
        <v>6</v>
      </c>
      <c r="H163" s="59">
        <v>4.2</v>
      </c>
      <c r="I163" s="59">
        <v>4.47</v>
      </c>
      <c r="J163" s="35">
        <v>132</v>
      </c>
      <c r="K163" s="35" t="s">
        <v>120</v>
      </c>
      <c r="L163" s="35" t="s">
        <v>45</v>
      </c>
      <c r="M163" s="36" t="s">
        <v>81</v>
      </c>
      <c r="N163" s="36"/>
      <c r="O163" s="35">
        <v>40</v>
      </c>
      <c r="P163" s="7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0"/>
      <c r="R163" s="650"/>
      <c r="S163" s="650"/>
      <c r="T163" s="651"/>
      <c r="U163" s="37" t="s">
        <v>45</v>
      </c>
      <c r="V163" s="37" t="s">
        <v>45</v>
      </c>
      <c r="W163" s="38" t="s">
        <v>0</v>
      </c>
      <c r="X163" s="56">
        <v>151.19999999999999</v>
      </c>
      <c r="Y163" s="53">
        <f t="shared" ref="Y163:Y171" si="21">IFERROR(IF(X163="",0,CEILING((X163/$H163),1)*$H163),"")</f>
        <v>151.20000000000002</v>
      </c>
      <c r="Z163" s="39">
        <f>IFERROR(IF(Y163=0,"",ROUNDUP(Y163/H163,0)*0.00902),"")</f>
        <v>0.32472000000000001</v>
      </c>
      <c r="AA163" s="65" t="s">
        <v>45</v>
      </c>
      <c r="AB163" s="66" t="s">
        <v>45</v>
      </c>
      <c r="AC163" s="213" t="s">
        <v>274</v>
      </c>
      <c r="AG163" s="75"/>
      <c r="AJ163" s="79" t="s">
        <v>45</v>
      </c>
      <c r="AK163" s="79">
        <v>0</v>
      </c>
      <c r="BB163" s="214" t="s">
        <v>66</v>
      </c>
      <c r="BM163" s="75">
        <f t="shared" ref="BM163:BM171" si="22">IFERROR(X163*I163/H163,"0")</f>
        <v>160.91999999999999</v>
      </c>
      <c r="BN163" s="75">
        <f t="shared" ref="BN163:BN171" si="23">IFERROR(Y163*I163/H163,"0")</f>
        <v>160.91999999999999</v>
      </c>
      <c r="BO163" s="75">
        <f t="shared" ref="BO163:BO171" si="24">IFERROR(1/J163*(X163/H163),"0")</f>
        <v>0.27272727272727271</v>
      </c>
      <c r="BP163" s="75">
        <f t="shared" ref="BP163:BP171" si="25">IFERROR(1/J163*(Y163/H163),"0")</f>
        <v>0.27272727272727271</v>
      </c>
    </row>
    <row r="164" spans="1:68" ht="27" hidden="1" customHeight="1" x14ac:dyDescent="0.25">
      <c r="A164" s="60" t="s">
        <v>275</v>
      </c>
      <c r="B164" s="60" t="s">
        <v>276</v>
      </c>
      <c r="C164" s="34">
        <v>4301031204</v>
      </c>
      <c r="D164" s="648">
        <v>4680115881761</v>
      </c>
      <c r="E164" s="64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120</v>
      </c>
      <c r="L164" s="35" t="s">
        <v>45</v>
      </c>
      <c r="M164" s="36" t="s">
        <v>81</v>
      </c>
      <c r="N164" s="36"/>
      <c r="O164" s="35">
        <v>40</v>
      </c>
      <c r="P164" s="7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0"/>
      <c r="R164" s="650"/>
      <c r="S164" s="650"/>
      <c r="T164" s="651"/>
      <c r="U164" s="37" t="s">
        <v>45</v>
      </c>
      <c r="V164" s="37" t="s">
        <v>45</v>
      </c>
      <c r="W164" s="38" t="s">
        <v>0</v>
      </c>
      <c r="X164" s="56">
        <v>0</v>
      </c>
      <c r="Y164" s="53">
        <f t="shared" si="21"/>
        <v>0</v>
      </c>
      <c r="Z164" s="39" t="str">
        <f>IFERROR(IF(Y164=0,"",ROUNDUP(Y164/H164,0)*0.00902),"")</f>
        <v/>
      </c>
      <c r="AA164" s="65" t="s">
        <v>45</v>
      </c>
      <c r="AB164" s="66" t="s">
        <v>45</v>
      </c>
      <c r="AC164" s="215" t="s">
        <v>277</v>
      </c>
      <c r="AG164" s="75"/>
      <c r="AJ164" s="79" t="s">
        <v>45</v>
      </c>
      <c r="AK164" s="79">
        <v>0</v>
      </c>
      <c r="BB164" s="216" t="s">
        <v>66</v>
      </c>
      <c r="BM164" s="75">
        <f t="shared" si="22"/>
        <v>0</v>
      </c>
      <c r="BN164" s="75">
        <f t="shared" si="23"/>
        <v>0</v>
      </c>
      <c r="BO164" s="75">
        <f t="shared" si="24"/>
        <v>0</v>
      </c>
      <c r="BP164" s="75">
        <f t="shared" si="25"/>
        <v>0</v>
      </c>
    </row>
    <row r="165" spans="1:68" ht="27" customHeight="1" x14ac:dyDescent="0.25">
      <c r="A165" s="60" t="s">
        <v>278</v>
      </c>
      <c r="B165" s="60" t="s">
        <v>279</v>
      </c>
      <c r="C165" s="34">
        <v>4301031201</v>
      </c>
      <c r="D165" s="648">
        <v>4680115881563</v>
      </c>
      <c r="E165" s="648"/>
      <c r="F165" s="59">
        <v>0.7</v>
      </c>
      <c r="G165" s="35">
        <v>6</v>
      </c>
      <c r="H165" s="59">
        <v>4.2</v>
      </c>
      <c r="I165" s="59">
        <v>4.41</v>
      </c>
      <c r="J165" s="35">
        <v>132</v>
      </c>
      <c r="K165" s="35" t="s">
        <v>120</v>
      </c>
      <c r="L165" s="35" t="s">
        <v>45</v>
      </c>
      <c r="M165" s="36" t="s">
        <v>81</v>
      </c>
      <c r="N165" s="36"/>
      <c r="O165" s="35">
        <v>40</v>
      </c>
      <c r="P165" s="7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0"/>
      <c r="R165" s="650"/>
      <c r="S165" s="650"/>
      <c r="T165" s="651"/>
      <c r="U165" s="37" t="s">
        <v>45</v>
      </c>
      <c r="V165" s="37" t="s">
        <v>45</v>
      </c>
      <c r="W165" s="38" t="s">
        <v>0</v>
      </c>
      <c r="X165" s="56">
        <v>352.8</v>
      </c>
      <c r="Y165" s="53">
        <f t="shared" si="21"/>
        <v>352.8</v>
      </c>
      <c r="Z165" s="39">
        <f>IFERROR(IF(Y165=0,"",ROUNDUP(Y165/H165,0)*0.00902),"")</f>
        <v>0.75768000000000002</v>
      </c>
      <c r="AA165" s="65" t="s">
        <v>45</v>
      </c>
      <c r="AB165" s="66" t="s">
        <v>45</v>
      </c>
      <c r="AC165" s="217" t="s">
        <v>280</v>
      </c>
      <c r="AG165" s="75"/>
      <c r="AJ165" s="79" t="s">
        <v>45</v>
      </c>
      <c r="AK165" s="79">
        <v>0</v>
      </c>
      <c r="BB165" s="218" t="s">
        <v>66</v>
      </c>
      <c r="BM165" s="75">
        <f t="shared" si="22"/>
        <v>370.44000000000005</v>
      </c>
      <c r="BN165" s="75">
        <f t="shared" si="23"/>
        <v>370.44000000000005</v>
      </c>
      <c r="BO165" s="75">
        <f t="shared" si="24"/>
        <v>0.63636363636363635</v>
      </c>
      <c r="BP165" s="75">
        <f t="shared" si="25"/>
        <v>0.63636363636363635</v>
      </c>
    </row>
    <row r="166" spans="1:68" ht="27" customHeight="1" x14ac:dyDescent="0.25">
      <c r="A166" s="60" t="s">
        <v>281</v>
      </c>
      <c r="B166" s="60" t="s">
        <v>282</v>
      </c>
      <c r="C166" s="34">
        <v>4301031199</v>
      </c>
      <c r="D166" s="648">
        <v>4680115880986</v>
      </c>
      <c r="E166" s="648"/>
      <c r="F166" s="59">
        <v>0.35</v>
      </c>
      <c r="G166" s="35">
        <v>6</v>
      </c>
      <c r="H166" s="59">
        <v>2.1</v>
      </c>
      <c r="I166" s="59">
        <v>2.23</v>
      </c>
      <c r="J166" s="35">
        <v>234</v>
      </c>
      <c r="K166" s="35" t="s">
        <v>82</v>
      </c>
      <c r="L166" s="35" t="s">
        <v>45</v>
      </c>
      <c r="M166" s="36" t="s">
        <v>81</v>
      </c>
      <c r="N166" s="36"/>
      <c r="O166" s="35">
        <v>40</v>
      </c>
      <c r="P166" s="7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0"/>
      <c r="R166" s="650"/>
      <c r="S166" s="650"/>
      <c r="T166" s="651"/>
      <c r="U166" s="37" t="s">
        <v>45</v>
      </c>
      <c r="V166" s="37" t="s">
        <v>45</v>
      </c>
      <c r="W166" s="38" t="s">
        <v>0</v>
      </c>
      <c r="X166" s="56">
        <v>189</v>
      </c>
      <c r="Y166" s="53">
        <f t="shared" si="21"/>
        <v>189</v>
      </c>
      <c r="Z166" s="39">
        <f>IFERROR(IF(Y166=0,"",ROUNDUP(Y166/H166,0)*0.00502),"")</f>
        <v>0.45180000000000003</v>
      </c>
      <c r="AA166" s="65" t="s">
        <v>45</v>
      </c>
      <c r="AB166" s="66" t="s">
        <v>45</v>
      </c>
      <c r="AC166" s="219" t="s">
        <v>274</v>
      </c>
      <c r="AG166" s="75"/>
      <c r="AJ166" s="79" t="s">
        <v>45</v>
      </c>
      <c r="AK166" s="79">
        <v>0</v>
      </c>
      <c r="BB166" s="220" t="s">
        <v>66</v>
      </c>
      <c r="BM166" s="75">
        <f t="shared" si="22"/>
        <v>200.7</v>
      </c>
      <c r="BN166" s="75">
        <f t="shared" si="23"/>
        <v>200.7</v>
      </c>
      <c r="BO166" s="75">
        <f t="shared" si="24"/>
        <v>0.38461538461538464</v>
      </c>
      <c r="BP166" s="75">
        <f t="shared" si="25"/>
        <v>0.38461538461538464</v>
      </c>
    </row>
    <row r="167" spans="1:68" ht="27" hidden="1" customHeight="1" x14ac:dyDescent="0.25">
      <c r="A167" s="60" t="s">
        <v>283</v>
      </c>
      <c r="B167" s="60" t="s">
        <v>284</v>
      </c>
      <c r="C167" s="34">
        <v>4301031205</v>
      </c>
      <c r="D167" s="648">
        <v>4680115881785</v>
      </c>
      <c r="E167" s="64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82</v>
      </c>
      <c r="L167" s="35" t="s">
        <v>45</v>
      </c>
      <c r="M167" s="36" t="s">
        <v>81</v>
      </c>
      <c r="N167" s="36"/>
      <c r="O167" s="35">
        <v>40</v>
      </c>
      <c r="P167" s="7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0"/>
      <c r="R167" s="650"/>
      <c r="S167" s="650"/>
      <c r="T167" s="651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 t="s">
        <v>45</v>
      </c>
      <c r="AB167" s="66" t="s">
        <v>45</v>
      </c>
      <c r="AC167" s="221" t="s">
        <v>277</v>
      </c>
      <c r="AG167" s="75"/>
      <c r="AJ167" s="79" t="s">
        <v>45</v>
      </c>
      <c r="AK167" s="79">
        <v>0</v>
      </c>
      <c r="BB167" s="222" t="s">
        <v>66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hidden="1" customHeight="1" x14ac:dyDescent="0.25">
      <c r="A168" s="60" t="s">
        <v>285</v>
      </c>
      <c r="B168" s="60" t="s">
        <v>286</v>
      </c>
      <c r="C168" s="34">
        <v>4301031399</v>
      </c>
      <c r="D168" s="648">
        <v>4680115886537</v>
      </c>
      <c r="E168" s="648"/>
      <c r="F168" s="59">
        <v>0.3</v>
      </c>
      <c r="G168" s="35">
        <v>6</v>
      </c>
      <c r="H168" s="59">
        <v>1.8</v>
      </c>
      <c r="I168" s="59">
        <v>1.93</v>
      </c>
      <c r="J168" s="35">
        <v>234</v>
      </c>
      <c r="K168" s="35" t="s">
        <v>82</v>
      </c>
      <c r="L168" s="35" t="s">
        <v>45</v>
      </c>
      <c r="M168" s="36" t="s">
        <v>81</v>
      </c>
      <c r="N168" s="36"/>
      <c r="O168" s="35">
        <v>40</v>
      </c>
      <c r="P168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0"/>
      <c r="R168" s="650"/>
      <c r="S168" s="650"/>
      <c r="T168" s="651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3" t="s">
        <v>287</v>
      </c>
      <c r="AG168" s="75"/>
      <c r="AJ168" s="79" t="s">
        <v>45</v>
      </c>
      <c r="AK168" s="79">
        <v>0</v>
      </c>
      <c r="BB168" s="224" t="s">
        <v>66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37.5" customHeight="1" x14ac:dyDescent="0.25">
      <c r="A169" s="60" t="s">
        <v>288</v>
      </c>
      <c r="B169" s="60" t="s">
        <v>289</v>
      </c>
      <c r="C169" s="34">
        <v>4301031202</v>
      </c>
      <c r="D169" s="648">
        <v>4680115881679</v>
      </c>
      <c r="E169" s="648"/>
      <c r="F169" s="59">
        <v>0.35</v>
      </c>
      <c r="G169" s="35">
        <v>6</v>
      </c>
      <c r="H169" s="59">
        <v>2.1</v>
      </c>
      <c r="I169" s="59">
        <v>2.2000000000000002</v>
      </c>
      <c r="J169" s="35">
        <v>234</v>
      </c>
      <c r="K169" s="35" t="s">
        <v>82</v>
      </c>
      <c r="L169" s="35" t="s">
        <v>45</v>
      </c>
      <c r="M169" s="36" t="s">
        <v>81</v>
      </c>
      <c r="N169" s="36"/>
      <c r="O169" s="35">
        <v>40</v>
      </c>
      <c r="P169" s="7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0"/>
      <c r="R169" s="650"/>
      <c r="S169" s="650"/>
      <c r="T169" s="651"/>
      <c r="U169" s="37" t="s">
        <v>45</v>
      </c>
      <c r="V169" s="37" t="s">
        <v>45</v>
      </c>
      <c r="W169" s="38" t="s">
        <v>0</v>
      </c>
      <c r="X169" s="56">
        <v>529.20000000000005</v>
      </c>
      <c r="Y169" s="53">
        <f t="shared" si="21"/>
        <v>529.20000000000005</v>
      </c>
      <c r="Z169" s="39">
        <f>IFERROR(IF(Y169=0,"",ROUNDUP(Y169/H169,0)*0.00502),"")</f>
        <v>1.2650399999999999</v>
      </c>
      <c r="AA169" s="65" t="s">
        <v>45</v>
      </c>
      <c r="AB169" s="66" t="s">
        <v>45</v>
      </c>
      <c r="AC169" s="225" t="s">
        <v>280</v>
      </c>
      <c r="AG169" s="75"/>
      <c r="AJ169" s="79" t="s">
        <v>45</v>
      </c>
      <c r="AK169" s="79">
        <v>0</v>
      </c>
      <c r="BB169" s="226" t="s">
        <v>66</v>
      </c>
      <c r="BM169" s="75">
        <f t="shared" si="22"/>
        <v>554.40000000000009</v>
      </c>
      <c r="BN169" s="75">
        <f t="shared" si="23"/>
        <v>554.40000000000009</v>
      </c>
      <c r="BO169" s="75">
        <f t="shared" si="24"/>
        <v>1.0769230769230771</v>
      </c>
      <c r="BP169" s="75">
        <f t="shared" si="25"/>
        <v>1.0769230769230771</v>
      </c>
    </row>
    <row r="170" spans="1:68" ht="27" hidden="1" customHeight="1" x14ac:dyDescent="0.25">
      <c r="A170" s="60" t="s">
        <v>290</v>
      </c>
      <c r="B170" s="60" t="s">
        <v>291</v>
      </c>
      <c r="C170" s="34">
        <v>4301031158</v>
      </c>
      <c r="D170" s="648">
        <v>4680115880191</v>
      </c>
      <c r="E170" s="648"/>
      <c r="F170" s="59">
        <v>0.4</v>
      </c>
      <c r="G170" s="35">
        <v>6</v>
      </c>
      <c r="H170" s="59">
        <v>2.4</v>
      </c>
      <c r="I170" s="59">
        <v>2.58</v>
      </c>
      <c r="J170" s="35">
        <v>182</v>
      </c>
      <c r="K170" s="35" t="s">
        <v>88</v>
      </c>
      <c r="L170" s="35" t="s">
        <v>45</v>
      </c>
      <c r="M170" s="36" t="s">
        <v>81</v>
      </c>
      <c r="N170" s="36"/>
      <c r="O170" s="35">
        <v>40</v>
      </c>
      <c r="P170" s="7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0"/>
      <c r="R170" s="650"/>
      <c r="S170" s="650"/>
      <c r="T170" s="651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1"/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27" t="s">
        <v>280</v>
      </c>
      <c r="AG170" s="75"/>
      <c r="AJ170" s="79" t="s">
        <v>45</v>
      </c>
      <c r="AK170" s="79">
        <v>0</v>
      </c>
      <c r="BB170" s="228" t="s">
        <v>66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hidden="1" customHeight="1" x14ac:dyDescent="0.25">
      <c r="A171" s="60" t="s">
        <v>292</v>
      </c>
      <c r="B171" s="60" t="s">
        <v>293</v>
      </c>
      <c r="C171" s="34">
        <v>4301031245</v>
      </c>
      <c r="D171" s="648">
        <v>4680115883963</v>
      </c>
      <c r="E171" s="648"/>
      <c r="F171" s="59">
        <v>0.28000000000000003</v>
      </c>
      <c r="G171" s="35">
        <v>6</v>
      </c>
      <c r="H171" s="59">
        <v>1.68</v>
      </c>
      <c r="I171" s="59">
        <v>1.78</v>
      </c>
      <c r="J171" s="35">
        <v>234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7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0"/>
      <c r="R171" s="650"/>
      <c r="S171" s="650"/>
      <c r="T171" s="651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1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29" t="s">
        <v>294</v>
      </c>
      <c r="AG171" s="75"/>
      <c r="AJ171" s="79" t="s">
        <v>45</v>
      </c>
      <c r="AK171" s="79">
        <v>0</v>
      </c>
      <c r="BB171" s="230" t="s">
        <v>66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x14ac:dyDescent="0.2">
      <c r="A172" s="655"/>
      <c r="B172" s="655"/>
      <c r="C172" s="655"/>
      <c r="D172" s="655"/>
      <c r="E172" s="655"/>
      <c r="F172" s="655"/>
      <c r="G172" s="655"/>
      <c r="H172" s="655"/>
      <c r="I172" s="655"/>
      <c r="J172" s="655"/>
      <c r="K172" s="655"/>
      <c r="L172" s="655"/>
      <c r="M172" s="655"/>
      <c r="N172" s="655"/>
      <c r="O172" s="656"/>
      <c r="P172" s="652" t="s">
        <v>40</v>
      </c>
      <c r="Q172" s="653"/>
      <c r="R172" s="653"/>
      <c r="S172" s="653"/>
      <c r="T172" s="653"/>
      <c r="U172" s="653"/>
      <c r="V172" s="654"/>
      <c r="W172" s="40" t="s">
        <v>39</v>
      </c>
      <c r="X172" s="41">
        <f>IFERROR(X163/H163,"0")+IFERROR(X164/H164,"0")+IFERROR(X165/H165,"0")+IFERROR(X166/H166,"0")+IFERROR(X167/H167,"0")+IFERROR(X168/H168,"0")+IFERROR(X169/H169,"0")+IFERROR(X170/H170,"0")+IFERROR(X171/H171,"0")</f>
        <v>462</v>
      </c>
      <c r="Y172" s="41">
        <f>IFERROR(Y163/H163,"0")+IFERROR(Y164/H164,"0")+IFERROR(Y165/H165,"0")+IFERROR(Y166/H166,"0")+IFERROR(Y167/H167,"0")+IFERROR(Y168/H168,"0")+IFERROR(Y169/H169,"0")+IFERROR(Y170/H170,"0")+IFERROR(Y171/H171,"0")</f>
        <v>462</v>
      </c>
      <c r="Z172" s="4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2.7992400000000002</v>
      </c>
      <c r="AA172" s="64"/>
      <c r="AB172" s="64"/>
      <c r="AC172" s="64"/>
    </row>
    <row r="173" spans="1:68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0" t="s">
        <v>0</v>
      </c>
      <c r="X173" s="41">
        <f>IFERROR(SUM(X163:X171),"0")</f>
        <v>1222.2</v>
      </c>
      <c r="Y173" s="41">
        <f>IFERROR(SUM(Y163:Y171),"0")</f>
        <v>1222.2</v>
      </c>
      <c r="Z173" s="40"/>
      <c r="AA173" s="64"/>
      <c r="AB173" s="64"/>
      <c r="AC173" s="64"/>
    </row>
    <row r="174" spans="1:68" ht="14.25" hidden="1" customHeight="1" x14ac:dyDescent="0.25">
      <c r="A174" s="647" t="s">
        <v>104</v>
      </c>
      <c r="B174" s="647"/>
      <c r="C174" s="647"/>
      <c r="D174" s="647"/>
      <c r="E174" s="647"/>
      <c r="F174" s="647"/>
      <c r="G174" s="647"/>
      <c r="H174" s="647"/>
      <c r="I174" s="647"/>
      <c r="J174" s="647"/>
      <c r="K174" s="647"/>
      <c r="L174" s="647"/>
      <c r="M174" s="647"/>
      <c r="N174" s="647"/>
      <c r="O174" s="647"/>
      <c r="P174" s="647"/>
      <c r="Q174" s="647"/>
      <c r="R174" s="647"/>
      <c r="S174" s="647"/>
      <c r="T174" s="647"/>
      <c r="U174" s="647"/>
      <c r="V174" s="647"/>
      <c r="W174" s="647"/>
      <c r="X174" s="647"/>
      <c r="Y174" s="647"/>
      <c r="Z174" s="647"/>
      <c r="AA174" s="63"/>
      <c r="AB174" s="63"/>
      <c r="AC174" s="63"/>
    </row>
    <row r="175" spans="1:68" ht="27" hidden="1" customHeight="1" x14ac:dyDescent="0.25">
      <c r="A175" s="60" t="s">
        <v>295</v>
      </c>
      <c r="B175" s="60" t="s">
        <v>296</v>
      </c>
      <c r="C175" s="34">
        <v>4301032053</v>
      </c>
      <c r="D175" s="648">
        <v>4680115886780</v>
      </c>
      <c r="E175" s="648"/>
      <c r="F175" s="59">
        <v>7.0000000000000007E-2</v>
      </c>
      <c r="G175" s="35">
        <v>18</v>
      </c>
      <c r="H175" s="59">
        <v>1.26</v>
      </c>
      <c r="I175" s="59">
        <v>1.45</v>
      </c>
      <c r="J175" s="35">
        <v>216</v>
      </c>
      <c r="K175" s="35" t="s">
        <v>299</v>
      </c>
      <c r="L175" s="35" t="s">
        <v>45</v>
      </c>
      <c r="M175" s="36" t="s">
        <v>298</v>
      </c>
      <c r="N175" s="36"/>
      <c r="O175" s="35">
        <v>60</v>
      </c>
      <c r="P175" s="7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0"/>
      <c r="R175" s="650"/>
      <c r="S175" s="650"/>
      <c r="T175" s="651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IFERROR(IF(Y175=0,"",ROUNDUP(Y175/H175,0)*0.0059),"")</f>
        <v/>
      </c>
      <c r="AA175" s="65" t="s">
        <v>45</v>
      </c>
      <c r="AB175" s="66" t="s">
        <v>45</v>
      </c>
      <c r="AC175" s="231" t="s">
        <v>297</v>
      </c>
      <c r="AG175" s="75"/>
      <c r="AJ175" s="79" t="s">
        <v>45</v>
      </c>
      <c r="AK175" s="79">
        <v>0</v>
      </c>
      <c r="BB175" s="232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300</v>
      </c>
      <c r="B176" s="60" t="s">
        <v>301</v>
      </c>
      <c r="C176" s="34">
        <v>4301032051</v>
      </c>
      <c r="D176" s="648">
        <v>4680115886742</v>
      </c>
      <c r="E176" s="64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299</v>
      </c>
      <c r="L176" s="35" t="s">
        <v>45</v>
      </c>
      <c r="M176" s="36" t="s">
        <v>298</v>
      </c>
      <c r="N176" s="36"/>
      <c r="O176" s="35">
        <v>90</v>
      </c>
      <c r="P176" s="7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0"/>
      <c r="R176" s="650"/>
      <c r="S176" s="650"/>
      <c r="T176" s="651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 t="s">
        <v>45</v>
      </c>
      <c r="AB176" s="66" t="s">
        <v>45</v>
      </c>
      <c r="AC176" s="233" t="s">
        <v>302</v>
      </c>
      <c r="AG176" s="75"/>
      <c r="AJ176" s="79" t="s">
        <v>45</v>
      </c>
      <c r="AK176" s="79">
        <v>0</v>
      </c>
      <c r="BB176" s="234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303</v>
      </c>
      <c r="B177" s="60" t="s">
        <v>304</v>
      </c>
      <c r="C177" s="34">
        <v>4301032052</v>
      </c>
      <c r="D177" s="648">
        <v>4680115886766</v>
      </c>
      <c r="E177" s="64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299</v>
      </c>
      <c r="L177" s="35" t="s">
        <v>45</v>
      </c>
      <c r="M177" s="36" t="s">
        <v>298</v>
      </c>
      <c r="N177" s="36"/>
      <c r="O177" s="35">
        <v>90</v>
      </c>
      <c r="P177" s="73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0"/>
      <c r="R177" s="650"/>
      <c r="S177" s="650"/>
      <c r="T177" s="65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35" t="s">
        <v>302</v>
      </c>
      <c r="AG177" s="75"/>
      <c r="AJ177" s="79" t="s">
        <v>45</v>
      </c>
      <c r="AK177" s="79">
        <v>0</v>
      </c>
      <c r="BB177" s="236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idden="1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0" t="s">
        <v>39</v>
      </c>
      <c r="X178" s="41">
        <f>IFERROR(X175/H175,"0")+IFERROR(X176/H176,"0")+IFERROR(X177/H177,"0")</f>
        <v>0</v>
      </c>
      <c r="Y178" s="41">
        <f>IFERROR(Y175/H175,"0")+IFERROR(Y176/H176,"0")+IFERROR(Y177/H177,"0")</f>
        <v>0</v>
      </c>
      <c r="Z178" s="41">
        <f>IFERROR(IF(Z175="",0,Z175),"0")+IFERROR(IF(Z176="",0,Z176),"0")+IFERROR(IF(Z177="",0,Z177),"0")</f>
        <v>0</v>
      </c>
      <c r="AA178" s="64"/>
      <c r="AB178" s="64"/>
      <c r="AC178" s="6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2" t="s">
        <v>40</v>
      </c>
      <c r="Q179" s="653"/>
      <c r="R179" s="653"/>
      <c r="S179" s="653"/>
      <c r="T179" s="653"/>
      <c r="U179" s="653"/>
      <c r="V179" s="654"/>
      <c r="W179" s="40" t="s">
        <v>0</v>
      </c>
      <c r="X179" s="41">
        <f>IFERROR(SUM(X175:X177),"0")</f>
        <v>0</v>
      </c>
      <c r="Y179" s="41">
        <f>IFERROR(SUM(Y175:Y177),"0")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647" t="s">
        <v>305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3"/>
      <c r="AB180" s="63"/>
      <c r="AC180" s="63"/>
    </row>
    <row r="181" spans="1:68" ht="27" hidden="1" customHeight="1" x14ac:dyDescent="0.25">
      <c r="A181" s="60" t="s">
        <v>306</v>
      </c>
      <c r="B181" s="60" t="s">
        <v>307</v>
      </c>
      <c r="C181" s="34">
        <v>4301170013</v>
      </c>
      <c r="D181" s="648">
        <v>4680115886797</v>
      </c>
      <c r="E181" s="648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 t="s">
        <v>45</v>
      </c>
      <c r="M181" s="36" t="s">
        <v>298</v>
      </c>
      <c r="N181" s="36"/>
      <c r="O181" s="35">
        <v>90</v>
      </c>
      <c r="P181" s="7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0"/>
      <c r="R181" s="650"/>
      <c r="S181" s="650"/>
      <c r="T181" s="651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37" t="s">
        <v>302</v>
      </c>
      <c r="AG181" s="75"/>
      <c r="AJ181" s="79" t="s">
        <v>45</v>
      </c>
      <c r="AK181" s="79">
        <v>0</v>
      </c>
      <c r="BB181" s="238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idden="1" x14ac:dyDescent="0.2">
      <c r="A182" s="655"/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6"/>
      <c r="P182" s="652" t="s">
        <v>40</v>
      </c>
      <c r="Q182" s="653"/>
      <c r="R182" s="653"/>
      <c r="S182" s="653"/>
      <c r="T182" s="653"/>
      <c r="U182" s="653"/>
      <c r="V182" s="654"/>
      <c r="W182" s="40" t="s">
        <v>39</v>
      </c>
      <c r="X182" s="41">
        <f>IFERROR(X181/H181,"0")</f>
        <v>0</v>
      </c>
      <c r="Y182" s="41">
        <f>IFERROR(Y181/H181,"0")</f>
        <v>0</v>
      </c>
      <c r="Z182" s="41">
        <f>IFERROR(IF(Z181="",0,Z181),"0")</f>
        <v>0</v>
      </c>
      <c r="AA182" s="64"/>
      <c r="AB182" s="64"/>
      <c r="AC182" s="64"/>
    </row>
    <row r="183" spans="1:68" hidden="1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0" t="s">
        <v>0</v>
      </c>
      <c r="X183" s="41">
        <f>IFERROR(SUM(X181:X181),"0")</f>
        <v>0</v>
      </c>
      <c r="Y183" s="41">
        <f>IFERROR(SUM(Y181:Y181),"0")</f>
        <v>0</v>
      </c>
      <c r="Z183" s="40"/>
      <c r="AA183" s="64"/>
      <c r="AB183" s="64"/>
      <c r="AC183" s="64"/>
    </row>
    <row r="184" spans="1:68" ht="16.5" hidden="1" customHeight="1" x14ac:dyDescent="0.25">
      <c r="A184" s="646" t="s">
        <v>308</v>
      </c>
      <c r="B184" s="646"/>
      <c r="C184" s="646"/>
      <c r="D184" s="646"/>
      <c r="E184" s="646"/>
      <c r="F184" s="646"/>
      <c r="G184" s="646"/>
      <c r="H184" s="646"/>
      <c r="I184" s="646"/>
      <c r="J184" s="646"/>
      <c r="K184" s="646"/>
      <c r="L184" s="646"/>
      <c r="M184" s="646"/>
      <c r="N184" s="646"/>
      <c r="O184" s="646"/>
      <c r="P184" s="646"/>
      <c r="Q184" s="646"/>
      <c r="R184" s="646"/>
      <c r="S184" s="646"/>
      <c r="T184" s="646"/>
      <c r="U184" s="646"/>
      <c r="V184" s="646"/>
      <c r="W184" s="646"/>
      <c r="X184" s="646"/>
      <c r="Y184" s="646"/>
      <c r="Z184" s="646"/>
      <c r="AA184" s="62"/>
      <c r="AB184" s="62"/>
      <c r="AC184" s="62"/>
    </row>
    <row r="185" spans="1:68" ht="14.25" hidden="1" customHeight="1" x14ac:dyDescent="0.25">
      <c r="A185" s="647" t="s">
        <v>112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3"/>
      <c r="AB185" s="63"/>
      <c r="AC185" s="63"/>
    </row>
    <row r="186" spans="1:68" ht="16.5" hidden="1" customHeight="1" x14ac:dyDescent="0.25">
      <c r="A186" s="60" t="s">
        <v>309</v>
      </c>
      <c r="B186" s="60" t="s">
        <v>310</v>
      </c>
      <c r="C186" s="34">
        <v>4301011450</v>
      </c>
      <c r="D186" s="648">
        <v>4680115881402</v>
      </c>
      <c r="E186" s="648"/>
      <c r="F186" s="59">
        <v>1.35</v>
      </c>
      <c r="G186" s="35">
        <v>8</v>
      </c>
      <c r="H186" s="59">
        <v>10.8</v>
      </c>
      <c r="I186" s="59">
        <v>11.234999999999999</v>
      </c>
      <c r="J186" s="35">
        <v>64</v>
      </c>
      <c r="K186" s="35" t="s">
        <v>117</v>
      </c>
      <c r="L186" s="35" t="s">
        <v>45</v>
      </c>
      <c r="M186" s="36" t="s">
        <v>116</v>
      </c>
      <c r="N186" s="36"/>
      <c r="O186" s="35">
        <v>55</v>
      </c>
      <c r="P186" s="7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0"/>
      <c r="R186" s="650"/>
      <c r="S186" s="650"/>
      <c r="T186" s="651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IFERROR(IF(Y186=0,"",ROUNDUP(Y186/H186,0)*0.01898),"")</f>
        <v/>
      </c>
      <c r="AA186" s="65" t="s">
        <v>45</v>
      </c>
      <c r="AB186" s="66" t="s">
        <v>45</v>
      </c>
      <c r="AC186" s="239" t="s">
        <v>311</v>
      </c>
      <c r="AG186" s="75"/>
      <c r="AJ186" s="79" t="s">
        <v>45</v>
      </c>
      <c r="AK186" s="79">
        <v>0</v>
      </c>
      <c r="BB186" s="240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t="27" hidden="1" customHeight="1" x14ac:dyDescent="0.25">
      <c r="A187" s="60" t="s">
        <v>312</v>
      </c>
      <c r="B187" s="60" t="s">
        <v>313</v>
      </c>
      <c r="C187" s="34">
        <v>4301011768</v>
      </c>
      <c r="D187" s="648">
        <v>4680115881396</v>
      </c>
      <c r="E187" s="648"/>
      <c r="F187" s="59">
        <v>0.45</v>
      </c>
      <c r="G187" s="35">
        <v>6</v>
      </c>
      <c r="H187" s="59">
        <v>2.7</v>
      </c>
      <c r="I187" s="59">
        <v>2.88</v>
      </c>
      <c r="J187" s="35">
        <v>182</v>
      </c>
      <c r="K187" s="35" t="s">
        <v>88</v>
      </c>
      <c r="L187" s="35" t="s">
        <v>45</v>
      </c>
      <c r="M187" s="36" t="s">
        <v>116</v>
      </c>
      <c r="N187" s="36"/>
      <c r="O187" s="35">
        <v>55</v>
      </c>
      <c r="P187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0"/>
      <c r="R187" s="650"/>
      <c r="S187" s="650"/>
      <c r="T187" s="651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IFERROR(IF(Y187=0,"",ROUNDUP(Y187/H187,0)*0.00651),"")</f>
        <v/>
      </c>
      <c r="AA187" s="65" t="s">
        <v>45</v>
      </c>
      <c r="AB187" s="66" t="s">
        <v>45</v>
      </c>
      <c r="AC187" s="241" t="s">
        <v>311</v>
      </c>
      <c r="AG187" s="75"/>
      <c r="AJ187" s="79" t="s">
        <v>45</v>
      </c>
      <c r="AK187" s="79">
        <v>0</v>
      </c>
      <c r="BB187" s="242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0" t="s">
        <v>39</v>
      </c>
      <c r="X188" s="41">
        <f>IFERROR(X186/H186,"0")+IFERROR(X187/H187,"0")</f>
        <v>0</v>
      </c>
      <c r="Y188" s="41">
        <f>IFERROR(Y186/H186,"0")+IFERROR(Y187/H187,"0")</f>
        <v>0</v>
      </c>
      <c r="Z188" s="41">
        <f>IFERROR(IF(Z186="",0,Z186),"0")+IFERROR(IF(Z187="",0,Z187),"0")</f>
        <v>0</v>
      </c>
      <c r="AA188" s="64"/>
      <c r="AB188" s="64"/>
      <c r="AC188" s="6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0" t="s">
        <v>0</v>
      </c>
      <c r="X189" s="41">
        <f>IFERROR(SUM(X186:X187),"0")</f>
        <v>0</v>
      </c>
      <c r="Y189" s="41">
        <f>IFERROR(SUM(Y186:Y187),"0")</f>
        <v>0</v>
      </c>
      <c r="Z189" s="40"/>
      <c r="AA189" s="64"/>
      <c r="AB189" s="64"/>
      <c r="AC189" s="64"/>
    </row>
    <row r="190" spans="1:68" ht="14.25" hidden="1" customHeight="1" x14ac:dyDescent="0.25">
      <c r="A190" s="647" t="s">
        <v>144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3"/>
      <c r="AB190" s="63"/>
      <c r="AC190" s="63"/>
    </row>
    <row r="191" spans="1:68" ht="16.5" hidden="1" customHeight="1" x14ac:dyDescent="0.25">
      <c r="A191" s="60" t="s">
        <v>314</v>
      </c>
      <c r="B191" s="60" t="s">
        <v>315</v>
      </c>
      <c r="C191" s="34">
        <v>4301020262</v>
      </c>
      <c r="D191" s="648">
        <v>4680115882935</v>
      </c>
      <c r="E191" s="648"/>
      <c r="F191" s="59">
        <v>1.35</v>
      </c>
      <c r="G191" s="35">
        <v>8</v>
      </c>
      <c r="H191" s="59">
        <v>10.8</v>
      </c>
      <c r="I191" s="59">
        <v>11.234999999999999</v>
      </c>
      <c r="J191" s="35">
        <v>64</v>
      </c>
      <c r="K191" s="35" t="s">
        <v>117</v>
      </c>
      <c r="L191" s="35" t="s">
        <v>45</v>
      </c>
      <c r="M191" s="36" t="s">
        <v>87</v>
      </c>
      <c r="N191" s="36"/>
      <c r="O191" s="35">
        <v>50</v>
      </c>
      <c r="P191" s="7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0"/>
      <c r="R191" s="650"/>
      <c r="S191" s="650"/>
      <c r="T191" s="651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IFERROR(IF(Y191=0,"",ROUNDUP(Y191/H191,0)*0.01898),"")</f>
        <v/>
      </c>
      <c r="AA191" s="65" t="s">
        <v>45</v>
      </c>
      <c r="AB191" s="66" t="s">
        <v>45</v>
      </c>
      <c r="AC191" s="243" t="s">
        <v>316</v>
      </c>
      <c r="AG191" s="75"/>
      <c r="AJ191" s="79" t="s">
        <v>45</v>
      </c>
      <c r="AK191" s="79">
        <v>0</v>
      </c>
      <c r="BB191" s="24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t="16.5" hidden="1" customHeight="1" x14ac:dyDescent="0.25">
      <c r="A192" s="60" t="s">
        <v>317</v>
      </c>
      <c r="B192" s="60" t="s">
        <v>318</v>
      </c>
      <c r="C192" s="34">
        <v>4301020220</v>
      </c>
      <c r="D192" s="648">
        <v>4680115880764</v>
      </c>
      <c r="E192" s="648"/>
      <c r="F192" s="59">
        <v>0.35</v>
      </c>
      <c r="G192" s="35">
        <v>6</v>
      </c>
      <c r="H192" s="59">
        <v>2.1</v>
      </c>
      <c r="I192" s="59">
        <v>2.2799999999999998</v>
      </c>
      <c r="J192" s="35">
        <v>182</v>
      </c>
      <c r="K192" s="35" t="s">
        <v>88</v>
      </c>
      <c r="L192" s="35" t="s">
        <v>45</v>
      </c>
      <c r="M192" s="36" t="s">
        <v>116</v>
      </c>
      <c r="N192" s="36"/>
      <c r="O192" s="35">
        <v>50</v>
      </c>
      <c r="P192" s="7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0"/>
      <c r="R192" s="650"/>
      <c r="S192" s="650"/>
      <c r="T192" s="651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45" t="s">
        <v>316</v>
      </c>
      <c r="AG192" s="75"/>
      <c r="AJ192" s="79" t="s">
        <v>45</v>
      </c>
      <c r="AK192" s="79">
        <v>0</v>
      </c>
      <c r="BB192" s="24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idden="1" x14ac:dyDescent="0.2">
      <c r="A193" s="655"/>
      <c r="B193" s="655"/>
      <c r="C193" s="655"/>
      <c r="D193" s="655"/>
      <c r="E193" s="655"/>
      <c r="F193" s="655"/>
      <c r="G193" s="655"/>
      <c r="H193" s="655"/>
      <c r="I193" s="655"/>
      <c r="J193" s="655"/>
      <c r="K193" s="655"/>
      <c r="L193" s="655"/>
      <c r="M193" s="655"/>
      <c r="N193" s="655"/>
      <c r="O193" s="656"/>
      <c r="P193" s="652" t="s">
        <v>40</v>
      </c>
      <c r="Q193" s="653"/>
      <c r="R193" s="653"/>
      <c r="S193" s="653"/>
      <c r="T193" s="653"/>
      <c r="U193" s="653"/>
      <c r="V193" s="654"/>
      <c r="W193" s="40" t="s">
        <v>39</v>
      </c>
      <c r="X193" s="41">
        <f>IFERROR(X191/H191,"0")+IFERROR(X192/H192,"0")</f>
        <v>0</v>
      </c>
      <c r="Y193" s="41">
        <f>IFERROR(Y191/H191,"0")+IFERROR(Y192/H192,"0")</f>
        <v>0</v>
      </c>
      <c r="Z193" s="41">
        <f>IFERROR(IF(Z191="",0,Z191),"0")+IFERROR(IF(Z192="",0,Z192),"0")</f>
        <v>0</v>
      </c>
      <c r="AA193" s="64"/>
      <c r="AB193" s="64"/>
      <c r="AC193" s="64"/>
    </row>
    <row r="194" spans="1:68" hidden="1" x14ac:dyDescent="0.2">
      <c r="A194" s="655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2" t="s">
        <v>40</v>
      </c>
      <c r="Q194" s="653"/>
      <c r="R194" s="653"/>
      <c r="S194" s="653"/>
      <c r="T194" s="653"/>
      <c r="U194" s="653"/>
      <c r="V194" s="654"/>
      <c r="W194" s="40" t="s">
        <v>0</v>
      </c>
      <c r="X194" s="41">
        <f>IFERROR(SUM(X191:X192),"0")</f>
        <v>0</v>
      </c>
      <c r="Y194" s="41">
        <f>IFERROR(SUM(Y191:Y192),"0")</f>
        <v>0</v>
      </c>
      <c r="Z194" s="40"/>
      <c r="AA194" s="64"/>
      <c r="AB194" s="64"/>
      <c r="AC194" s="64"/>
    </row>
    <row r="195" spans="1:68" ht="14.25" hidden="1" customHeight="1" x14ac:dyDescent="0.25">
      <c r="A195" s="647" t="s">
        <v>76</v>
      </c>
      <c r="B195" s="647"/>
      <c r="C195" s="647"/>
      <c r="D195" s="647"/>
      <c r="E195" s="647"/>
      <c r="F195" s="647"/>
      <c r="G195" s="647"/>
      <c r="H195" s="647"/>
      <c r="I195" s="647"/>
      <c r="J195" s="647"/>
      <c r="K195" s="647"/>
      <c r="L195" s="647"/>
      <c r="M195" s="647"/>
      <c r="N195" s="647"/>
      <c r="O195" s="647"/>
      <c r="P195" s="647"/>
      <c r="Q195" s="647"/>
      <c r="R195" s="647"/>
      <c r="S195" s="647"/>
      <c r="T195" s="647"/>
      <c r="U195" s="647"/>
      <c r="V195" s="647"/>
      <c r="W195" s="647"/>
      <c r="X195" s="647"/>
      <c r="Y195" s="647"/>
      <c r="Z195" s="647"/>
      <c r="AA195" s="63"/>
      <c r="AB195" s="63"/>
      <c r="AC195" s="63"/>
    </row>
    <row r="196" spans="1:68" ht="27" customHeight="1" x14ac:dyDescent="0.25">
      <c r="A196" s="60" t="s">
        <v>319</v>
      </c>
      <c r="B196" s="60" t="s">
        <v>320</v>
      </c>
      <c r="C196" s="34">
        <v>4301031224</v>
      </c>
      <c r="D196" s="648">
        <v>4680115882683</v>
      </c>
      <c r="E196" s="648"/>
      <c r="F196" s="59">
        <v>0.9</v>
      </c>
      <c r="G196" s="35">
        <v>6</v>
      </c>
      <c r="H196" s="59">
        <v>5.4</v>
      </c>
      <c r="I196" s="59">
        <v>5.61</v>
      </c>
      <c r="J196" s="35">
        <v>132</v>
      </c>
      <c r="K196" s="35" t="s">
        <v>120</v>
      </c>
      <c r="L196" s="35" t="s">
        <v>45</v>
      </c>
      <c r="M196" s="36" t="s">
        <v>81</v>
      </c>
      <c r="N196" s="36"/>
      <c r="O196" s="35">
        <v>40</v>
      </c>
      <c r="P196" s="7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0"/>
      <c r="R196" s="650"/>
      <c r="S196" s="650"/>
      <c r="T196" s="651"/>
      <c r="U196" s="37" t="s">
        <v>45</v>
      </c>
      <c r="V196" s="37" t="s">
        <v>45</v>
      </c>
      <c r="W196" s="38" t="s">
        <v>0</v>
      </c>
      <c r="X196" s="56">
        <v>324</v>
      </c>
      <c r="Y196" s="53">
        <f t="shared" ref="Y196:Y203" si="26">IFERROR(IF(X196="",0,CEILING((X196/$H196),1)*$H196),"")</f>
        <v>324</v>
      </c>
      <c r="Z196" s="39">
        <f>IFERROR(IF(Y196=0,"",ROUNDUP(Y196/H196,0)*0.00902),"")</f>
        <v>0.54120000000000001</v>
      </c>
      <c r="AA196" s="65" t="s">
        <v>45</v>
      </c>
      <c r="AB196" s="66" t="s">
        <v>45</v>
      </c>
      <c r="AC196" s="247" t="s">
        <v>321</v>
      </c>
      <c r="AG196" s="75"/>
      <c r="AJ196" s="79" t="s">
        <v>45</v>
      </c>
      <c r="AK196" s="79">
        <v>0</v>
      </c>
      <c r="BB196" s="248" t="s">
        <v>66</v>
      </c>
      <c r="BM196" s="75">
        <f t="shared" ref="BM196:BM203" si="27">IFERROR(X196*I196/H196,"0")</f>
        <v>336.6</v>
      </c>
      <c r="BN196" s="75">
        <f t="shared" ref="BN196:BN203" si="28">IFERROR(Y196*I196/H196,"0")</f>
        <v>336.6</v>
      </c>
      <c r="BO196" s="75">
        <f t="shared" ref="BO196:BO203" si="29">IFERROR(1/J196*(X196/H196),"0")</f>
        <v>0.45454545454545453</v>
      </c>
      <c r="BP196" s="75">
        <f t="shared" ref="BP196:BP203" si="30">IFERROR(1/J196*(Y196/H196),"0")</f>
        <v>0.45454545454545453</v>
      </c>
    </row>
    <row r="197" spans="1:68" ht="27" customHeight="1" x14ac:dyDescent="0.25">
      <c r="A197" s="60" t="s">
        <v>322</v>
      </c>
      <c r="B197" s="60" t="s">
        <v>323</v>
      </c>
      <c r="C197" s="34">
        <v>4301031230</v>
      </c>
      <c r="D197" s="648">
        <v>4680115882690</v>
      </c>
      <c r="E197" s="64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120</v>
      </c>
      <c r="L197" s="35" t="s">
        <v>45</v>
      </c>
      <c r="M197" s="36" t="s">
        <v>81</v>
      </c>
      <c r="N197" s="36"/>
      <c r="O197" s="35">
        <v>40</v>
      </c>
      <c r="P197" s="7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0"/>
      <c r="R197" s="650"/>
      <c r="S197" s="650"/>
      <c r="T197" s="651"/>
      <c r="U197" s="37" t="s">
        <v>45</v>
      </c>
      <c r="V197" s="37" t="s">
        <v>45</v>
      </c>
      <c r="W197" s="38" t="s">
        <v>0</v>
      </c>
      <c r="X197" s="56">
        <v>129.6</v>
      </c>
      <c r="Y197" s="53">
        <f t="shared" si="26"/>
        <v>129.60000000000002</v>
      </c>
      <c r="Z197" s="39">
        <f>IFERROR(IF(Y197=0,"",ROUNDUP(Y197/H197,0)*0.00902),"")</f>
        <v>0.21648000000000001</v>
      </c>
      <c r="AA197" s="65" t="s">
        <v>45</v>
      </c>
      <c r="AB197" s="66" t="s">
        <v>45</v>
      </c>
      <c r="AC197" s="249" t="s">
        <v>324</v>
      </c>
      <c r="AG197" s="75"/>
      <c r="AJ197" s="79" t="s">
        <v>45</v>
      </c>
      <c r="AK197" s="79">
        <v>0</v>
      </c>
      <c r="BB197" s="250" t="s">
        <v>66</v>
      </c>
      <c r="BM197" s="75">
        <f t="shared" si="27"/>
        <v>134.63999999999999</v>
      </c>
      <c r="BN197" s="75">
        <f t="shared" si="28"/>
        <v>134.64000000000001</v>
      </c>
      <c r="BO197" s="75">
        <f t="shared" si="29"/>
        <v>0.1818181818181818</v>
      </c>
      <c r="BP197" s="75">
        <f t="shared" si="30"/>
        <v>0.18181818181818185</v>
      </c>
    </row>
    <row r="198" spans="1:68" ht="27" customHeight="1" x14ac:dyDescent="0.25">
      <c r="A198" s="60" t="s">
        <v>325</v>
      </c>
      <c r="B198" s="60" t="s">
        <v>326</v>
      </c>
      <c r="C198" s="34">
        <v>4301031220</v>
      </c>
      <c r="D198" s="648">
        <v>4680115882669</v>
      </c>
      <c r="E198" s="64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120</v>
      </c>
      <c r="L198" s="35" t="s">
        <v>45</v>
      </c>
      <c r="M198" s="36" t="s">
        <v>81</v>
      </c>
      <c r="N198" s="36"/>
      <c r="O198" s="35">
        <v>40</v>
      </c>
      <c r="P198" s="7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0"/>
      <c r="R198" s="650"/>
      <c r="S198" s="650"/>
      <c r="T198" s="651"/>
      <c r="U198" s="37" t="s">
        <v>45</v>
      </c>
      <c r="V198" s="37" t="s">
        <v>45</v>
      </c>
      <c r="W198" s="38" t="s">
        <v>0</v>
      </c>
      <c r="X198" s="56">
        <v>129.6</v>
      </c>
      <c r="Y198" s="53">
        <f t="shared" si="26"/>
        <v>129.60000000000002</v>
      </c>
      <c r="Z198" s="39">
        <f>IFERROR(IF(Y198=0,"",ROUNDUP(Y198/H198,0)*0.00902),"")</f>
        <v>0.21648000000000001</v>
      </c>
      <c r="AA198" s="65" t="s">
        <v>45</v>
      </c>
      <c r="AB198" s="66" t="s">
        <v>45</v>
      </c>
      <c r="AC198" s="251" t="s">
        <v>327</v>
      </c>
      <c r="AG198" s="75"/>
      <c r="AJ198" s="79" t="s">
        <v>45</v>
      </c>
      <c r="AK198" s="79">
        <v>0</v>
      </c>
      <c r="BB198" s="252" t="s">
        <v>66</v>
      </c>
      <c r="BM198" s="75">
        <f t="shared" si="27"/>
        <v>134.63999999999999</v>
      </c>
      <c r="BN198" s="75">
        <f t="shared" si="28"/>
        <v>134.64000000000001</v>
      </c>
      <c r="BO198" s="75">
        <f t="shared" si="29"/>
        <v>0.1818181818181818</v>
      </c>
      <c r="BP198" s="75">
        <f t="shared" si="30"/>
        <v>0.18181818181818185</v>
      </c>
    </row>
    <row r="199" spans="1:68" ht="27" customHeight="1" x14ac:dyDescent="0.25">
      <c r="A199" s="60" t="s">
        <v>328</v>
      </c>
      <c r="B199" s="60" t="s">
        <v>329</v>
      </c>
      <c r="C199" s="34">
        <v>4301031221</v>
      </c>
      <c r="D199" s="648">
        <v>4680115882676</v>
      </c>
      <c r="E199" s="64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120</v>
      </c>
      <c r="L199" s="35" t="s">
        <v>45</v>
      </c>
      <c r="M199" s="36" t="s">
        <v>81</v>
      </c>
      <c r="N199" s="36"/>
      <c r="O199" s="35">
        <v>40</v>
      </c>
      <c r="P199" s="7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0"/>
      <c r="R199" s="650"/>
      <c r="S199" s="650"/>
      <c r="T199" s="651"/>
      <c r="U199" s="37" t="s">
        <v>45</v>
      </c>
      <c r="V199" s="37" t="s">
        <v>45</v>
      </c>
      <c r="W199" s="38" t="s">
        <v>0</v>
      </c>
      <c r="X199" s="56">
        <v>129.6</v>
      </c>
      <c r="Y199" s="53">
        <f t="shared" si="26"/>
        <v>129.60000000000002</v>
      </c>
      <c r="Z199" s="39">
        <f>IFERROR(IF(Y199=0,"",ROUNDUP(Y199/H199,0)*0.00902),"")</f>
        <v>0.21648000000000001</v>
      </c>
      <c r="AA199" s="65" t="s">
        <v>45</v>
      </c>
      <c r="AB199" s="66" t="s">
        <v>45</v>
      </c>
      <c r="AC199" s="253" t="s">
        <v>330</v>
      </c>
      <c r="AG199" s="75"/>
      <c r="AJ199" s="79" t="s">
        <v>45</v>
      </c>
      <c r="AK199" s="79">
        <v>0</v>
      </c>
      <c r="BB199" s="254" t="s">
        <v>66</v>
      </c>
      <c r="BM199" s="75">
        <f t="shared" si="27"/>
        <v>134.63999999999999</v>
      </c>
      <c r="BN199" s="75">
        <f t="shared" si="28"/>
        <v>134.64000000000001</v>
      </c>
      <c r="BO199" s="75">
        <f t="shared" si="29"/>
        <v>0.1818181818181818</v>
      </c>
      <c r="BP199" s="75">
        <f t="shared" si="30"/>
        <v>0.18181818181818185</v>
      </c>
    </row>
    <row r="200" spans="1:68" ht="27" hidden="1" customHeight="1" x14ac:dyDescent="0.25">
      <c r="A200" s="60" t="s">
        <v>331</v>
      </c>
      <c r="B200" s="60" t="s">
        <v>332</v>
      </c>
      <c r="C200" s="34">
        <v>4301031223</v>
      </c>
      <c r="D200" s="648">
        <v>4680115884014</v>
      </c>
      <c r="E200" s="648"/>
      <c r="F200" s="59">
        <v>0.3</v>
      </c>
      <c r="G200" s="35">
        <v>6</v>
      </c>
      <c r="H200" s="59">
        <v>1.8</v>
      </c>
      <c r="I200" s="59">
        <v>1.93</v>
      </c>
      <c r="J200" s="35">
        <v>234</v>
      </c>
      <c r="K200" s="35" t="s">
        <v>82</v>
      </c>
      <c r="L200" s="35" t="s">
        <v>45</v>
      </c>
      <c r="M200" s="36" t="s">
        <v>81</v>
      </c>
      <c r="N200" s="36"/>
      <c r="O200" s="35">
        <v>40</v>
      </c>
      <c r="P200" s="7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0"/>
      <c r="R200" s="650"/>
      <c r="S200" s="650"/>
      <c r="T200" s="65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2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55" t="s">
        <v>321</v>
      </c>
      <c r="AG200" s="75"/>
      <c r="AJ200" s="79" t="s">
        <v>45</v>
      </c>
      <c r="AK200" s="79">
        <v>0</v>
      </c>
      <c r="BB200" s="256" t="s">
        <v>66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hidden="1" customHeight="1" x14ac:dyDescent="0.25">
      <c r="A201" s="60" t="s">
        <v>333</v>
      </c>
      <c r="B201" s="60" t="s">
        <v>334</v>
      </c>
      <c r="C201" s="34">
        <v>4301031222</v>
      </c>
      <c r="D201" s="648">
        <v>4680115884007</v>
      </c>
      <c r="E201" s="648"/>
      <c r="F201" s="59">
        <v>0.3</v>
      </c>
      <c r="G201" s="35">
        <v>6</v>
      </c>
      <c r="H201" s="59">
        <v>1.8</v>
      </c>
      <c r="I201" s="59">
        <v>1.9</v>
      </c>
      <c r="J201" s="35">
        <v>234</v>
      </c>
      <c r="K201" s="35" t="s">
        <v>82</v>
      </c>
      <c r="L201" s="35" t="s">
        <v>45</v>
      </c>
      <c r="M201" s="36" t="s">
        <v>81</v>
      </c>
      <c r="N201" s="36"/>
      <c r="O201" s="35">
        <v>40</v>
      </c>
      <c r="P201" s="7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0"/>
      <c r="R201" s="650"/>
      <c r="S201" s="650"/>
      <c r="T201" s="65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57" t="s">
        <v>324</v>
      </c>
      <c r="AG201" s="75"/>
      <c r="AJ201" s="79" t="s">
        <v>45</v>
      </c>
      <c r="AK201" s="79">
        <v>0</v>
      </c>
      <c r="BB201" s="258" t="s">
        <v>66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hidden="1" customHeight="1" x14ac:dyDescent="0.25">
      <c r="A202" s="60" t="s">
        <v>335</v>
      </c>
      <c r="B202" s="60" t="s">
        <v>336</v>
      </c>
      <c r="C202" s="34">
        <v>4301031229</v>
      </c>
      <c r="D202" s="648">
        <v>4680115884038</v>
      </c>
      <c r="E202" s="64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82</v>
      </c>
      <c r="L202" s="35" t="s">
        <v>45</v>
      </c>
      <c r="M202" s="36" t="s">
        <v>81</v>
      </c>
      <c r="N202" s="36"/>
      <c r="O202" s="35">
        <v>40</v>
      </c>
      <c r="P202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0"/>
      <c r="R202" s="650"/>
      <c r="S202" s="650"/>
      <c r="T202" s="65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59" t="s">
        <v>327</v>
      </c>
      <c r="AG202" s="75"/>
      <c r="AJ202" s="79" t="s">
        <v>45</v>
      </c>
      <c r="AK202" s="79">
        <v>0</v>
      </c>
      <c r="BB202" s="260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337</v>
      </c>
      <c r="B203" s="60" t="s">
        <v>338</v>
      </c>
      <c r="C203" s="34">
        <v>4301031225</v>
      </c>
      <c r="D203" s="648">
        <v>4680115884021</v>
      </c>
      <c r="E203" s="64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82</v>
      </c>
      <c r="L203" s="35" t="s">
        <v>45</v>
      </c>
      <c r="M203" s="36" t="s">
        <v>81</v>
      </c>
      <c r="N203" s="36"/>
      <c r="O203" s="35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0"/>
      <c r="R203" s="650"/>
      <c r="S203" s="650"/>
      <c r="T203" s="65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1" t="s">
        <v>330</v>
      </c>
      <c r="AG203" s="75"/>
      <c r="AJ203" s="79" t="s">
        <v>45</v>
      </c>
      <c r="AK203" s="79">
        <v>0</v>
      </c>
      <c r="BB203" s="262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x14ac:dyDescent="0.2">
      <c r="A204" s="655"/>
      <c r="B204" s="655"/>
      <c r="C204" s="655"/>
      <c r="D204" s="655"/>
      <c r="E204" s="655"/>
      <c r="F204" s="655"/>
      <c r="G204" s="655"/>
      <c r="H204" s="655"/>
      <c r="I204" s="655"/>
      <c r="J204" s="655"/>
      <c r="K204" s="655"/>
      <c r="L204" s="655"/>
      <c r="M204" s="655"/>
      <c r="N204" s="655"/>
      <c r="O204" s="656"/>
      <c r="P204" s="652" t="s">
        <v>40</v>
      </c>
      <c r="Q204" s="653"/>
      <c r="R204" s="653"/>
      <c r="S204" s="653"/>
      <c r="T204" s="653"/>
      <c r="U204" s="653"/>
      <c r="V204" s="654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131.99999999999997</v>
      </c>
      <c r="Y204" s="41">
        <f>IFERROR(Y196/H196,"0")+IFERROR(Y197/H197,"0")+IFERROR(Y198/H198,"0")+IFERROR(Y199/H199,"0")+IFERROR(Y200/H200,"0")+IFERROR(Y201/H201,"0")+IFERROR(Y202/H202,"0")+IFERROR(Y203/H203,"0")</f>
        <v>132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1.1906400000000001</v>
      </c>
      <c r="AA204" s="64"/>
      <c r="AB204" s="64"/>
      <c r="AC204" s="64"/>
    </row>
    <row r="205" spans="1:68" x14ac:dyDescent="0.2">
      <c r="A205" s="655"/>
      <c r="B205" s="655"/>
      <c r="C205" s="655"/>
      <c r="D205" s="655"/>
      <c r="E205" s="655"/>
      <c r="F205" s="655"/>
      <c r="G205" s="655"/>
      <c r="H205" s="655"/>
      <c r="I205" s="655"/>
      <c r="J205" s="655"/>
      <c r="K205" s="655"/>
      <c r="L205" s="655"/>
      <c r="M205" s="655"/>
      <c r="N205" s="655"/>
      <c r="O205" s="656"/>
      <c r="P205" s="652" t="s">
        <v>40</v>
      </c>
      <c r="Q205" s="653"/>
      <c r="R205" s="653"/>
      <c r="S205" s="653"/>
      <c r="T205" s="653"/>
      <c r="U205" s="653"/>
      <c r="V205" s="654"/>
      <c r="W205" s="40" t="s">
        <v>0</v>
      </c>
      <c r="X205" s="41">
        <f>IFERROR(SUM(X196:X203),"0")</f>
        <v>712.80000000000007</v>
      </c>
      <c r="Y205" s="41">
        <f>IFERROR(SUM(Y196:Y203),"0")</f>
        <v>712.80000000000007</v>
      </c>
      <c r="Z205" s="40"/>
      <c r="AA205" s="64"/>
      <c r="AB205" s="64"/>
      <c r="AC205" s="64"/>
    </row>
    <row r="206" spans="1:68" ht="14.25" hidden="1" customHeight="1" x14ac:dyDescent="0.25">
      <c r="A206" s="647" t="s">
        <v>83</v>
      </c>
      <c r="B206" s="647"/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47"/>
      <c r="Q206" s="647"/>
      <c r="R206" s="647"/>
      <c r="S206" s="647"/>
      <c r="T206" s="647"/>
      <c r="U206" s="647"/>
      <c r="V206" s="647"/>
      <c r="W206" s="647"/>
      <c r="X206" s="647"/>
      <c r="Y206" s="647"/>
      <c r="Z206" s="647"/>
      <c r="AA206" s="63"/>
      <c r="AB206" s="63"/>
      <c r="AC206" s="63"/>
    </row>
    <row r="207" spans="1:68" ht="27" hidden="1" customHeight="1" x14ac:dyDescent="0.25">
      <c r="A207" s="60" t="s">
        <v>339</v>
      </c>
      <c r="B207" s="60" t="s">
        <v>340</v>
      </c>
      <c r="C207" s="34">
        <v>4301051408</v>
      </c>
      <c r="D207" s="648">
        <v>4680115881594</v>
      </c>
      <c r="E207" s="648"/>
      <c r="F207" s="59">
        <v>1.35</v>
      </c>
      <c r="G207" s="35">
        <v>6</v>
      </c>
      <c r="H207" s="59">
        <v>8.1</v>
      </c>
      <c r="I207" s="59">
        <v>8.6189999999999998</v>
      </c>
      <c r="J207" s="35">
        <v>64</v>
      </c>
      <c r="K207" s="35" t="s">
        <v>117</v>
      </c>
      <c r="L207" s="35" t="s">
        <v>45</v>
      </c>
      <c r="M207" s="36" t="s">
        <v>87</v>
      </c>
      <c r="N207" s="36"/>
      <c r="O207" s="35">
        <v>40</v>
      </c>
      <c r="P207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0"/>
      <c r="R207" s="650"/>
      <c r="S207" s="650"/>
      <c r="T207" s="651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ref="Y207:Y215" si="31">IFERROR(IF(X207="",0,CEILING((X207/$H207),1)*$H207),"")</f>
        <v>0</v>
      </c>
      <c r="Z207" s="39" t="str">
        <f>IFERROR(IF(Y207=0,"",ROUNDUP(Y207/H207,0)*0.01898),"")</f>
        <v/>
      </c>
      <c r="AA207" s="65" t="s">
        <v>45</v>
      </c>
      <c r="AB207" s="66" t="s">
        <v>45</v>
      </c>
      <c r="AC207" s="263" t="s">
        <v>341</v>
      </c>
      <c r="AG207" s="75"/>
      <c r="AJ207" s="79" t="s">
        <v>45</v>
      </c>
      <c r="AK207" s="79">
        <v>0</v>
      </c>
      <c r="BB207" s="264" t="s">
        <v>66</v>
      </c>
      <c r="BM207" s="75">
        <f t="shared" ref="BM207:BM215" si="32">IFERROR(X207*I207/H207,"0")</f>
        <v>0</v>
      </c>
      <c r="BN207" s="75">
        <f t="shared" ref="BN207:BN215" si="33">IFERROR(Y207*I207/H207,"0")</f>
        <v>0</v>
      </c>
      <c r="BO207" s="75">
        <f t="shared" ref="BO207:BO215" si="34">IFERROR(1/J207*(X207/H207),"0")</f>
        <v>0</v>
      </c>
      <c r="BP207" s="75">
        <f t="shared" ref="BP207:BP215" si="35">IFERROR(1/J207*(Y207/H207),"0")</f>
        <v>0</v>
      </c>
    </row>
    <row r="208" spans="1:68" ht="27" hidden="1" customHeight="1" x14ac:dyDescent="0.25">
      <c r="A208" s="60" t="s">
        <v>342</v>
      </c>
      <c r="B208" s="60" t="s">
        <v>343</v>
      </c>
      <c r="C208" s="34">
        <v>4301051411</v>
      </c>
      <c r="D208" s="648">
        <v>4680115881617</v>
      </c>
      <c r="E208" s="648"/>
      <c r="F208" s="59">
        <v>1.35</v>
      </c>
      <c r="G208" s="35">
        <v>6</v>
      </c>
      <c r="H208" s="59">
        <v>8.1</v>
      </c>
      <c r="I208" s="59">
        <v>8.6010000000000009</v>
      </c>
      <c r="J208" s="35">
        <v>64</v>
      </c>
      <c r="K208" s="35" t="s">
        <v>117</v>
      </c>
      <c r="L208" s="35" t="s">
        <v>45</v>
      </c>
      <c r="M208" s="36" t="s">
        <v>87</v>
      </c>
      <c r="N208" s="36"/>
      <c r="O208" s="35">
        <v>40</v>
      </c>
      <c r="P208" s="7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0"/>
      <c r="R208" s="650"/>
      <c r="S208" s="650"/>
      <c r="T208" s="651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IFERROR(IF(Y208=0,"",ROUNDUP(Y208/H208,0)*0.01898),"")</f>
        <v/>
      </c>
      <c r="AA208" s="65" t="s">
        <v>45</v>
      </c>
      <c r="AB208" s="66" t="s">
        <v>45</v>
      </c>
      <c r="AC208" s="265" t="s">
        <v>344</v>
      </c>
      <c r="AG208" s="75"/>
      <c r="AJ208" s="79" t="s">
        <v>45</v>
      </c>
      <c r="AK208" s="79">
        <v>0</v>
      </c>
      <c r="BB208" s="266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16.5" customHeight="1" x14ac:dyDescent="0.25">
      <c r="A209" s="60" t="s">
        <v>345</v>
      </c>
      <c r="B209" s="60" t="s">
        <v>346</v>
      </c>
      <c r="C209" s="34">
        <v>4301051656</v>
      </c>
      <c r="D209" s="648">
        <v>4680115880573</v>
      </c>
      <c r="E209" s="648"/>
      <c r="F209" s="59">
        <v>1.45</v>
      </c>
      <c r="G209" s="35">
        <v>6</v>
      </c>
      <c r="H209" s="59">
        <v>8.6999999999999993</v>
      </c>
      <c r="I209" s="59">
        <v>9.2189999999999994</v>
      </c>
      <c r="J209" s="35">
        <v>64</v>
      </c>
      <c r="K209" s="35" t="s">
        <v>117</v>
      </c>
      <c r="L209" s="35" t="s">
        <v>45</v>
      </c>
      <c r="M209" s="36" t="s">
        <v>87</v>
      </c>
      <c r="N209" s="36"/>
      <c r="O209" s="35">
        <v>45</v>
      </c>
      <c r="P209" s="7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0"/>
      <c r="R209" s="650"/>
      <c r="S209" s="650"/>
      <c r="T209" s="651"/>
      <c r="U209" s="37" t="s">
        <v>45</v>
      </c>
      <c r="V209" s="37" t="s">
        <v>45</v>
      </c>
      <c r="W209" s="38" t="s">
        <v>0</v>
      </c>
      <c r="X209" s="56">
        <v>696</v>
      </c>
      <c r="Y209" s="53">
        <f t="shared" si="31"/>
        <v>696</v>
      </c>
      <c r="Z209" s="39">
        <f>IFERROR(IF(Y209=0,"",ROUNDUP(Y209/H209,0)*0.01898),"")</f>
        <v>1.5184</v>
      </c>
      <c r="AA209" s="65" t="s">
        <v>45</v>
      </c>
      <c r="AB209" s="66" t="s">
        <v>45</v>
      </c>
      <c r="AC209" s="267" t="s">
        <v>347</v>
      </c>
      <c r="AG209" s="75"/>
      <c r="AJ209" s="79" t="s">
        <v>45</v>
      </c>
      <c r="AK209" s="79">
        <v>0</v>
      </c>
      <c r="BB209" s="268" t="s">
        <v>66</v>
      </c>
      <c r="BM209" s="75">
        <f t="shared" si="32"/>
        <v>737.5200000000001</v>
      </c>
      <c r="BN209" s="75">
        <f t="shared" si="33"/>
        <v>737.5200000000001</v>
      </c>
      <c r="BO209" s="75">
        <f t="shared" si="34"/>
        <v>1.25</v>
      </c>
      <c r="BP209" s="75">
        <f t="shared" si="35"/>
        <v>1.25</v>
      </c>
    </row>
    <row r="210" spans="1:68" ht="27" customHeight="1" x14ac:dyDescent="0.25">
      <c r="A210" s="60" t="s">
        <v>348</v>
      </c>
      <c r="B210" s="60" t="s">
        <v>349</v>
      </c>
      <c r="C210" s="34">
        <v>4301051407</v>
      </c>
      <c r="D210" s="648">
        <v>4680115882195</v>
      </c>
      <c r="E210" s="648"/>
      <c r="F210" s="59">
        <v>0.4</v>
      </c>
      <c r="G210" s="35">
        <v>6</v>
      </c>
      <c r="H210" s="59">
        <v>2.4</v>
      </c>
      <c r="I210" s="59">
        <v>2.67</v>
      </c>
      <c r="J210" s="35">
        <v>182</v>
      </c>
      <c r="K210" s="35" t="s">
        <v>88</v>
      </c>
      <c r="L210" s="35" t="s">
        <v>45</v>
      </c>
      <c r="M210" s="36" t="s">
        <v>87</v>
      </c>
      <c r="N210" s="36"/>
      <c r="O210" s="35">
        <v>40</v>
      </c>
      <c r="P210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0"/>
      <c r="R210" s="650"/>
      <c r="S210" s="650"/>
      <c r="T210" s="651"/>
      <c r="U210" s="37" t="s">
        <v>45</v>
      </c>
      <c r="V210" s="37" t="s">
        <v>45</v>
      </c>
      <c r="W210" s="38" t="s">
        <v>0</v>
      </c>
      <c r="X210" s="56">
        <v>57.6</v>
      </c>
      <c r="Y210" s="53">
        <f t="shared" si="31"/>
        <v>57.599999999999994</v>
      </c>
      <c r="Z210" s="39">
        <f t="shared" ref="Z210:Z215" si="36">IFERROR(IF(Y210=0,"",ROUNDUP(Y210/H210,0)*0.00651),"")</f>
        <v>0.15623999999999999</v>
      </c>
      <c r="AA210" s="65" t="s">
        <v>45</v>
      </c>
      <c r="AB210" s="66" t="s">
        <v>45</v>
      </c>
      <c r="AC210" s="269" t="s">
        <v>341</v>
      </c>
      <c r="AG210" s="75"/>
      <c r="AJ210" s="79" t="s">
        <v>45</v>
      </c>
      <c r="AK210" s="79">
        <v>0</v>
      </c>
      <c r="BB210" s="270" t="s">
        <v>66</v>
      </c>
      <c r="BM210" s="75">
        <f t="shared" si="32"/>
        <v>64.08</v>
      </c>
      <c r="BN210" s="75">
        <f t="shared" si="33"/>
        <v>64.079999999999984</v>
      </c>
      <c r="BO210" s="75">
        <f t="shared" si="34"/>
        <v>0.13186813186813187</v>
      </c>
      <c r="BP210" s="75">
        <f t="shared" si="35"/>
        <v>0.13186813186813187</v>
      </c>
    </row>
    <row r="211" spans="1:68" ht="27" hidden="1" customHeight="1" x14ac:dyDescent="0.25">
      <c r="A211" s="60" t="s">
        <v>350</v>
      </c>
      <c r="B211" s="60" t="s">
        <v>351</v>
      </c>
      <c r="C211" s="34">
        <v>4301051752</v>
      </c>
      <c r="D211" s="648">
        <v>4680115882607</v>
      </c>
      <c r="E211" s="648"/>
      <c r="F211" s="59">
        <v>0.3</v>
      </c>
      <c r="G211" s="35">
        <v>6</v>
      </c>
      <c r="H211" s="59">
        <v>1.8</v>
      </c>
      <c r="I211" s="59">
        <v>2.052</v>
      </c>
      <c r="J211" s="35">
        <v>182</v>
      </c>
      <c r="K211" s="35" t="s">
        <v>88</v>
      </c>
      <c r="L211" s="35" t="s">
        <v>45</v>
      </c>
      <c r="M211" s="36" t="s">
        <v>103</v>
      </c>
      <c r="N211" s="36"/>
      <c r="O211" s="35">
        <v>45</v>
      </c>
      <c r="P211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0"/>
      <c r="R211" s="650"/>
      <c r="S211" s="650"/>
      <c r="T211" s="651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1"/>
        <v>0</v>
      </c>
      <c r="Z211" s="39" t="str">
        <f t="shared" si="36"/>
        <v/>
      </c>
      <c r="AA211" s="65" t="s">
        <v>45</v>
      </c>
      <c r="AB211" s="66" t="s">
        <v>45</v>
      </c>
      <c r="AC211" s="271" t="s">
        <v>352</v>
      </c>
      <c r="AG211" s="75"/>
      <c r="AJ211" s="79" t="s">
        <v>45</v>
      </c>
      <c r="AK211" s="79">
        <v>0</v>
      </c>
      <c r="BB211" s="272" t="s">
        <v>66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customHeight="1" x14ac:dyDescent="0.25">
      <c r="A212" s="60" t="s">
        <v>353</v>
      </c>
      <c r="B212" s="60" t="s">
        <v>354</v>
      </c>
      <c r="C212" s="34">
        <v>4301051666</v>
      </c>
      <c r="D212" s="648">
        <v>4680115880092</v>
      </c>
      <c r="E212" s="648"/>
      <c r="F212" s="59">
        <v>0.4</v>
      </c>
      <c r="G212" s="35">
        <v>6</v>
      </c>
      <c r="H212" s="59">
        <v>2.4</v>
      </c>
      <c r="I212" s="59">
        <v>2.6520000000000001</v>
      </c>
      <c r="J212" s="35">
        <v>182</v>
      </c>
      <c r="K212" s="35" t="s">
        <v>88</v>
      </c>
      <c r="L212" s="35" t="s">
        <v>45</v>
      </c>
      <c r="M212" s="36" t="s">
        <v>87</v>
      </c>
      <c r="N212" s="36"/>
      <c r="O212" s="35">
        <v>45</v>
      </c>
      <c r="P212" s="7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0"/>
      <c r="R212" s="650"/>
      <c r="S212" s="650"/>
      <c r="T212" s="651"/>
      <c r="U212" s="37" t="s">
        <v>45</v>
      </c>
      <c r="V212" s="37" t="s">
        <v>45</v>
      </c>
      <c r="W212" s="38" t="s">
        <v>0</v>
      </c>
      <c r="X212" s="56">
        <v>144</v>
      </c>
      <c r="Y212" s="53">
        <f t="shared" si="31"/>
        <v>144</v>
      </c>
      <c r="Z212" s="39">
        <f t="shared" si="36"/>
        <v>0.3906</v>
      </c>
      <c r="AA212" s="65" t="s">
        <v>45</v>
      </c>
      <c r="AB212" s="66" t="s">
        <v>45</v>
      </c>
      <c r="AC212" s="273" t="s">
        <v>347</v>
      </c>
      <c r="AG212" s="75"/>
      <c r="AJ212" s="79" t="s">
        <v>45</v>
      </c>
      <c r="AK212" s="79">
        <v>0</v>
      </c>
      <c r="BB212" s="274" t="s">
        <v>66</v>
      </c>
      <c r="BM212" s="75">
        <f t="shared" si="32"/>
        <v>159.12000000000003</v>
      </c>
      <c r="BN212" s="75">
        <f t="shared" si="33"/>
        <v>159.12000000000003</v>
      </c>
      <c r="BO212" s="75">
        <f t="shared" si="34"/>
        <v>0.32967032967032972</v>
      </c>
      <c r="BP212" s="75">
        <f t="shared" si="35"/>
        <v>0.32967032967032972</v>
      </c>
    </row>
    <row r="213" spans="1:68" ht="27" customHeight="1" x14ac:dyDescent="0.25">
      <c r="A213" s="60" t="s">
        <v>355</v>
      </c>
      <c r="B213" s="60" t="s">
        <v>356</v>
      </c>
      <c r="C213" s="34">
        <v>4301051668</v>
      </c>
      <c r="D213" s="648">
        <v>4680115880221</v>
      </c>
      <c r="E213" s="64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88</v>
      </c>
      <c r="L213" s="35" t="s">
        <v>45</v>
      </c>
      <c r="M213" s="36" t="s">
        <v>87</v>
      </c>
      <c r="N213" s="36"/>
      <c r="O213" s="35">
        <v>45</v>
      </c>
      <c r="P213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0"/>
      <c r="R213" s="650"/>
      <c r="S213" s="650"/>
      <c r="T213" s="651"/>
      <c r="U213" s="37" t="s">
        <v>45</v>
      </c>
      <c r="V213" s="37" t="s">
        <v>45</v>
      </c>
      <c r="W213" s="38" t="s">
        <v>0</v>
      </c>
      <c r="X213" s="56">
        <v>201.6</v>
      </c>
      <c r="Y213" s="53">
        <f t="shared" si="31"/>
        <v>201.6</v>
      </c>
      <c r="Z213" s="39">
        <f t="shared" si="36"/>
        <v>0.54683999999999999</v>
      </c>
      <c r="AA213" s="65" t="s">
        <v>45</v>
      </c>
      <c r="AB213" s="66" t="s">
        <v>45</v>
      </c>
      <c r="AC213" s="275" t="s">
        <v>347</v>
      </c>
      <c r="AG213" s="75"/>
      <c r="AJ213" s="79" t="s">
        <v>45</v>
      </c>
      <c r="AK213" s="79">
        <v>0</v>
      </c>
      <c r="BB213" s="276" t="s">
        <v>66</v>
      </c>
      <c r="BM213" s="75">
        <f t="shared" si="32"/>
        <v>222.768</v>
      </c>
      <c r="BN213" s="75">
        <f t="shared" si="33"/>
        <v>222.768</v>
      </c>
      <c r="BO213" s="75">
        <f t="shared" si="34"/>
        <v>0.46153846153846156</v>
      </c>
      <c r="BP213" s="75">
        <f t="shared" si="35"/>
        <v>0.46153846153846156</v>
      </c>
    </row>
    <row r="214" spans="1:68" ht="27" hidden="1" customHeight="1" x14ac:dyDescent="0.25">
      <c r="A214" s="60" t="s">
        <v>357</v>
      </c>
      <c r="B214" s="60" t="s">
        <v>358</v>
      </c>
      <c r="C214" s="34">
        <v>4301051945</v>
      </c>
      <c r="D214" s="648">
        <v>4680115880504</v>
      </c>
      <c r="E214" s="64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88</v>
      </c>
      <c r="L214" s="35" t="s">
        <v>45</v>
      </c>
      <c r="M214" s="36" t="s">
        <v>103</v>
      </c>
      <c r="N214" s="36"/>
      <c r="O214" s="35">
        <v>40</v>
      </c>
      <c r="P214" s="7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0"/>
      <c r="R214" s="650"/>
      <c r="S214" s="650"/>
      <c r="T214" s="651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si="36"/>
        <v/>
      </c>
      <c r="AA214" s="65" t="s">
        <v>45</v>
      </c>
      <c r="AB214" s="66" t="s">
        <v>45</v>
      </c>
      <c r="AC214" s="277" t="s">
        <v>359</v>
      </c>
      <c r="AG214" s="75"/>
      <c r="AJ214" s="79" t="s">
        <v>45</v>
      </c>
      <c r="AK214" s="79">
        <v>0</v>
      </c>
      <c r="BB214" s="278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360</v>
      </c>
      <c r="B215" s="60" t="s">
        <v>361</v>
      </c>
      <c r="C215" s="34">
        <v>4301051410</v>
      </c>
      <c r="D215" s="648">
        <v>4680115882164</v>
      </c>
      <c r="E215" s="648"/>
      <c r="F215" s="59">
        <v>0.4</v>
      </c>
      <c r="G215" s="35">
        <v>6</v>
      </c>
      <c r="H215" s="59">
        <v>2.4</v>
      </c>
      <c r="I215" s="59">
        <v>2.6579999999999999</v>
      </c>
      <c r="J215" s="35">
        <v>182</v>
      </c>
      <c r="K215" s="35" t="s">
        <v>88</v>
      </c>
      <c r="L215" s="35" t="s">
        <v>45</v>
      </c>
      <c r="M215" s="36" t="s">
        <v>87</v>
      </c>
      <c r="N215" s="36"/>
      <c r="O215" s="35">
        <v>40</v>
      </c>
      <c r="P215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0"/>
      <c r="R215" s="650"/>
      <c r="S215" s="650"/>
      <c r="T215" s="651"/>
      <c r="U215" s="37" t="s">
        <v>45</v>
      </c>
      <c r="V215" s="37" t="s">
        <v>45</v>
      </c>
      <c r="W215" s="38" t="s">
        <v>0</v>
      </c>
      <c r="X215" s="56">
        <v>57.6</v>
      </c>
      <c r="Y215" s="53">
        <f t="shared" si="31"/>
        <v>57.599999999999994</v>
      </c>
      <c r="Z215" s="39">
        <f t="shared" si="36"/>
        <v>0.15623999999999999</v>
      </c>
      <c r="AA215" s="65" t="s">
        <v>45</v>
      </c>
      <c r="AB215" s="66" t="s">
        <v>45</v>
      </c>
      <c r="AC215" s="279" t="s">
        <v>362</v>
      </c>
      <c r="AG215" s="75"/>
      <c r="AJ215" s="79" t="s">
        <v>45</v>
      </c>
      <c r="AK215" s="79">
        <v>0</v>
      </c>
      <c r="BB215" s="280" t="s">
        <v>66</v>
      </c>
      <c r="BM215" s="75">
        <f t="shared" si="32"/>
        <v>63.792000000000002</v>
      </c>
      <c r="BN215" s="75">
        <f t="shared" si="33"/>
        <v>63.792000000000002</v>
      </c>
      <c r="BO215" s="75">
        <f t="shared" si="34"/>
        <v>0.13186813186813187</v>
      </c>
      <c r="BP215" s="75">
        <f t="shared" si="35"/>
        <v>0.13186813186813187</v>
      </c>
    </row>
    <row r="216" spans="1:68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0" t="s">
        <v>39</v>
      </c>
      <c r="X216" s="41">
        <f>IFERROR(X207/H207,"0")+IFERROR(X208/H208,"0")+IFERROR(X209/H209,"0")+IFERROR(X210/H210,"0")+IFERROR(X211/H211,"0")+IFERROR(X212/H212,"0")+IFERROR(X213/H213,"0")+IFERROR(X214/H214,"0")+IFERROR(X215/H215,"0")</f>
        <v>272</v>
      </c>
      <c r="Y216" s="41">
        <f>IFERROR(Y207/H207,"0")+IFERROR(Y208/H208,"0")+IFERROR(Y209/H209,"0")+IFERROR(Y210/H210,"0")+IFERROR(Y211/H211,"0")+IFERROR(Y212/H212,"0")+IFERROR(Y213/H213,"0")+IFERROR(Y214/H214,"0")+IFERROR(Y215/H215,"0")</f>
        <v>272</v>
      </c>
      <c r="Z216" s="4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2.7683199999999997</v>
      </c>
      <c r="AA216" s="64"/>
      <c r="AB216" s="64"/>
      <c r="AC216" s="64"/>
    </row>
    <row r="217" spans="1:68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0" t="s">
        <v>0</v>
      </c>
      <c r="X217" s="41">
        <f>IFERROR(SUM(X207:X215),"0")</f>
        <v>1156.8</v>
      </c>
      <c r="Y217" s="41">
        <f>IFERROR(SUM(Y207:Y215),"0")</f>
        <v>1156.8</v>
      </c>
      <c r="Z217" s="40"/>
      <c r="AA217" s="64"/>
      <c r="AB217" s="64"/>
      <c r="AC217" s="64"/>
    </row>
    <row r="218" spans="1:68" ht="14.25" hidden="1" customHeight="1" x14ac:dyDescent="0.25">
      <c r="A218" s="647" t="s">
        <v>179</v>
      </c>
      <c r="B218" s="647"/>
      <c r="C218" s="647"/>
      <c r="D218" s="647"/>
      <c r="E218" s="647"/>
      <c r="F218" s="647"/>
      <c r="G218" s="647"/>
      <c r="H218" s="647"/>
      <c r="I218" s="647"/>
      <c r="J218" s="647"/>
      <c r="K218" s="647"/>
      <c r="L218" s="647"/>
      <c r="M218" s="647"/>
      <c r="N218" s="647"/>
      <c r="O218" s="647"/>
      <c r="P218" s="647"/>
      <c r="Q218" s="647"/>
      <c r="R218" s="647"/>
      <c r="S218" s="647"/>
      <c r="T218" s="647"/>
      <c r="U218" s="647"/>
      <c r="V218" s="647"/>
      <c r="W218" s="647"/>
      <c r="X218" s="647"/>
      <c r="Y218" s="647"/>
      <c r="Z218" s="647"/>
      <c r="AA218" s="63"/>
      <c r="AB218" s="63"/>
      <c r="AC218" s="63"/>
    </row>
    <row r="219" spans="1:68" ht="27" hidden="1" customHeight="1" x14ac:dyDescent="0.25">
      <c r="A219" s="60" t="s">
        <v>363</v>
      </c>
      <c r="B219" s="60" t="s">
        <v>364</v>
      </c>
      <c r="C219" s="34">
        <v>4301060463</v>
      </c>
      <c r="D219" s="648">
        <v>4680115880818</v>
      </c>
      <c r="E219" s="648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88</v>
      </c>
      <c r="L219" s="35" t="s">
        <v>45</v>
      </c>
      <c r="M219" s="36" t="s">
        <v>103</v>
      </c>
      <c r="N219" s="36"/>
      <c r="O219" s="35">
        <v>40</v>
      </c>
      <c r="P219" s="7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0"/>
      <c r="R219" s="650"/>
      <c r="S219" s="650"/>
      <c r="T219" s="651"/>
      <c r="U219" s="37" t="s">
        <v>45</v>
      </c>
      <c r="V219" s="37" t="s">
        <v>45</v>
      </c>
      <c r="W219" s="38" t="s">
        <v>0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IFERROR(IF(Y219=0,"",ROUNDUP(Y219/H219,0)*0.00651),"")</f>
        <v/>
      </c>
      <c r="AA219" s="65" t="s">
        <v>45</v>
      </c>
      <c r="AB219" s="66" t="s">
        <v>45</v>
      </c>
      <c r="AC219" s="281" t="s">
        <v>365</v>
      </c>
      <c r="AG219" s="75"/>
      <c r="AJ219" s="79" t="s">
        <v>45</v>
      </c>
      <c r="AK219" s="79">
        <v>0</v>
      </c>
      <c r="BB219" s="282" t="s">
        <v>66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t="27" hidden="1" customHeight="1" x14ac:dyDescent="0.25">
      <c r="A220" s="60" t="s">
        <v>366</v>
      </c>
      <c r="B220" s="60" t="s">
        <v>367</v>
      </c>
      <c r="C220" s="34">
        <v>4301060389</v>
      </c>
      <c r="D220" s="648">
        <v>4680115880801</v>
      </c>
      <c r="E220" s="64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88</v>
      </c>
      <c r="L220" s="35" t="s">
        <v>45</v>
      </c>
      <c r="M220" s="36" t="s">
        <v>87</v>
      </c>
      <c r="N220" s="36"/>
      <c r="O220" s="35">
        <v>40</v>
      </c>
      <c r="P220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0"/>
      <c r="R220" s="650"/>
      <c r="S220" s="650"/>
      <c r="T220" s="651"/>
      <c r="U220" s="37" t="s">
        <v>45</v>
      </c>
      <c r="V220" s="37" t="s">
        <v>45</v>
      </c>
      <c r="W220" s="38" t="s">
        <v>0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 t="s">
        <v>45</v>
      </c>
      <c r="AB220" s="66" t="s">
        <v>45</v>
      </c>
      <c r="AC220" s="283" t="s">
        <v>368</v>
      </c>
      <c r="AG220" s="75"/>
      <c r="AJ220" s="79" t="s">
        <v>45</v>
      </c>
      <c r="AK220" s="79">
        <v>0</v>
      </c>
      <c r="BB220" s="284" t="s">
        <v>66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idden="1" x14ac:dyDescent="0.2">
      <c r="A221" s="655"/>
      <c r="B221" s="655"/>
      <c r="C221" s="655"/>
      <c r="D221" s="655"/>
      <c r="E221" s="655"/>
      <c r="F221" s="655"/>
      <c r="G221" s="655"/>
      <c r="H221" s="655"/>
      <c r="I221" s="655"/>
      <c r="J221" s="655"/>
      <c r="K221" s="655"/>
      <c r="L221" s="655"/>
      <c r="M221" s="655"/>
      <c r="N221" s="655"/>
      <c r="O221" s="656"/>
      <c r="P221" s="652" t="s">
        <v>40</v>
      </c>
      <c r="Q221" s="653"/>
      <c r="R221" s="653"/>
      <c r="S221" s="653"/>
      <c r="T221" s="653"/>
      <c r="U221" s="653"/>
      <c r="V221" s="654"/>
      <c r="W221" s="40" t="s">
        <v>39</v>
      </c>
      <c r="X221" s="41">
        <f>IFERROR(X219/H219,"0")+IFERROR(X220/H220,"0")</f>
        <v>0</v>
      </c>
      <c r="Y221" s="41">
        <f>IFERROR(Y219/H219,"0")+IFERROR(Y220/H220,"0")</f>
        <v>0</v>
      </c>
      <c r="Z221" s="41">
        <f>IFERROR(IF(Z219="",0,Z219),"0")+IFERROR(IF(Z220="",0,Z220),"0")</f>
        <v>0</v>
      </c>
      <c r="AA221" s="64"/>
      <c r="AB221" s="64"/>
      <c r="AC221" s="64"/>
    </row>
    <row r="222" spans="1:68" hidden="1" x14ac:dyDescent="0.2">
      <c r="A222" s="655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2" t="s">
        <v>40</v>
      </c>
      <c r="Q222" s="653"/>
      <c r="R222" s="653"/>
      <c r="S222" s="653"/>
      <c r="T222" s="653"/>
      <c r="U222" s="653"/>
      <c r="V222" s="654"/>
      <c r="W222" s="40" t="s">
        <v>0</v>
      </c>
      <c r="X222" s="41">
        <f>IFERROR(SUM(X219:X220),"0")</f>
        <v>0</v>
      </c>
      <c r="Y222" s="41">
        <f>IFERROR(SUM(Y219:Y220),"0")</f>
        <v>0</v>
      </c>
      <c r="Z222" s="40"/>
      <c r="AA222" s="64"/>
      <c r="AB222" s="64"/>
      <c r="AC222" s="64"/>
    </row>
    <row r="223" spans="1:68" ht="16.5" hidden="1" customHeight="1" x14ac:dyDescent="0.25">
      <c r="A223" s="646" t="s">
        <v>369</v>
      </c>
      <c r="B223" s="646"/>
      <c r="C223" s="646"/>
      <c r="D223" s="646"/>
      <c r="E223" s="646"/>
      <c r="F223" s="646"/>
      <c r="G223" s="646"/>
      <c r="H223" s="646"/>
      <c r="I223" s="646"/>
      <c r="J223" s="646"/>
      <c r="K223" s="646"/>
      <c r="L223" s="646"/>
      <c r="M223" s="646"/>
      <c r="N223" s="646"/>
      <c r="O223" s="646"/>
      <c r="P223" s="646"/>
      <c r="Q223" s="646"/>
      <c r="R223" s="646"/>
      <c r="S223" s="646"/>
      <c r="T223" s="646"/>
      <c r="U223" s="646"/>
      <c r="V223" s="646"/>
      <c r="W223" s="646"/>
      <c r="X223" s="646"/>
      <c r="Y223" s="646"/>
      <c r="Z223" s="646"/>
      <c r="AA223" s="62"/>
      <c r="AB223" s="62"/>
      <c r="AC223" s="62"/>
    </row>
    <row r="224" spans="1:68" ht="14.25" hidden="1" customHeight="1" x14ac:dyDescent="0.25">
      <c r="A224" s="647" t="s">
        <v>112</v>
      </c>
      <c r="B224" s="647"/>
      <c r="C224" s="647"/>
      <c r="D224" s="647"/>
      <c r="E224" s="647"/>
      <c r="F224" s="647"/>
      <c r="G224" s="647"/>
      <c r="H224" s="647"/>
      <c r="I224" s="647"/>
      <c r="J224" s="647"/>
      <c r="K224" s="647"/>
      <c r="L224" s="647"/>
      <c r="M224" s="647"/>
      <c r="N224" s="647"/>
      <c r="O224" s="647"/>
      <c r="P224" s="647"/>
      <c r="Q224" s="647"/>
      <c r="R224" s="647"/>
      <c r="S224" s="647"/>
      <c r="T224" s="647"/>
      <c r="U224" s="647"/>
      <c r="V224" s="647"/>
      <c r="W224" s="647"/>
      <c r="X224" s="647"/>
      <c r="Y224" s="647"/>
      <c r="Z224" s="647"/>
      <c r="AA224" s="63"/>
      <c r="AB224" s="63"/>
      <c r="AC224" s="63"/>
    </row>
    <row r="225" spans="1:68" ht="27" hidden="1" customHeight="1" x14ac:dyDescent="0.25">
      <c r="A225" s="60" t="s">
        <v>370</v>
      </c>
      <c r="B225" s="60" t="s">
        <v>371</v>
      </c>
      <c r="C225" s="34">
        <v>4301011826</v>
      </c>
      <c r="D225" s="648">
        <v>4680115884137</v>
      </c>
      <c r="E225" s="648"/>
      <c r="F225" s="59">
        <v>1.45</v>
      </c>
      <c r="G225" s="35">
        <v>8</v>
      </c>
      <c r="H225" s="59">
        <v>11.6</v>
      </c>
      <c r="I225" s="59">
        <v>12.035</v>
      </c>
      <c r="J225" s="35">
        <v>64</v>
      </c>
      <c r="K225" s="35" t="s">
        <v>117</v>
      </c>
      <c r="L225" s="35" t="s">
        <v>45</v>
      </c>
      <c r="M225" s="36" t="s">
        <v>116</v>
      </c>
      <c r="N225" s="36"/>
      <c r="O225" s="35">
        <v>55</v>
      </c>
      <c r="P225" s="7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0"/>
      <c r="R225" s="650"/>
      <c r="S225" s="650"/>
      <c r="T225" s="651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ref="Y225:Y231" si="37">IFERROR(IF(X225="",0,CEILING((X225/$H225),1)*$H225),"")</f>
        <v>0</v>
      </c>
      <c r="Z225" s="39" t="str">
        <f>IFERROR(IF(Y225=0,"",ROUNDUP(Y225/H225,0)*0.01898),"")</f>
        <v/>
      </c>
      <c r="AA225" s="65" t="s">
        <v>45</v>
      </c>
      <c r="AB225" s="66" t="s">
        <v>45</v>
      </c>
      <c r="AC225" s="285" t="s">
        <v>372</v>
      </c>
      <c r="AG225" s="75"/>
      <c r="AJ225" s="79" t="s">
        <v>45</v>
      </c>
      <c r="AK225" s="79">
        <v>0</v>
      </c>
      <c r="BB225" s="286" t="s">
        <v>66</v>
      </c>
      <c r="BM225" s="75">
        <f t="shared" ref="BM225:BM231" si="38">IFERROR(X225*I225/H225,"0")</f>
        <v>0</v>
      </c>
      <c r="BN225" s="75">
        <f t="shared" ref="BN225:BN231" si="39">IFERROR(Y225*I225/H225,"0")</f>
        <v>0</v>
      </c>
      <c r="BO225" s="75">
        <f t="shared" ref="BO225:BO231" si="40">IFERROR(1/J225*(X225/H225),"0")</f>
        <v>0</v>
      </c>
      <c r="BP225" s="75">
        <f t="shared" ref="BP225:BP231" si="41">IFERROR(1/J225*(Y225/H225),"0")</f>
        <v>0</v>
      </c>
    </row>
    <row r="226" spans="1:68" ht="27" hidden="1" customHeight="1" x14ac:dyDescent="0.25">
      <c r="A226" s="60" t="s">
        <v>373</v>
      </c>
      <c r="B226" s="60" t="s">
        <v>374</v>
      </c>
      <c r="C226" s="34">
        <v>4301011724</v>
      </c>
      <c r="D226" s="648">
        <v>4680115884236</v>
      </c>
      <c r="E226" s="64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117</v>
      </c>
      <c r="L226" s="35" t="s">
        <v>45</v>
      </c>
      <c r="M226" s="36" t="s">
        <v>116</v>
      </c>
      <c r="N226" s="36"/>
      <c r="O226" s="35">
        <v>55</v>
      </c>
      <c r="P226" s="7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0"/>
      <c r="R226" s="650"/>
      <c r="S226" s="650"/>
      <c r="T226" s="651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7"/>
        <v>0</v>
      </c>
      <c r="Z226" s="39" t="str">
        <f>IFERROR(IF(Y226=0,"",ROUNDUP(Y226/H226,0)*0.01898),"")</f>
        <v/>
      </c>
      <c r="AA226" s="65" t="s">
        <v>45</v>
      </c>
      <c r="AB226" s="66" t="s">
        <v>45</v>
      </c>
      <c r="AC226" s="287" t="s">
        <v>375</v>
      </c>
      <c r="AG226" s="75"/>
      <c r="AJ226" s="79" t="s">
        <v>45</v>
      </c>
      <c r="AK226" s="79">
        <v>0</v>
      </c>
      <c r="BB226" s="288" t="s">
        <v>66</v>
      </c>
      <c r="BM226" s="75">
        <f t="shared" si="38"/>
        <v>0</v>
      </c>
      <c r="BN226" s="75">
        <f t="shared" si="39"/>
        <v>0</v>
      </c>
      <c r="BO226" s="75">
        <f t="shared" si="40"/>
        <v>0</v>
      </c>
      <c r="BP226" s="75">
        <f t="shared" si="41"/>
        <v>0</v>
      </c>
    </row>
    <row r="227" spans="1:68" ht="27" hidden="1" customHeight="1" x14ac:dyDescent="0.25">
      <c r="A227" s="60" t="s">
        <v>376</v>
      </c>
      <c r="B227" s="60" t="s">
        <v>377</v>
      </c>
      <c r="C227" s="34">
        <v>4301011721</v>
      </c>
      <c r="D227" s="648">
        <v>4680115884175</v>
      </c>
      <c r="E227" s="64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117</v>
      </c>
      <c r="L227" s="35" t="s">
        <v>45</v>
      </c>
      <c r="M227" s="36" t="s">
        <v>116</v>
      </c>
      <c r="N227" s="36"/>
      <c r="O227" s="35">
        <v>55</v>
      </c>
      <c r="P227" s="7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0"/>
      <c r="R227" s="650"/>
      <c r="S227" s="650"/>
      <c r="T227" s="65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89" t="s">
        <v>378</v>
      </c>
      <c r="AG227" s="75"/>
      <c r="AJ227" s="79" t="s">
        <v>45</v>
      </c>
      <c r="AK227" s="79">
        <v>0</v>
      </c>
      <c r="BB227" s="290" t="s">
        <v>66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379</v>
      </c>
      <c r="B228" s="60" t="s">
        <v>380</v>
      </c>
      <c r="C228" s="34">
        <v>4301011824</v>
      </c>
      <c r="D228" s="648">
        <v>4680115884144</v>
      </c>
      <c r="E228" s="648"/>
      <c r="F228" s="59">
        <v>0.4</v>
      </c>
      <c r="G228" s="35">
        <v>10</v>
      </c>
      <c r="H228" s="59">
        <v>4</v>
      </c>
      <c r="I228" s="59">
        <v>4.21</v>
      </c>
      <c r="J228" s="35">
        <v>132</v>
      </c>
      <c r="K228" s="35" t="s">
        <v>120</v>
      </c>
      <c r="L228" s="35" t="s">
        <v>45</v>
      </c>
      <c r="M228" s="36" t="s">
        <v>116</v>
      </c>
      <c r="N228" s="36"/>
      <c r="O228" s="35">
        <v>55</v>
      </c>
      <c r="P228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0"/>
      <c r="R228" s="650"/>
      <c r="S228" s="650"/>
      <c r="T228" s="65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7"/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291" t="s">
        <v>372</v>
      </c>
      <c r="AG228" s="75"/>
      <c r="AJ228" s="79" t="s">
        <v>45</v>
      </c>
      <c r="AK228" s="79">
        <v>0</v>
      </c>
      <c r="BB228" s="292" t="s">
        <v>66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381</v>
      </c>
      <c r="B229" s="60" t="s">
        <v>382</v>
      </c>
      <c r="C229" s="34">
        <v>4301012149</v>
      </c>
      <c r="D229" s="648">
        <v>4680115886551</v>
      </c>
      <c r="E229" s="64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120</v>
      </c>
      <c r="L229" s="35" t="s">
        <v>45</v>
      </c>
      <c r="M229" s="36" t="s">
        <v>116</v>
      </c>
      <c r="N229" s="36"/>
      <c r="O229" s="35">
        <v>55</v>
      </c>
      <c r="P229" s="7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0"/>
      <c r="R229" s="650"/>
      <c r="S229" s="650"/>
      <c r="T229" s="65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 t="s">
        <v>45</v>
      </c>
      <c r="AB229" s="66" t="s">
        <v>45</v>
      </c>
      <c r="AC229" s="293" t="s">
        <v>383</v>
      </c>
      <c r="AG229" s="75"/>
      <c r="AJ229" s="79" t="s">
        <v>45</v>
      </c>
      <c r="AK229" s="79">
        <v>0</v>
      </c>
      <c r="BB229" s="294" t="s">
        <v>66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384</v>
      </c>
      <c r="B230" s="60" t="s">
        <v>385</v>
      </c>
      <c r="C230" s="34">
        <v>4301011726</v>
      </c>
      <c r="D230" s="648">
        <v>4680115884182</v>
      </c>
      <c r="E230" s="648"/>
      <c r="F230" s="59">
        <v>0.37</v>
      </c>
      <c r="G230" s="35">
        <v>10</v>
      </c>
      <c r="H230" s="59">
        <v>3.7</v>
      </c>
      <c r="I230" s="59">
        <v>3.91</v>
      </c>
      <c r="J230" s="35">
        <v>132</v>
      </c>
      <c r="K230" s="35" t="s">
        <v>120</v>
      </c>
      <c r="L230" s="35" t="s">
        <v>45</v>
      </c>
      <c r="M230" s="36" t="s">
        <v>116</v>
      </c>
      <c r="N230" s="36"/>
      <c r="O230" s="35">
        <v>55</v>
      </c>
      <c r="P230" s="7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0"/>
      <c r="R230" s="650"/>
      <c r="S230" s="650"/>
      <c r="T230" s="65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295" t="s">
        <v>375</v>
      </c>
      <c r="AG230" s="75"/>
      <c r="AJ230" s="79" t="s">
        <v>45</v>
      </c>
      <c r="AK230" s="79">
        <v>0</v>
      </c>
      <c r="BB230" s="296" t="s">
        <v>66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386</v>
      </c>
      <c r="B231" s="60" t="s">
        <v>387</v>
      </c>
      <c r="C231" s="34">
        <v>4301011722</v>
      </c>
      <c r="D231" s="648">
        <v>4680115884205</v>
      </c>
      <c r="E231" s="648"/>
      <c r="F231" s="59">
        <v>0.4</v>
      </c>
      <c r="G231" s="35">
        <v>10</v>
      </c>
      <c r="H231" s="59">
        <v>4</v>
      </c>
      <c r="I231" s="59">
        <v>4.21</v>
      </c>
      <c r="J231" s="35">
        <v>132</v>
      </c>
      <c r="K231" s="35" t="s">
        <v>120</v>
      </c>
      <c r="L231" s="35" t="s">
        <v>45</v>
      </c>
      <c r="M231" s="36" t="s">
        <v>116</v>
      </c>
      <c r="N231" s="36"/>
      <c r="O231" s="35">
        <v>55</v>
      </c>
      <c r="P231" s="76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0"/>
      <c r="R231" s="650"/>
      <c r="S231" s="650"/>
      <c r="T231" s="65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297" t="s">
        <v>378</v>
      </c>
      <c r="AG231" s="75"/>
      <c r="AJ231" s="79" t="s">
        <v>45</v>
      </c>
      <c r="AK231" s="79">
        <v>0</v>
      </c>
      <c r="BB231" s="298" t="s">
        <v>66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idden="1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0" t="s">
        <v>39</v>
      </c>
      <c r="X232" s="41">
        <f>IFERROR(X225/H225,"0")+IFERROR(X226/H226,"0")+IFERROR(X227/H227,"0")+IFERROR(X228/H228,"0")+IFERROR(X229/H229,"0")+IFERROR(X230/H230,"0")+IFERROR(X231/H231,"0")</f>
        <v>0</v>
      </c>
      <c r="Y232" s="41">
        <f>IFERROR(Y225/H225,"0")+IFERROR(Y226/H226,"0")+IFERROR(Y227/H227,"0")+IFERROR(Y228/H228,"0")+IFERROR(Y229/H229,"0")+IFERROR(Y230/H230,"0")+IFERROR(Y231/H231,"0")</f>
        <v>0</v>
      </c>
      <c r="Z232" s="4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4"/>
      <c r="AB232" s="64"/>
      <c r="AC232" s="64"/>
    </row>
    <row r="233" spans="1:68" hidden="1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0" t="s">
        <v>0</v>
      </c>
      <c r="X233" s="41">
        <f>IFERROR(SUM(X225:X231),"0")</f>
        <v>0</v>
      </c>
      <c r="Y233" s="41">
        <f>IFERROR(SUM(Y225:Y231),"0")</f>
        <v>0</v>
      </c>
      <c r="Z233" s="40"/>
      <c r="AA233" s="64"/>
      <c r="AB233" s="64"/>
      <c r="AC233" s="64"/>
    </row>
    <row r="234" spans="1:68" ht="14.25" hidden="1" customHeight="1" x14ac:dyDescent="0.25">
      <c r="A234" s="647" t="s">
        <v>144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3"/>
      <c r="AB234" s="63"/>
      <c r="AC234" s="63"/>
    </row>
    <row r="235" spans="1:68" ht="27" hidden="1" customHeight="1" x14ac:dyDescent="0.25">
      <c r="A235" s="60" t="s">
        <v>388</v>
      </c>
      <c r="B235" s="60" t="s">
        <v>389</v>
      </c>
      <c r="C235" s="34">
        <v>4301020340</v>
      </c>
      <c r="D235" s="648">
        <v>4680115885721</v>
      </c>
      <c r="E235" s="648"/>
      <c r="F235" s="59">
        <v>0.33</v>
      </c>
      <c r="G235" s="35">
        <v>6</v>
      </c>
      <c r="H235" s="59">
        <v>1.98</v>
      </c>
      <c r="I235" s="59">
        <v>2.08</v>
      </c>
      <c r="J235" s="35">
        <v>234</v>
      </c>
      <c r="K235" s="35" t="s">
        <v>82</v>
      </c>
      <c r="L235" s="35" t="s">
        <v>45</v>
      </c>
      <c r="M235" s="36" t="s">
        <v>87</v>
      </c>
      <c r="N235" s="36"/>
      <c r="O235" s="35">
        <v>50</v>
      </c>
      <c r="P235" s="7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0"/>
      <c r="R235" s="650"/>
      <c r="S235" s="650"/>
      <c r="T235" s="651"/>
      <c r="U235" s="37" t="s">
        <v>45</v>
      </c>
      <c r="V235" s="37" t="s">
        <v>45</v>
      </c>
      <c r="W235" s="38" t="s">
        <v>0</v>
      </c>
      <c r="X235" s="56">
        <v>0</v>
      </c>
      <c r="Y235" s="53">
        <f>IFERROR(IF(X235="",0,CEILING((X235/$H235),1)*$H235),"")</f>
        <v>0</v>
      </c>
      <c r="Z235" s="39" t="str">
        <f>IFERROR(IF(Y235=0,"",ROUNDUP(Y235/H235,0)*0.00502),"")</f>
        <v/>
      </c>
      <c r="AA235" s="65" t="s">
        <v>45</v>
      </c>
      <c r="AB235" s="66" t="s">
        <v>45</v>
      </c>
      <c r="AC235" s="299" t="s">
        <v>390</v>
      </c>
      <c r="AG235" s="75"/>
      <c r="AJ235" s="79" t="s">
        <v>45</v>
      </c>
      <c r="AK235" s="79">
        <v>0</v>
      </c>
      <c r="BB235" s="300" t="s">
        <v>66</v>
      </c>
      <c r="BM235" s="75">
        <f>IFERROR(X235*I235/H235,"0")</f>
        <v>0</v>
      </c>
      <c r="BN235" s="75">
        <f>IFERROR(Y235*I235/H235,"0")</f>
        <v>0</v>
      </c>
      <c r="BO235" s="75">
        <f>IFERROR(1/J235*(X235/H235),"0")</f>
        <v>0</v>
      </c>
      <c r="BP235" s="75">
        <f>IFERROR(1/J235*(Y235/H235),"0")</f>
        <v>0</v>
      </c>
    </row>
    <row r="236" spans="1:68" ht="27" hidden="1" customHeight="1" x14ac:dyDescent="0.25">
      <c r="A236" s="60" t="s">
        <v>388</v>
      </c>
      <c r="B236" s="60" t="s">
        <v>391</v>
      </c>
      <c r="C236" s="34">
        <v>4301020377</v>
      </c>
      <c r="D236" s="648">
        <v>4680115885981</v>
      </c>
      <c r="E236" s="64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82</v>
      </c>
      <c r="L236" s="35" t="s">
        <v>45</v>
      </c>
      <c r="M236" s="36" t="s">
        <v>87</v>
      </c>
      <c r="N236" s="36"/>
      <c r="O236" s="35">
        <v>50</v>
      </c>
      <c r="P236" s="76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0"/>
      <c r="R236" s="650"/>
      <c r="S236" s="650"/>
      <c r="T236" s="651"/>
      <c r="U236" s="37" t="s">
        <v>45</v>
      </c>
      <c r="V236" s="37" t="s">
        <v>45</v>
      </c>
      <c r="W236" s="38" t="s">
        <v>0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 t="s">
        <v>45</v>
      </c>
      <c r="AB236" s="66" t="s">
        <v>45</v>
      </c>
      <c r="AC236" s="301" t="s">
        <v>390</v>
      </c>
      <c r="AG236" s="75"/>
      <c r="AJ236" s="79" t="s">
        <v>45</v>
      </c>
      <c r="AK236" s="79">
        <v>0</v>
      </c>
      <c r="BB236" s="302" t="s">
        <v>66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idden="1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0" t="s">
        <v>39</v>
      </c>
      <c r="X237" s="41">
        <f>IFERROR(X235/H235,"0")+IFERROR(X236/H236,"0")</f>
        <v>0</v>
      </c>
      <c r="Y237" s="41">
        <f>IFERROR(Y235/H235,"0")+IFERROR(Y236/H236,"0")</f>
        <v>0</v>
      </c>
      <c r="Z237" s="41">
        <f>IFERROR(IF(Z235="",0,Z235),"0")+IFERROR(IF(Z236="",0,Z236),"0")</f>
        <v>0</v>
      </c>
      <c r="AA237" s="64"/>
      <c r="AB237" s="64"/>
      <c r="AC237" s="64"/>
    </row>
    <row r="238" spans="1:68" hidden="1" x14ac:dyDescent="0.2">
      <c r="A238" s="655"/>
      <c r="B238" s="655"/>
      <c r="C238" s="655"/>
      <c r="D238" s="655"/>
      <c r="E238" s="655"/>
      <c r="F238" s="655"/>
      <c r="G238" s="655"/>
      <c r="H238" s="655"/>
      <c r="I238" s="655"/>
      <c r="J238" s="655"/>
      <c r="K238" s="655"/>
      <c r="L238" s="655"/>
      <c r="M238" s="655"/>
      <c r="N238" s="655"/>
      <c r="O238" s="656"/>
      <c r="P238" s="652" t="s">
        <v>40</v>
      </c>
      <c r="Q238" s="653"/>
      <c r="R238" s="653"/>
      <c r="S238" s="653"/>
      <c r="T238" s="653"/>
      <c r="U238" s="653"/>
      <c r="V238" s="654"/>
      <c r="W238" s="40" t="s">
        <v>0</v>
      </c>
      <c r="X238" s="41">
        <f>IFERROR(SUM(X235:X236),"0")</f>
        <v>0</v>
      </c>
      <c r="Y238" s="41">
        <f>IFERROR(SUM(Y235:Y236),"0")</f>
        <v>0</v>
      </c>
      <c r="Z238" s="40"/>
      <c r="AA238" s="64"/>
      <c r="AB238" s="64"/>
      <c r="AC238" s="64"/>
    </row>
    <row r="239" spans="1:68" ht="14.25" hidden="1" customHeight="1" x14ac:dyDescent="0.25">
      <c r="A239" s="647" t="s">
        <v>392</v>
      </c>
      <c r="B239" s="647"/>
      <c r="C239" s="647"/>
      <c r="D239" s="647"/>
      <c r="E239" s="647"/>
      <c r="F239" s="647"/>
      <c r="G239" s="647"/>
      <c r="H239" s="647"/>
      <c r="I239" s="647"/>
      <c r="J239" s="647"/>
      <c r="K239" s="647"/>
      <c r="L239" s="647"/>
      <c r="M239" s="647"/>
      <c r="N239" s="647"/>
      <c r="O239" s="647"/>
      <c r="P239" s="647"/>
      <c r="Q239" s="647"/>
      <c r="R239" s="647"/>
      <c r="S239" s="647"/>
      <c r="T239" s="647"/>
      <c r="U239" s="647"/>
      <c r="V239" s="647"/>
      <c r="W239" s="647"/>
      <c r="X239" s="647"/>
      <c r="Y239" s="647"/>
      <c r="Z239" s="647"/>
      <c r="AA239" s="63"/>
      <c r="AB239" s="63"/>
      <c r="AC239" s="63"/>
    </row>
    <row r="240" spans="1:68" ht="27" hidden="1" customHeight="1" x14ac:dyDescent="0.25">
      <c r="A240" s="60" t="s">
        <v>393</v>
      </c>
      <c r="B240" s="60" t="s">
        <v>394</v>
      </c>
      <c r="C240" s="34">
        <v>4301040362</v>
      </c>
      <c r="D240" s="648">
        <v>4680115886803</v>
      </c>
      <c r="E240" s="648"/>
      <c r="F240" s="59">
        <v>0.12</v>
      </c>
      <c r="G240" s="35">
        <v>15</v>
      </c>
      <c r="H240" s="59">
        <v>1.8</v>
      </c>
      <c r="I240" s="59">
        <v>1.9750000000000001</v>
      </c>
      <c r="J240" s="35">
        <v>216</v>
      </c>
      <c r="K240" s="35" t="s">
        <v>299</v>
      </c>
      <c r="L240" s="35" t="s">
        <v>45</v>
      </c>
      <c r="M240" s="36" t="s">
        <v>298</v>
      </c>
      <c r="N240" s="36"/>
      <c r="O240" s="35">
        <v>45</v>
      </c>
      <c r="P240" s="767" t="s">
        <v>395</v>
      </c>
      <c r="Q240" s="650"/>
      <c r="R240" s="650"/>
      <c r="S240" s="650"/>
      <c r="T240" s="651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IFERROR(IF(Y240=0,"",ROUNDUP(Y240/H240,0)*0.0059),"")</f>
        <v/>
      </c>
      <c r="AA240" s="65" t="s">
        <v>45</v>
      </c>
      <c r="AB240" s="66" t="s">
        <v>45</v>
      </c>
      <c r="AC240" s="303" t="s">
        <v>396</v>
      </c>
      <c r="AG240" s="75"/>
      <c r="AJ240" s="79" t="s">
        <v>45</v>
      </c>
      <c r="AK240" s="79">
        <v>0</v>
      </c>
      <c r="BB240" s="30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idden="1" x14ac:dyDescent="0.2">
      <c r="A241" s="655"/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6"/>
      <c r="P241" s="652" t="s">
        <v>40</v>
      </c>
      <c r="Q241" s="653"/>
      <c r="R241" s="653"/>
      <c r="S241" s="653"/>
      <c r="T241" s="653"/>
      <c r="U241" s="653"/>
      <c r="V241" s="654"/>
      <c r="W241" s="40" t="s">
        <v>39</v>
      </c>
      <c r="X241" s="41">
        <f>IFERROR(X240/H240,"0")</f>
        <v>0</v>
      </c>
      <c r="Y241" s="41">
        <f>IFERROR(Y240/H240,"0")</f>
        <v>0</v>
      </c>
      <c r="Z241" s="41">
        <f>IFERROR(IF(Z240="",0,Z240),"0")</f>
        <v>0</v>
      </c>
      <c r="AA241" s="64"/>
      <c r="AB241" s="64"/>
      <c r="AC241" s="64"/>
    </row>
    <row r="242" spans="1:68" hidden="1" x14ac:dyDescent="0.2">
      <c r="A242" s="655"/>
      <c r="B242" s="655"/>
      <c r="C242" s="655"/>
      <c r="D242" s="655"/>
      <c r="E242" s="655"/>
      <c r="F242" s="655"/>
      <c r="G242" s="655"/>
      <c r="H242" s="655"/>
      <c r="I242" s="655"/>
      <c r="J242" s="655"/>
      <c r="K242" s="655"/>
      <c r="L242" s="655"/>
      <c r="M242" s="655"/>
      <c r="N242" s="655"/>
      <c r="O242" s="656"/>
      <c r="P242" s="652" t="s">
        <v>40</v>
      </c>
      <c r="Q242" s="653"/>
      <c r="R242" s="653"/>
      <c r="S242" s="653"/>
      <c r="T242" s="653"/>
      <c r="U242" s="653"/>
      <c r="V242" s="654"/>
      <c r="W242" s="40" t="s">
        <v>0</v>
      </c>
      <c r="X242" s="41">
        <f>IFERROR(SUM(X240:X240),"0")</f>
        <v>0</v>
      </c>
      <c r="Y242" s="41">
        <f>IFERROR(SUM(Y240:Y240),"0")</f>
        <v>0</v>
      </c>
      <c r="Z242" s="40"/>
      <c r="AA242" s="64"/>
      <c r="AB242" s="64"/>
      <c r="AC242" s="64"/>
    </row>
    <row r="243" spans="1:68" ht="14.25" hidden="1" customHeight="1" x14ac:dyDescent="0.25">
      <c r="A243" s="647" t="s">
        <v>397</v>
      </c>
      <c r="B243" s="647"/>
      <c r="C243" s="647"/>
      <c r="D243" s="647"/>
      <c r="E243" s="647"/>
      <c r="F243" s="647"/>
      <c r="G243" s="647"/>
      <c r="H243" s="647"/>
      <c r="I243" s="647"/>
      <c r="J243" s="647"/>
      <c r="K243" s="647"/>
      <c r="L243" s="647"/>
      <c r="M243" s="647"/>
      <c r="N243" s="647"/>
      <c r="O243" s="647"/>
      <c r="P243" s="647"/>
      <c r="Q243" s="647"/>
      <c r="R243" s="647"/>
      <c r="S243" s="647"/>
      <c r="T243" s="647"/>
      <c r="U243" s="647"/>
      <c r="V243" s="647"/>
      <c r="W243" s="647"/>
      <c r="X243" s="647"/>
      <c r="Y243" s="647"/>
      <c r="Z243" s="647"/>
      <c r="AA243" s="63"/>
      <c r="AB243" s="63"/>
      <c r="AC243" s="63"/>
    </row>
    <row r="244" spans="1:68" ht="27" hidden="1" customHeight="1" x14ac:dyDescent="0.25">
      <c r="A244" s="60" t="s">
        <v>398</v>
      </c>
      <c r="B244" s="60" t="s">
        <v>399</v>
      </c>
      <c r="C244" s="34">
        <v>4301041004</v>
      </c>
      <c r="D244" s="648">
        <v>4680115886704</v>
      </c>
      <c r="E244" s="648"/>
      <c r="F244" s="59">
        <v>5.5E-2</v>
      </c>
      <c r="G244" s="35">
        <v>18</v>
      </c>
      <c r="H244" s="59">
        <v>0.99</v>
      </c>
      <c r="I244" s="59">
        <v>1.18</v>
      </c>
      <c r="J244" s="35">
        <v>216</v>
      </c>
      <c r="K244" s="35" t="s">
        <v>299</v>
      </c>
      <c r="L244" s="35" t="s">
        <v>45</v>
      </c>
      <c r="M244" s="36" t="s">
        <v>298</v>
      </c>
      <c r="N244" s="36"/>
      <c r="O244" s="35">
        <v>90</v>
      </c>
      <c r="P244" s="76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0"/>
      <c r="R244" s="650"/>
      <c r="S244" s="650"/>
      <c r="T244" s="651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ref="Y244:Y249" si="42">IFERROR(IF(X244="",0,CEILING((X244/$H244),1)*$H244),"")</f>
        <v>0</v>
      </c>
      <c r="Z244" s="39" t="str">
        <f t="shared" ref="Z244:Z249" si="43">IFERROR(IF(Y244=0,"",ROUNDUP(Y244/H244,0)*0.0059),"")</f>
        <v/>
      </c>
      <c r="AA244" s="65" t="s">
        <v>45</v>
      </c>
      <c r="AB244" s="66" t="s">
        <v>45</v>
      </c>
      <c r="AC244" s="305" t="s">
        <v>400</v>
      </c>
      <c r="AG244" s="75"/>
      <c r="AJ244" s="79" t="s">
        <v>45</v>
      </c>
      <c r="AK244" s="79">
        <v>0</v>
      </c>
      <c r="BB244" s="306" t="s">
        <v>66</v>
      </c>
      <c r="BM244" s="75">
        <f t="shared" ref="BM244:BM249" si="44">IFERROR(X244*I244/H244,"0")</f>
        <v>0</v>
      </c>
      <c r="BN244" s="75">
        <f t="shared" ref="BN244:BN249" si="45">IFERROR(Y244*I244/H244,"0")</f>
        <v>0</v>
      </c>
      <c r="BO244" s="75">
        <f t="shared" ref="BO244:BO249" si="46">IFERROR(1/J244*(X244/H244),"0")</f>
        <v>0</v>
      </c>
      <c r="BP244" s="75">
        <f t="shared" ref="BP244:BP249" si="47">IFERROR(1/J244*(Y244/H244),"0")</f>
        <v>0</v>
      </c>
    </row>
    <row r="245" spans="1:68" ht="27" hidden="1" customHeight="1" x14ac:dyDescent="0.25">
      <c r="A245" s="60" t="s">
        <v>401</v>
      </c>
      <c r="B245" s="60" t="s">
        <v>402</v>
      </c>
      <c r="C245" s="34">
        <v>4301041008</v>
      </c>
      <c r="D245" s="648">
        <v>4680115886681</v>
      </c>
      <c r="E245" s="648"/>
      <c r="F245" s="59">
        <v>0.12</v>
      </c>
      <c r="G245" s="35">
        <v>15</v>
      </c>
      <c r="H245" s="59">
        <v>1.8</v>
      </c>
      <c r="I245" s="59">
        <v>1.9750000000000001</v>
      </c>
      <c r="J245" s="35">
        <v>216</v>
      </c>
      <c r="K245" s="35" t="s">
        <v>299</v>
      </c>
      <c r="L245" s="35" t="s">
        <v>45</v>
      </c>
      <c r="M245" s="36" t="s">
        <v>298</v>
      </c>
      <c r="N245" s="36"/>
      <c r="O245" s="35">
        <v>90</v>
      </c>
      <c r="P245" s="769" t="s">
        <v>403</v>
      </c>
      <c r="Q245" s="650"/>
      <c r="R245" s="650"/>
      <c r="S245" s="650"/>
      <c r="T245" s="651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42"/>
        <v>0</v>
      </c>
      <c r="Z245" s="39" t="str">
        <f t="shared" si="43"/>
        <v/>
      </c>
      <c r="AA245" s="65" t="s">
        <v>45</v>
      </c>
      <c r="AB245" s="66" t="s">
        <v>45</v>
      </c>
      <c r="AC245" s="307" t="s">
        <v>400</v>
      </c>
      <c r="AG245" s="75"/>
      <c r="AJ245" s="79" t="s">
        <v>45</v>
      </c>
      <c r="AK245" s="79">
        <v>0</v>
      </c>
      <c r="BB245" s="308" t="s">
        <v>66</v>
      </c>
      <c r="BM245" s="75">
        <f t="shared" si="44"/>
        <v>0</v>
      </c>
      <c r="BN245" s="75">
        <f t="shared" si="45"/>
        <v>0</v>
      </c>
      <c r="BO245" s="75">
        <f t="shared" si="46"/>
        <v>0</v>
      </c>
      <c r="BP245" s="75">
        <f t="shared" si="47"/>
        <v>0</v>
      </c>
    </row>
    <row r="246" spans="1:68" ht="27" hidden="1" customHeight="1" x14ac:dyDescent="0.25">
      <c r="A246" s="60" t="s">
        <v>401</v>
      </c>
      <c r="B246" s="60" t="s">
        <v>404</v>
      </c>
      <c r="C246" s="34">
        <v>4301041003</v>
      </c>
      <c r="D246" s="648">
        <v>4680115886681</v>
      </c>
      <c r="E246" s="648"/>
      <c r="F246" s="59">
        <v>0.12</v>
      </c>
      <c r="G246" s="35">
        <v>18</v>
      </c>
      <c r="H246" s="59">
        <v>2.16</v>
      </c>
      <c r="I246" s="59">
        <v>2.35</v>
      </c>
      <c r="J246" s="35">
        <v>216</v>
      </c>
      <c r="K246" s="35" t="s">
        <v>299</v>
      </c>
      <c r="L246" s="35" t="s">
        <v>45</v>
      </c>
      <c r="M246" s="36" t="s">
        <v>298</v>
      </c>
      <c r="N246" s="36"/>
      <c r="O246" s="35">
        <v>90</v>
      </c>
      <c r="P246" s="77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0"/>
      <c r="R246" s="650"/>
      <c r="S246" s="650"/>
      <c r="T246" s="651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42"/>
        <v>0</v>
      </c>
      <c r="Z246" s="39" t="str">
        <f t="shared" si="43"/>
        <v/>
      </c>
      <c r="AA246" s="65" t="s">
        <v>45</v>
      </c>
      <c r="AB246" s="66" t="s">
        <v>45</v>
      </c>
      <c r="AC246" s="309" t="s">
        <v>400</v>
      </c>
      <c r="AG246" s="75"/>
      <c r="AJ246" s="79" t="s">
        <v>45</v>
      </c>
      <c r="AK246" s="79">
        <v>0</v>
      </c>
      <c r="BB246" s="310" t="s">
        <v>66</v>
      </c>
      <c r="BM246" s="75">
        <f t="shared" si="44"/>
        <v>0</v>
      </c>
      <c r="BN246" s="75">
        <f t="shared" si="45"/>
        <v>0</v>
      </c>
      <c r="BO246" s="75">
        <f t="shared" si="46"/>
        <v>0</v>
      </c>
      <c r="BP246" s="75">
        <f t="shared" si="47"/>
        <v>0</v>
      </c>
    </row>
    <row r="247" spans="1:68" ht="27" hidden="1" customHeight="1" x14ac:dyDescent="0.25">
      <c r="A247" s="60" t="s">
        <v>405</v>
      </c>
      <c r="B247" s="60" t="s">
        <v>406</v>
      </c>
      <c r="C247" s="34">
        <v>4301041007</v>
      </c>
      <c r="D247" s="648">
        <v>4680115886735</v>
      </c>
      <c r="E247" s="648"/>
      <c r="F247" s="59">
        <v>0.05</v>
      </c>
      <c r="G247" s="35">
        <v>18</v>
      </c>
      <c r="H247" s="59">
        <v>0.9</v>
      </c>
      <c r="I247" s="59">
        <v>1.0900000000000001</v>
      </c>
      <c r="J247" s="35">
        <v>216</v>
      </c>
      <c r="K247" s="35" t="s">
        <v>299</v>
      </c>
      <c r="L247" s="35" t="s">
        <v>45</v>
      </c>
      <c r="M247" s="36" t="s">
        <v>298</v>
      </c>
      <c r="N247" s="36"/>
      <c r="O247" s="35">
        <v>90</v>
      </c>
      <c r="P247" s="7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0"/>
      <c r="R247" s="650"/>
      <c r="S247" s="650"/>
      <c r="T247" s="651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42"/>
        <v>0</v>
      </c>
      <c r="Z247" s="39" t="str">
        <f t="shared" si="43"/>
        <v/>
      </c>
      <c r="AA247" s="65" t="s">
        <v>45</v>
      </c>
      <c r="AB247" s="66" t="s">
        <v>45</v>
      </c>
      <c r="AC247" s="311" t="s">
        <v>400</v>
      </c>
      <c r="AG247" s="75"/>
      <c r="AJ247" s="79" t="s">
        <v>45</v>
      </c>
      <c r="AK247" s="79">
        <v>0</v>
      </c>
      <c r="BB247" s="312" t="s">
        <v>66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407</v>
      </c>
      <c r="B248" s="60" t="s">
        <v>408</v>
      </c>
      <c r="C248" s="34">
        <v>4301041006</v>
      </c>
      <c r="D248" s="648">
        <v>4680115886728</v>
      </c>
      <c r="E248" s="648"/>
      <c r="F248" s="59">
        <v>5.5E-2</v>
      </c>
      <c r="G248" s="35">
        <v>18</v>
      </c>
      <c r="H248" s="59">
        <v>0.99</v>
      </c>
      <c r="I248" s="59">
        <v>1.18</v>
      </c>
      <c r="J248" s="35">
        <v>216</v>
      </c>
      <c r="K248" s="35" t="s">
        <v>299</v>
      </c>
      <c r="L248" s="35" t="s">
        <v>45</v>
      </c>
      <c r="M248" s="36" t="s">
        <v>298</v>
      </c>
      <c r="N248" s="36"/>
      <c r="O248" s="35">
        <v>90</v>
      </c>
      <c r="P248" s="77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0"/>
      <c r="R248" s="650"/>
      <c r="S248" s="650"/>
      <c r="T248" s="651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2"/>
        <v>0</v>
      </c>
      <c r="Z248" s="39" t="str">
        <f t="shared" si="43"/>
        <v/>
      </c>
      <c r="AA248" s="65" t="s">
        <v>45</v>
      </c>
      <c r="AB248" s="66" t="s">
        <v>45</v>
      </c>
      <c r="AC248" s="313" t="s">
        <v>400</v>
      </c>
      <c r="AG248" s="75"/>
      <c r="AJ248" s="79" t="s">
        <v>45</v>
      </c>
      <c r="AK248" s="79">
        <v>0</v>
      </c>
      <c r="BB248" s="314" t="s">
        <v>66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409</v>
      </c>
      <c r="B249" s="60" t="s">
        <v>410</v>
      </c>
      <c r="C249" s="34">
        <v>4301041005</v>
      </c>
      <c r="D249" s="648">
        <v>4680115886711</v>
      </c>
      <c r="E249" s="648"/>
      <c r="F249" s="59">
        <v>5.5E-2</v>
      </c>
      <c r="G249" s="35">
        <v>18</v>
      </c>
      <c r="H249" s="59">
        <v>0.99</v>
      </c>
      <c r="I249" s="59">
        <v>1.18</v>
      </c>
      <c r="J249" s="35">
        <v>216</v>
      </c>
      <c r="K249" s="35" t="s">
        <v>299</v>
      </c>
      <c r="L249" s="35" t="s">
        <v>45</v>
      </c>
      <c r="M249" s="36" t="s">
        <v>298</v>
      </c>
      <c r="N249" s="36"/>
      <c r="O249" s="35">
        <v>90</v>
      </c>
      <c r="P249" s="7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0"/>
      <c r="R249" s="650"/>
      <c r="S249" s="650"/>
      <c r="T249" s="651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 t="shared" si="43"/>
        <v/>
      </c>
      <c r="AA249" s="65" t="s">
        <v>45</v>
      </c>
      <c r="AB249" s="66" t="s">
        <v>45</v>
      </c>
      <c r="AC249" s="315" t="s">
        <v>400</v>
      </c>
      <c r="AG249" s="75"/>
      <c r="AJ249" s="79" t="s">
        <v>45</v>
      </c>
      <c r="AK249" s="79">
        <v>0</v>
      </c>
      <c r="BB249" s="316" t="s">
        <v>66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idden="1" x14ac:dyDescent="0.2">
      <c r="A250" s="655"/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6"/>
      <c r="P250" s="652" t="s">
        <v>40</v>
      </c>
      <c r="Q250" s="653"/>
      <c r="R250" s="653"/>
      <c r="S250" s="653"/>
      <c r="T250" s="653"/>
      <c r="U250" s="653"/>
      <c r="V250" s="654"/>
      <c r="W250" s="40" t="s">
        <v>39</v>
      </c>
      <c r="X250" s="41">
        <f>IFERROR(X244/H244,"0")+IFERROR(X245/H245,"0")+IFERROR(X246/H246,"0")+IFERROR(X247/H247,"0")+IFERROR(X248/H248,"0")+IFERROR(X249/H249,"0")</f>
        <v>0</v>
      </c>
      <c r="Y250" s="41">
        <f>IFERROR(Y244/H244,"0")+IFERROR(Y245/H245,"0")+IFERROR(Y246/H246,"0")+IFERROR(Y247/H247,"0")+IFERROR(Y248/H248,"0")+IFERROR(Y249/H249,"0")</f>
        <v>0</v>
      </c>
      <c r="Z250" s="41">
        <f>IFERROR(IF(Z244="",0,Z244),"0")+IFERROR(IF(Z245="",0,Z245),"0")+IFERROR(IF(Z246="",0,Z246),"0")+IFERROR(IF(Z247="",0,Z247),"0")+IFERROR(IF(Z248="",0,Z248),"0")+IFERROR(IF(Z249="",0,Z249),"0")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hidden="1" x14ac:dyDescent="0.2">
      <c r="A251" s="655"/>
      <c r="B251" s="655"/>
      <c r="C251" s="655"/>
      <c r="D251" s="655"/>
      <c r="E251" s="655"/>
      <c r="F251" s="655"/>
      <c r="G251" s="655"/>
      <c r="H251" s="655"/>
      <c r="I251" s="655"/>
      <c r="J251" s="655"/>
      <c r="K251" s="655"/>
      <c r="L251" s="655"/>
      <c r="M251" s="655"/>
      <c r="N251" s="655"/>
      <c r="O251" s="656"/>
      <c r="P251" s="652" t="s">
        <v>40</v>
      </c>
      <c r="Q251" s="653"/>
      <c r="R251" s="653"/>
      <c r="S251" s="653"/>
      <c r="T251" s="653"/>
      <c r="U251" s="653"/>
      <c r="V251" s="654"/>
      <c r="W251" s="40" t="s">
        <v>0</v>
      </c>
      <c r="X251" s="41">
        <f>IFERROR(SUM(X244:X249),"0")</f>
        <v>0</v>
      </c>
      <c r="Y251" s="41">
        <f>IFERROR(SUM(Y244:Y249),"0")</f>
        <v>0</v>
      </c>
      <c r="Z251" s="40"/>
      <c r="AA251" s="64"/>
      <c r="AB251" s="64"/>
      <c r="AC251" s="64"/>
    </row>
    <row r="252" spans="1:68" ht="16.5" hidden="1" customHeight="1" x14ac:dyDescent="0.25">
      <c r="A252" s="646" t="s">
        <v>411</v>
      </c>
      <c r="B252" s="646"/>
      <c r="C252" s="646"/>
      <c r="D252" s="646"/>
      <c r="E252" s="646"/>
      <c r="F252" s="646"/>
      <c r="G252" s="646"/>
      <c r="H252" s="646"/>
      <c r="I252" s="646"/>
      <c r="J252" s="646"/>
      <c r="K252" s="646"/>
      <c r="L252" s="646"/>
      <c r="M252" s="646"/>
      <c r="N252" s="646"/>
      <c r="O252" s="646"/>
      <c r="P252" s="646"/>
      <c r="Q252" s="646"/>
      <c r="R252" s="646"/>
      <c r="S252" s="646"/>
      <c r="T252" s="646"/>
      <c r="U252" s="646"/>
      <c r="V252" s="646"/>
      <c r="W252" s="646"/>
      <c r="X252" s="646"/>
      <c r="Y252" s="646"/>
      <c r="Z252" s="646"/>
      <c r="AA252" s="62"/>
      <c r="AB252" s="62"/>
      <c r="AC252" s="62"/>
    </row>
    <row r="253" spans="1:68" ht="14.25" hidden="1" customHeight="1" x14ac:dyDescent="0.25">
      <c r="A253" s="647" t="s">
        <v>112</v>
      </c>
      <c r="B253" s="647"/>
      <c r="C253" s="647"/>
      <c r="D253" s="647"/>
      <c r="E253" s="647"/>
      <c r="F253" s="647"/>
      <c r="G253" s="647"/>
      <c r="H253" s="647"/>
      <c r="I253" s="647"/>
      <c r="J253" s="647"/>
      <c r="K253" s="647"/>
      <c r="L253" s="647"/>
      <c r="M253" s="647"/>
      <c r="N253" s="647"/>
      <c r="O253" s="647"/>
      <c r="P253" s="647"/>
      <c r="Q253" s="647"/>
      <c r="R253" s="647"/>
      <c r="S253" s="647"/>
      <c r="T253" s="647"/>
      <c r="U253" s="647"/>
      <c r="V253" s="647"/>
      <c r="W253" s="647"/>
      <c r="X253" s="647"/>
      <c r="Y253" s="647"/>
      <c r="Z253" s="647"/>
      <c r="AA253" s="63"/>
      <c r="AB253" s="63"/>
      <c r="AC253" s="63"/>
    </row>
    <row r="254" spans="1:68" ht="27" hidden="1" customHeight="1" x14ac:dyDescent="0.25">
      <c r="A254" s="60" t="s">
        <v>412</v>
      </c>
      <c r="B254" s="60" t="s">
        <v>413</v>
      </c>
      <c r="C254" s="34">
        <v>4301011855</v>
      </c>
      <c r="D254" s="648">
        <v>4680115885837</v>
      </c>
      <c r="E254" s="648"/>
      <c r="F254" s="59">
        <v>1.35</v>
      </c>
      <c r="G254" s="35">
        <v>8</v>
      </c>
      <c r="H254" s="59">
        <v>10.8</v>
      </c>
      <c r="I254" s="59">
        <v>11.234999999999999</v>
      </c>
      <c r="J254" s="35">
        <v>64</v>
      </c>
      <c r="K254" s="35" t="s">
        <v>117</v>
      </c>
      <c r="L254" s="35" t="s">
        <v>45</v>
      </c>
      <c r="M254" s="36" t="s">
        <v>116</v>
      </c>
      <c r="N254" s="36"/>
      <c r="O254" s="35">
        <v>55</v>
      </c>
      <c r="P254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0"/>
      <c r="R254" s="650"/>
      <c r="S254" s="650"/>
      <c r="T254" s="651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17" t="s">
        <v>414</v>
      </c>
      <c r="AG254" s="75"/>
      <c r="AJ254" s="79" t="s">
        <v>45</v>
      </c>
      <c r="AK254" s="79">
        <v>0</v>
      </c>
      <c r="BB254" s="318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415</v>
      </c>
      <c r="B255" s="60" t="s">
        <v>416</v>
      </c>
      <c r="C255" s="34">
        <v>4301011850</v>
      </c>
      <c r="D255" s="648">
        <v>4680115885806</v>
      </c>
      <c r="E255" s="648"/>
      <c r="F255" s="59">
        <v>1.35</v>
      </c>
      <c r="G255" s="35">
        <v>8</v>
      </c>
      <c r="H255" s="59">
        <v>10.8</v>
      </c>
      <c r="I255" s="59">
        <v>11.234999999999999</v>
      </c>
      <c r="J255" s="35">
        <v>64</v>
      </c>
      <c r="K255" s="35" t="s">
        <v>117</v>
      </c>
      <c r="L255" s="35" t="s">
        <v>45</v>
      </c>
      <c r="M255" s="36" t="s">
        <v>116</v>
      </c>
      <c r="N255" s="36"/>
      <c r="O255" s="35">
        <v>55</v>
      </c>
      <c r="P255" s="7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0"/>
      <c r="R255" s="650"/>
      <c r="S255" s="650"/>
      <c r="T255" s="651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19" t="s">
        <v>417</v>
      </c>
      <c r="AG255" s="75"/>
      <c r="AJ255" s="79" t="s">
        <v>45</v>
      </c>
      <c r="AK255" s="79">
        <v>0</v>
      </c>
      <c r="BB255" s="320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t="37.5" hidden="1" customHeight="1" x14ac:dyDescent="0.25">
      <c r="A256" s="60" t="s">
        <v>418</v>
      </c>
      <c r="B256" s="60" t="s">
        <v>419</v>
      </c>
      <c r="C256" s="34">
        <v>4301011853</v>
      </c>
      <c r="D256" s="648">
        <v>4680115885851</v>
      </c>
      <c r="E256" s="64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117</v>
      </c>
      <c r="L256" s="35" t="s">
        <v>45</v>
      </c>
      <c r="M256" s="36" t="s">
        <v>116</v>
      </c>
      <c r="N256" s="36"/>
      <c r="O256" s="35">
        <v>55</v>
      </c>
      <c r="P256" s="7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0"/>
      <c r="R256" s="650"/>
      <c r="S256" s="650"/>
      <c r="T256" s="651"/>
      <c r="U256" s="37" t="s">
        <v>45</v>
      </c>
      <c r="V256" s="37" t="s">
        <v>45</v>
      </c>
      <c r="W256" s="38" t="s">
        <v>0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1" t="s">
        <v>420</v>
      </c>
      <c r="AG256" s="75"/>
      <c r="AJ256" s="79" t="s">
        <v>45</v>
      </c>
      <c r="AK256" s="79">
        <v>0</v>
      </c>
      <c r="BB256" s="322" t="s">
        <v>66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421</v>
      </c>
      <c r="B257" s="60" t="s">
        <v>422</v>
      </c>
      <c r="C257" s="34">
        <v>4301011852</v>
      </c>
      <c r="D257" s="648">
        <v>4680115885844</v>
      </c>
      <c r="E257" s="648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120</v>
      </c>
      <c r="L257" s="35" t="s">
        <v>45</v>
      </c>
      <c r="M257" s="36" t="s">
        <v>116</v>
      </c>
      <c r="N257" s="36"/>
      <c r="O257" s="35">
        <v>55</v>
      </c>
      <c r="P257" s="7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0"/>
      <c r="R257" s="650"/>
      <c r="S257" s="650"/>
      <c r="T257" s="651"/>
      <c r="U257" s="37" t="s">
        <v>45</v>
      </c>
      <c r="V257" s="37" t="s">
        <v>45</v>
      </c>
      <c r="W257" s="38" t="s">
        <v>0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23" t="s">
        <v>423</v>
      </c>
      <c r="AG257" s="75"/>
      <c r="AJ257" s="79" t="s">
        <v>45</v>
      </c>
      <c r="AK257" s="79">
        <v>0</v>
      </c>
      <c r="BB257" s="324" t="s">
        <v>66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27" hidden="1" customHeight="1" x14ac:dyDescent="0.25">
      <c r="A258" s="60" t="s">
        <v>424</v>
      </c>
      <c r="B258" s="60" t="s">
        <v>425</v>
      </c>
      <c r="C258" s="34">
        <v>4301011851</v>
      </c>
      <c r="D258" s="648">
        <v>4680115885820</v>
      </c>
      <c r="E258" s="648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120</v>
      </c>
      <c r="L258" s="35" t="s">
        <v>45</v>
      </c>
      <c r="M258" s="36" t="s">
        <v>116</v>
      </c>
      <c r="N258" s="36"/>
      <c r="O258" s="35">
        <v>55</v>
      </c>
      <c r="P258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0"/>
      <c r="R258" s="650"/>
      <c r="S258" s="650"/>
      <c r="T258" s="651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25" t="s">
        <v>426</v>
      </c>
      <c r="AG258" s="75"/>
      <c r="AJ258" s="79" t="s">
        <v>45</v>
      </c>
      <c r="AK258" s="79">
        <v>0</v>
      </c>
      <c r="BB258" s="326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idden="1" x14ac:dyDescent="0.2">
      <c r="A259" s="655"/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6"/>
      <c r="P259" s="652" t="s">
        <v>40</v>
      </c>
      <c r="Q259" s="653"/>
      <c r="R259" s="653"/>
      <c r="S259" s="653"/>
      <c r="T259" s="653"/>
      <c r="U259" s="653"/>
      <c r="V259" s="654"/>
      <c r="W259" s="40" t="s">
        <v>39</v>
      </c>
      <c r="X259" s="41">
        <f>IFERROR(X254/H254,"0")+IFERROR(X255/H255,"0")+IFERROR(X256/H256,"0")+IFERROR(X257/H257,"0")+IFERROR(X258/H258,"0")</f>
        <v>0</v>
      </c>
      <c r="Y259" s="41">
        <f>IFERROR(Y254/H254,"0")+IFERROR(Y255/H255,"0")+IFERROR(Y256/H256,"0")+IFERROR(Y257/H257,"0")+IFERROR(Y258/H258,"0")</f>
        <v>0</v>
      </c>
      <c r="Z259" s="41">
        <f>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hidden="1" x14ac:dyDescent="0.2">
      <c r="A260" s="655"/>
      <c r="B260" s="655"/>
      <c r="C260" s="655"/>
      <c r="D260" s="655"/>
      <c r="E260" s="655"/>
      <c r="F260" s="655"/>
      <c r="G260" s="655"/>
      <c r="H260" s="655"/>
      <c r="I260" s="655"/>
      <c r="J260" s="655"/>
      <c r="K260" s="655"/>
      <c r="L260" s="655"/>
      <c r="M260" s="655"/>
      <c r="N260" s="655"/>
      <c r="O260" s="656"/>
      <c r="P260" s="652" t="s">
        <v>40</v>
      </c>
      <c r="Q260" s="653"/>
      <c r="R260" s="653"/>
      <c r="S260" s="653"/>
      <c r="T260" s="653"/>
      <c r="U260" s="653"/>
      <c r="V260" s="654"/>
      <c r="W260" s="40" t="s">
        <v>0</v>
      </c>
      <c r="X260" s="41">
        <f>IFERROR(SUM(X254:X258),"0")</f>
        <v>0</v>
      </c>
      <c r="Y260" s="41">
        <f>IFERROR(SUM(Y254:Y258),"0")</f>
        <v>0</v>
      </c>
      <c r="Z260" s="40"/>
      <c r="AA260" s="64"/>
      <c r="AB260" s="64"/>
      <c r="AC260" s="64"/>
    </row>
    <row r="261" spans="1:68" ht="16.5" hidden="1" customHeight="1" x14ac:dyDescent="0.25">
      <c r="A261" s="646" t="s">
        <v>427</v>
      </c>
      <c r="B261" s="646"/>
      <c r="C261" s="646"/>
      <c r="D261" s="646"/>
      <c r="E261" s="646"/>
      <c r="F261" s="646"/>
      <c r="G261" s="646"/>
      <c r="H261" s="646"/>
      <c r="I261" s="646"/>
      <c r="J261" s="646"/>
      <c r="K261" s="646"/>
      <c r="L261" s="646"/>
      <c r="M261" s="646"/>
      <c r="N261" s="646"/>
      <c r="O261" s="646"/>
      <c r="P261" s="646"/>
      <c r="Q261" s="646"/>
      <c r="R261" s="646"/>
      <c r="S261" s="646"/>
      <c r="T261" s="646"/>
      <c r="U261" s="646"/>
      <c r="V261" s="646"/>
      <c r="W261" s="646"/>
      <c r="X261" s="646"/>
      <c r="Y261" s="646"/>
      <c r="Z261" s="646"/>
      <c r="AA261" s="62"/>
      <c r="AB261" s="62"/>
      <c r="AC261" s="62"/>
    </row>
    <row r="262" spans="1:68" ht="14.25" hidden="1" customHeight="1" x14ac:dyDescent="0.25">
      <c r="A262" s="647" t="s">
        <v>112</v>
      </c>
      <c r="B262" s="647"/>
      <c r="C262" s="647"/>
      <c r="D262" s="647"/>
      <c r="E262" s="647"/>
      <c r="F262" s="647"/>
      <c r="G262" s="647"/>
      <c r="H262" s="647"/>
      <c r="I262" s="647"/>
      <c r="J262" s="647"/>
      <c r="K262" s="647"/>
      <c r="L262" s="647"/>
      <c r="M262" s="647"/>
      <c r="N262" s="647"/>
      <c r="O262" s="647"/>
      <c r="P262" s="647"/>
      <c r="Q262" s="647"/>
      <c r="R262" s="647"/>
      <c r="S262" s="647"/>
      <c r="T262" s="647"/>
      <c r="U262" s="647"/>
      <c r="V262" s="647"/>
      <c r="W262" s="647"/>
      <c r="X262" s="647"/>
      <c r="Y262" s="647"/>
      <c r="Z262" s="647"/>
      <c r="AA262" s="63"/>
      <c r="AB262" s="63"/>
      <c r="AC262" s="63"/>
    </row>
    <row r="263" spans="1:68" ht="27" hidden="1" customHeight="1" x14ac:dyDescent="0.25">
      <c r="A263" s="60" t="s">
        <v>428</v>
      </c>
      <c r="B263" s="60" t="s">
        <v>429</v>
      </c>
      <c r="C263" s="34">
        <v>4301011223</v>
      </c>
      <c r="D263" s="648">
        <v>4607091383423</v>
      </c>
      <c r="E263" s="648"/>
      <c r="F263" s="59">
        <v>1.35</v>
      </c>
      <c r="G263" s="35">
        <v>8</v>
      </c>
      <c r="H263" s="59">
        <v>10.8</v>
      </c>
      <c r="I263" s="59">
        <v>11.331</v>
      </c>
      <c r="J263" s="35">
        <v>64</v>
      </c>
      <c r="K263" s="35" t="s">
        <v>117</v>
      </c>
      <c r="L263" s="35" t="s">
        <v>45</v>
      </c>
      <c r="M263" s="36" t="s">
        <v>87</v>
      </c>
      <c r="N263" s="36"/>
      <c r="O263" s="35">
        <v>35</v>
      </c>
      <c r="P263" s="7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0"/>
      <c r="R263" s="650"/>
      <c r="S263" s="650"/>
      <c r="T263" s="651"/>
      <c r="U263" s="37" t="s">
        <v>45</v>
      </c>
      <c r="V263" s="37" t="s">
        <v>45</v>
      </c>
      <c r="W263" s="38" t="s">
        <v>0</v>
      </c>
      <c r="X263" s="56">
        <v>0</v>
      </c>
      <c r="Y263" s="53">
        <f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27" t="s">
        <v>115</v>
      </c>
      <c r="AG263" s="75"/>
      <c r="AJ263" s="79" t="s">
        <v>45</v>
      </c>
      <c r="AK263" s="79">
        <v>0</v>
      </c>
      <c r="BB263" s="328" t="s">
        <v>66</v>
      </c>
      <c r="BM263" s="75">
        <f>IFERROR(X263*I263/H263,"0")</f>
        <v>0</v>
      </c>
      <c r="BN263" s="75">
        <f>IFERROR(Y263*I263/H263,"0")</f>
        <v>0</v>
      </c>
      <c r="BO263" s="75">
        <f>IFERROR(1/J263*(X263/H263),"0")</f>
        <v>0</v>
      </c>
      <c r="BP263" s="75">
        <f>IFERROR(1/J263*(Y263/H263),"0")</f>
        <v>0</v>
      </c>
    </row>
    <row r="264" spans="1:68" ht="37.5" hidden="1" customHeight="1" x14ac:dyDescent="0.25">
      <c r="A264" s="60" t="s">
        <v>430</v>
      </c>
      <c r="B264" s="60" t="s">
        <v>431</v>
      </c>
      <c r="C264" s="34">
        <v>4301012099</v>
      </c>
      <c r="D264" s="648">
        <v>4680115885691</v>
      </c>
      <c r="E264" s="648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117</v>
      </c>
      <c r="L264" s="35" t="s">
        <v>45</v>
      </c>
      <c r="M264" s="36" t="s">
        <v>87</v>
      </c>
      <c r="N264" s="36"/>
      <c r="O264" s="35">
        <v>30</v>
      </c>
      <c r="P264" s="7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0"/>
      <c r="R264" s="650"/>
      <c r="S264" s="650"/>
      <c r="T264" s="651"/>
      <c r="U264" s="37" t="s">
        <v>45</v>
      </c>
      <c r="V264" s="37" t="s">
        <v>45</v>
      </c>
      <c r="W264" s="38" t="s">
        <v>0</v>
      </c>
      <c r="X264" s="56">
        <v>0</v>
      </c>
      <c r="Y264" s="53">
        <f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29" t="s">
        <v>432</v>
      </c>
      <c r="AG264" s="75"/>
      <c r="AJ264" s="79" t="s">
        <v>45</v>
      </c>
      <c r="AK264" s="79">
        <v>0</v>
      </c>
      <c r="BB264" s="330" t="s">
        <v>66</v>
      </c>
      <c r="BM264" s="75">
        <f>IFERROR(X264*I264/H264,"0")</f>
        <v>0</v>
      </c>
      <c r="BN264" s="75">
        <f>IFERROR(Y264*I264/H264,"0")</f>
        <v>0</v>
      </c>
      <c r="BO264" s="75">
        <f>IFERROR(1/J264*(X264/H264),"0")</f>
        <v>0</v>
      </c>
      <c r="BP264" s="75">
        <f>IFERROR(1/J264*(Y264/H264),"0")</f>
        <v>0</v>
      </c>
    </row>
    <row r="265" spans="1:68" ht="27" hidden="1" customHeight="1" x14ac:dyDescent="0.25">
      <c r="A265" s="60" t="s">
        <v>433</v>
      </c>
      <c r="B265" s="60" t="s">
        <v>434</v>
      </c>
      <c r="C265" s="34">
        <v>4301012098</v>
      </c>
      <c r="D265" s="648">
        <v>4680115885660</v>
      </c>
      <c r="E265" s="648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117</v>
      </c>
      <c r="L265" s="35" t="s">
        <v>45</v>
      </c>
      <c r="M265" s="36" t="s">
        <v>87</v>
      </c>
      <c r="N265" s="36"/>
      <c r="O265" s="35">
        <v>35</v>
      </c>
      <c r="P265" s="7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0"/>
      <c r="R265" s="650"/>
      <c r="S265" s="650"/>
      <c r="T265" s="651"/>
      <c r="U265" s="37" t="s">
        <v>45</v>
      </c>
      <c r="V265" s="37" t="s">
        <v>45</v>
      </c>
      <c r="W265" s="38" t="s">
        <v>0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31" t="s">
        <v>435</v>
      </c>
      <c r="AG265" s="75"/>
      <c r="AJ265" s="79" t="s">
        <v>45</v>
      </c>
      <c r="AK265" s="79">
        <v>0</v>
      </c>
      <c r="BB265" s="332" t="s">
        <v>66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436</v>
      </c>
      <c r="B266" s="60" t="s">
        <v>437</v>
      </c>
      <c r="C266" s="34">
        <v>4301012176</v>
      </c>
      <c r="D266" s="648">
        <v>4680115886773</v>
      </c>
      <c r="E266" s="648"/>
      <c r="F266" s="59">
        <v>0.9</v>
      </c>
      <c r="G266" s="35">
        <v>10</v>
      </c>
      <c r="H266" s="59">
        <v>9</v>
      </c>
      <c r="I266" s="59">
        <v>9.4350000000000005</v>
      </c>
      <c r="J266" s="35">
        <v>64</v>
      </c>
      <c r="K266" s="35" t="s">
        <v>117</v>
      </c>
      <c r="L266" s="35" t="s">
        <v>45</v>
      </c>
      <c r="M266" s="36" t="s">
        <v>116</v>
      </c>
      <c r="N266" s="36"/>
      <c r="O266" s="35">
        <v>31</v>
      </c>
      <c r="P266" s="782" t="s">
        <v>438</v>
      </c>
      <c r="Q266" s="650"/>
      <c r="R266" s="650"/>
      <c r="S266" s="650"/>
      <c r="T266" s="651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3" t="s">
        <v>439</v>
      </c>
      <c r="AG266" s="75"/>
      <c r="AJ266" s="79" t="s">
        <v>45</v>
      </c>
      <c r="AK266" s="79">
        <v>0</v>
      </c>
      <c r="BB266" s="334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2" t="s">
        <v>40</v>
      </c>
      <c r="Q267" s="653"/>
      <c r="R267" s="653"/>
      <c r="S267" s="653"/>
      <c r="T267" s="653"/>
      <c r="U267" s="653"/>
      <c r="V267" s="654"/>
      <c r="W267" s="40" t="s">
        <v>39</v>
      </c>
      <c r="X267" s="41">
        <f>IFERROR(X263/H263,"0")+IFERROR(X264/H264,"0")+IFERROR(X265/H265,"0")+IFERROR(X266/H266,"0")</f>
        <v>0</v>
      </c>
      <c r="Y267" s="41">
        <f>IFERROR(Y263/H263,"0")+IFERROR(Y264/H264,"0")+IFERROR(Y265/H265,"0")+IFERROR(Y266/H266,"0")</f>
        <v>0</v>
      </c>
      <c r="Z267" s="41">
        <f>IFERROR(IF(Z263="",0,Z263),"0")+IFERROR(IF(Z264="",0,Z264),"0")+IFERROR(IF(Z265="",0,Z265),"0")+IFERROR(IF(Z266="",0,Z266),"0")</f>
        <v>0</v>
      </c>
      <c r="AA267" s="64"/>
      <c r="AB267" s="64"/>
      <c r="AC267" s="64"/>
    </row>
    <row r="268" spans="1:68" hidden="1" x14ac:dyDescent="0.2">
      <c r="A268" s="655"/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6"/>
      <c r="P268" s="652" t="s">
        <v>40</v>
      </c>
      <c r="Q268" s="653"/>
      <c r="R268" s="653"/>
      <c r="S268" s="653"/>
      <c r="T268" s="653"/>
      <c r="U268" s="653"/>
      <c r="V268" s="654"/>
      <c r="W268" s="40" t="s">
        <v>0</v>
      </c>
      <c r="X268" s="41">
        <f>IFERROR(SUM(X263:X266),"0")</f>
        <v>0</v>
      </c>
      <c r="Y268" s="41">
        <f>IFERROR(SUM(Y263:Y266),"0")</f>
        <v>0</v>
      </c>
      <c r="Z268" s="40"/>
      <c r="AA268" s="64"/>
      <c r="AB268" s="64"/>
      <c r="AC268" s="64"/>
    </row>
    <row r="269" spans="1:68" ht="16.5" hidden="1" customHeight="1" x14ac:dyDescent="0.25">
      <c r="A269" s="646" t="s">
        <v>440</v>
      </c>
      <c r="B269" s="646"/>
      <c r="C269" s="646"/>
      <c r="D269" s="646"/>
      <c r="E269" s="646"/>
      <c r="F269" s="646"/>
      <c r="G269" s="646"/>
      <c r="H269" s="646"/>
      <c r="I269" s="646"/>
      <c r="J269" s="646"/>
      <c r="K269" s="646"/>
      <c r="L269" s="646"/>
      <c r="M269" s="646"/>
      <c r="N269" s="646"/>
      <c r="O269" s="646"/>
      <c r="P269" s="646"/>
      <c r="Q269" s="646"/>
      <c r="R269" s="646"/>
      <c r="S269" s="646"/>
      <c r="T269" s="646"/>
      <c r="U269" s="646"/>
      <c r="V269" s="646"/>
      <c r="W269" s="646"/>
      <c r="X269" s="646"/>
      <c r="Y269" s="646"/>
      <c r="Z269" s="646"/>
      <c r="AA269" s="62"/>
      <c r="AB269" s="62"/>
      <c r="AC269" s="62"/>
    </row>
    <row r="270" spans="1:68" ht="14.25" hidden="1" customHeight="1" x14ac:dyDescent="0.25">
      <c r="A270" s="647" t="s">
        <v>83</v>
      </c>
      <c r="B270" s="647"/>
      <c r="C270" s="647"/>
      <c r="D270" s="647"/>
      <c r="E270" s="647"/>
      <c r="F270" s="647"/>
      <c r="G270" s="647"/>
      <c r="H270" s="647"/>
      <c r="I270" s="647"/>
      <c r="J270" s="647"/>
      <c r="K270" s="647"/>
      <c r="L270" s="647"/>
      <c r="M270" s="647"/>
      <c r="N270" s="647"/>
      <c r="O270" s="647"/>
      <c r="P270" s="647"/>
      <c r="Q270" s="647"/>
      <c r="R270" s="647"/>
      <c r="S270" s="647"/>
      <c r="T270" s="647"/>
      <c r="U270" s="647"/>
      <c r="V270" s="647"/>
      <c r="W270" s="647"/>
      <c r="X270" s="647"/>
      <c r="Y270" s="647"/>
      <c r="Z270" s="647"/>
      <c r="AA270" s="63"/>
      <c r="AB270" s="63"/>
      <c r="AC270" s="63"/>
    </row>
    <row r="271" spans="1:68" ht="27" hidden="1" customHeight="1" x14ac:dyDescent="0.25">
      <c r="A271" s="60" t="s">
        <v>441</v>
      </c>
      <c r="B271" s="60" t="s">
        <v>442</v>
      </c>
      <c r="C271" s="34">
        <v>4301051893</v>
      </c>
      <c r="D271" s="648">
        <v>4680115886186</v>
      </c>
      <c r="E271" s="648"/>
      <c r="F271" s="59">
        <v>0.3</v>
      </c>
      <c r="G271" s="35">
        <v>6</v>
      </c>
      <c r="H271" s="59">
        <v>1.8</v>
      </c>
      <c r="I271" s="59">
        <v>1.98</v>
      </c>
      <c r="J271" s="35">
        <v>182</v>
      </c>
      <c r="K271" s="35" t="s">
        <v>88</v>
      </c>
      <c r="L271" s="35" t="s">
        <v>45</v>
      </c>
      <c r="M271" s="36" t="s">
        <v>87</v>
      </c>
      <c r="N271" s="36"/>
      <c r="O271" s="35">
        <v>45</v>
      </c>
      <c r="P271" s="7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0"/>
      <c r="R271" s="650"/>
      <c r="S271" s="650"/>
      <c r="T271" s="651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IFERROR(IF(Y271=0,"",ROUNDUP(Y271/H271,0)*0.00651),"")</f>
        <v/>
      </c>
      <c r="AA271" s="65" t="s">
        <v>45</v>
      </c>
      <c r="AB271" s="66" t="s">
        <v>45</v>
      </c>
      <c r="AC271" s="335" t="s">
        <v>443</v>
      </c>
      <c r="AG271" s="75"/>
      <c r="AJ271" s="79" t="s">
        <v>45</v>
      </c>
      <c r="AK271" s="79">
        <v>0</v>
      </c>
      <c r="BB271" s="336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444</v>
      </c>
      <c r="B272" s="60" t="s">
        <v>445</v>
      </c>
      <c r="C272" s="34">
        <v>4301051795</v>
      </c>
      <c r="D272" s="648">
        <v>4680115881228</v>
      </c>
      <c r="E272" s="648"/>
      <c r="F272" s="59">
        <v>0.4</v>
      </c>
      <c r="G272" s="35">
        <v>6</v>
      </c>
      <c r="H272" s="59">
        <v>2.4</v>
      </c>
      <c r="I272" s="59">
        <v>2.6520000000000001</v>
      </c>
      <c r="J272" s="35">
        <v>182</v>
      </c>
      <c r="K272" s="35" t="s">
        <v>88</v>
      </c>
      <c r="L272" s="35" t="s">
        <v>45</v>
      </c>
      <c r="M272" s="36" t="s">
        <v>103</v>
      </c>
      <c r="N272" s="36"/>
      <c r="O272" s="35">
        <v>40</v>
      </c>
      <c r="P272" s="7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0"/>
      <c r="R272" s="650"/>
      <c r="S272" s="650"/>
      <c r="T272" s="651"/>
      <c r="U272" s="37" t="s">
        <v>45</v>
      </c>
      <c r="V272" s="37" t="s">
        <v>45</v>
      </c>
      <c r="W272" s="38" t="s">
        <v>0</v>
      </c>
      <c r="X272" s="56">
        <v>115.2</v>
      </c>
      <c r="Y272" s="53">
        <f>IFERROR(IF(X272="",0,CEILING((X272/$H272),1)*$H272),"")</f>
        <v>115.19999999999999</v>
      </c>
      <c r="Z272" s="39">
        <f>IFERROR(IF(Y272=0,"",ROUNDUP(Y272/H272,0)*0.00651),"")</f>
        <v>0.31247999999999998</v>
      </c>
      <c r="AA272" s="65" t="s">
        <v>45</v>
      </c>
      <c r="AB272" s="66" t="s">
        <v>45</v>
      </c>
      <c r="AC272" s="337" t="s">
        <v>446</v>
      </c>
      <c r="AG272" s="75"/>
      <c r="AJ272" s="79" t="s">
        <v>45</v>
      </c>
      <c r="AK272" s="79">
        <v>0</v>
      </c>
      <c r="BB272" s="338" t="s">
        <v>66</v>
      </c>
      <c r="BM272" s="75">
        <f>IFERROR(X272*I272/H272,"0")</f>
        <v>127.29600000000001</v>
      </c>
      <c r="BN272" s="75">
        <f>IFERROR(Y272*I272/H272,"0")</f>
        <v>127.29600000000001</v>
      </c>
      <c r="BO272" s="75">
        <f>IFERROR(1/J272*(X272/H272),"0")</f>
        <v>0.26373626373626374</v>
      </c>
      <c r="BP272" s="75">
        <f>IFERROR(1/J272*(Y272/H272),"0")</f>
        <v>0.26373626373626374</v>
      </c>
    </row>
    <row r="273" spans="1:68" ht="37.5" customHeight="1" x14ac:dyDescent="0.25">
      <c r="A273" s="60" t="s">
        <v>447</v>
      </c>
      <c r="B273" s="60" t="s">
        <v>448</v>
      </c>
      <c r="C273" s="34">
        <v>4301051388</v>
      </c>
      <c r="D273" s="648">
        <v>4680115881211</v>
      </c>
      <c r="E273" s="648"/>
      <c r="F273" s="59">
        <v>0.4</v>
      </c>
      <c r="G273" s="35">
        <v>6</v>
      </c>
      <c r="H273" s="59">
        <v>2.4</v>
      </c>
      <c r="I273" s="59">
        <v>2.58</v>
      </c>
      <c r="J273" s="35">
        <v>182</v>
      </c>
      <c r="K273" s="35" t="s">
        <v>88</v>
      </c>
      <c r="L273" s="35" t="s">
        <v>45</v>
      </c>
      <c r="M273" s="36" t="s">
        <v>87</v>
      </c>
      <c r="N273" s="36"/>
      <c r="O273" s="35">
        <v>45</v>
      </c>
      <c r="P273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0"/>
      <c r="R273" s="650"/>
      <c r="S273" s="650"/>
      <c r="T273" s="651"/>
      <c r="U273" s="37" t="s">
        <v>45</v>
      </c>
      <c r="V273" s="37" t="s">
        <v>45</v>
      </c>
      <c r="W273" s="38" t="s">
        <v>0</v>
      </c>
      <c r="X273" s="56">
        <v>403.2</v>
      </c>
      <c r="Y273" s="53">
        <f>IFERROR(IF(X273="",0,CEILING((X273/$H273),1)*$H273),"")</f>
        <v>403.2</v>
      </c>
      <c r="Z273" s="39">
        <f>IFERROR(IF(Y273=0,"",ROUNDUP(Y273/H273,0)*0.00651),"")</f>
        <v>1.09368</v>
      </c>
      <c r="AA273" s="65" t="s">
        <v>45</v>
      </c>
      <c r="AB273" s="66" t="s">
        <v>45</v>
      </c>
      <c r="AC273" s="339" t="s">
        <v>449</v>
      </c>
      <c r="AG273" s="75"/>
      <c r="AJ273" s="79" t="s">
        <v>45</v>
      </c>
      <c r="AK273" s="79">
        <v>0</v>
      </c>
      <c r="BB273" s="340" t="s">
        <v>66</v>
      </c>
      <c r="BM273" s="75">
        <f>IFERROR(X273*I273/H273,"0")</f>
        <v>433.44000000000005</v>
      </c>
      <c r="BN273" s="75">
        <f>IFERROR(Y273*I273/H273,"0")</f>
        <v>433.44000000000005</v>
      </c>
      <c r="BO273" s="75">
        <f>IFERROR(1/J273*(X273/H273),"0")</f>
        <v>0.92307692307692313</v>
      </c>
      <c r="BP273" s="75">
        <f>IFERROR(1/J273*(Y273/H273),"0")</f>
        <v>0.92307692307692313</v>
      </c>
    </row>
    <row r="274" spans="1:68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0" t="s">
        <v>39</v>
      </c>
      <c r="X274" s="41">
        <f>IFERROR(X271/H271,"0")+IFERROR(X272/H272,"0")+IFERROR(X273/H273,"0")</f>
        <v>216</v>
      </c>
      <c r="Y274" s="41">
        <f>IFERROR(Y271/H271,"0")+IFERROR(Y272/H272,"0")+IFERROR(Y273/H273,"0")</f>
        <v>216</v>
      </c>
      <c r="Z274" s="41">
        <f>IFERROR(IF(Z271="",0,Z271),"0")+IFERROR(IF(Z272="",0,Z272),"0")+IFERROR(IF(Z273="",0,Z273),"0")</f>
        <v>1.4061599999999999</v>
      </c>
      <c r="AA274" s="64"/>
      <c r="AB274" s="64"/>
      <c r="AC274" s="6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0" t="s">
        <v>0</v>
      </c>
      <c r="X275" s="41">
        <f>IFERROR(SUM(X271:X273),"0")</f>
        <v>518.4</v>
      </c>
      <c r="Y275" s="41">
        <f>IFERROR(SUM(Y271:Y273),"0")</f>
        <v>518.4</v>
      </c>
      <c r="Z275" s="40"/>
      <c r="AA275" s="64"/>
      <c r="AB275" s="64"/>
      <c r="AC275" s="64"/>
    </row>
    <row r="276" spans="1:68" ht="16.5" hidden="1" customHeight="1" x14ac:dyDescent="0.25">
      <c r="A276" s="646" t="s">
        <v>450</v>
      </c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6"/>
      <c r="P276" s="646"/>
      <c r="Q276" s="646"/>
      <c r="R276" s="646"/>
      <c r="S276" s="646"/>
      <c r="T276" s="646"/>
      <c r="U276" s="646"/>
      <c r="V276" s="646"/>
      <c r="W276" s="646"/>
      <c r="X276" s="646"/>
      <c r="Y276" s="646"/>
      <c r="Z276" s="646"/>
      <c r="AA276" s="62"/>
      <c r="AB276" s="62"/>
      <c r="AC276" s="62"/>
    </row>
    <row r="277" spans="1:68" ht="14.25" hidden="1" customHeight="1" x14ac:dyDescent="0.25">
      <c r="A277" s="647" t="s">
        <v>76</v>
      </c>
      <c r="B277" s="647"/>
      <c r="C277" s="647"/>
      <c r="D277" s="647"/>
      <c r="E277" s="647"/>
      <c r="F277" s="647"/>
      <c r="G277" s="647"/>
      <c r="H277" s="647"/>
      <c r="I277" s="647"/>
      <c r="J277" s="647"/>
      <c r="K277" s="647"/>
      <c r="L277" s="647"/>
      <c r="M277" s="647"/>
      <c r="N277" s="647"/>
      <c r="O277" s="647"/>
      <c r="P277" s="647"/>
      <c r="Q277" s="647"/>
      <c r="R277" s="647"/>
      <c r="S277" s="647"/>
      <c r="T277" s="647"/>
      <c r="U277" s="647"/>
      <c r="V277" s="647"/>
      <c r="W277" s="647"/>
      <c r="X277" s="647"/>
      <c r="Y277" s="647"/>
      <c r="Z277" s="647"/>
      <c r="AA277" s="63"/>
      <c r="AB277" s="63"/>
      <c r="AC277" s="63"/>
    </row>
    <row r="278" spans="1:68" ht="27" hidden="1" customHeight="1" x14ac:dyDescent="0.25">
      <c r="A278" s="60" t="s">
        <v>451</v>
      </c>
      <c r="B278" s="60" t="s">
        <v>452</v>
      </c>
      <c r="C278" s="34">
        <v>4301031307</v>
      </c>
      <c r="D278" s="648">
        <v>4680115880344</v>
      </c>
      <c r="E278" s="648"/>
      <c r="F278" s="59">
        <v>0.28000000000000003</v>
      </c>
      <c r="G278" s="35">
        <v>6</v>
      </c>
      <c r="H278" s="59">
        <v>1.68</v>
      </c>
      <c r="I278" s="59">
        <v>1.78</v>
      </c>
      <c r="J278" s="35">
        <v>234</v>
      </c>
      <c r="K278" s="35" t="s">
        <v>82</v>
      </c>
      <c r="L278" s="35" t="s">
        <v>45</v>
      </c>
      <c r="M278" s="36" t="s">
        <v>81</v>
      </c>
      <c r="N278" s="36"/>
      <c r="O278" s="35">
        <v>40</v>
      </c>
      <c r="P278" s="7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0"/>
      <c r="R278" s="650"/>
      <c r="S278" s="650"/>
      <c r="T278" s="651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41" t="s">
        <v>453</v>
      </c>
      <c r="AG278" s="75"/>
      <c r="AJ278" s="79" t="s">
        <v>45</v>
      </c>
      <c r="AK278" s="79">
        <v>0</v>
      </c>
      <c r="BB278" s="342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idden="1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hidden="1" x14ac:dyDescent="0.2">
      <c r="A280" s="655"/>
      <c r="B280" s="655"/>
      <c r="C280" s="655"/>
      <c r="D280" s="655"/>
      <c r="E280" s="655"/>
      <c r="F280" s="655"/>
      <c r="G280" s="655"/>
      <c r="H280" s="655"/>
      <c r="I280" s="655"/>
      <c r="J280" s="655"/>
      <c r="K280" s="655"/>
      <c r="L280" s="655"/>
      <c r="M280" s="655"/>
      <c r="N280" s="655"/>
      <c r="O280" s="656"/>
      <c r="P280" s="652" t="s">
        <v>40</v>
      </c>
      <c r="Q280" s="653"/>
      <c r="R280" s="653"/>
      <c r="S280" s="653"/>
      <c r="T280" s="653"/>
      <c r="U280" s="653"/>
      <c r="V280" s="654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4.25" hidden="1" customHeight="1" x14ac:dyDescent="0.25">
      <c r="A281" s="647" t="s">
        <v>83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3"/>
      <c r="AB281" s="63"/>
      <c r="AC281" s="63"/>
    </row>
    <row r="282" spans="1:68" ht="27" hidden="1" customHeight="1" x14ac:dyDescent="0.25">
      <c r="A282" s="60" t="s">
        <v>454</v>
      </c>
      <c r="B282" s="60" t="s">
        <v>455</v>
      </c>
      <c r="C282" s="34">
        <v>4301051782</v>
      </c>
      <c r="D282" s="648">
        <v>4680115884618</v>
      </c>
      <c r="E282" s="648"/>
      <c r="F282" s="59">
        <v>0.6</v>
      </c>
      <c r="G282" s="35">
        <v>6</v>
      </c>
      <c r="H282" s="59">
        <v>3.6</v>
      </c>
      <c r="I282" s="59">
        <v>3.81</v>
      </c>
      <c r="J282" s="35">
        <v>132</v>
      </c>
      <c r="K282" s="35" t="s">
        <v>120</v>
      </c>
      <c r="L282" s="35" t="s">
        <v>45</v>
      </c>
      <c r="M282" s="36" t="s">
        <v>87</v>
      </c>
      <c r="N282" s="36"/>
      <c r="O282" s="35">
        <v>45</v>
      </c>
      <c r="P282" s="7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0"/>
      <c r="R282" s="650"/>
      <c r="S282" s="650"/>
      <c r="T282" s="65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43" t="s">
        <v>456</v>
      </c>
      <c r="AG282" s="75"/>
      <c r="AJ282" s="79" t="s">
        <v>45</v>
      </c>
      <c r="AK282" s="79">
        <v>0</v>
      </c>
      <c r="BB282" s="34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hidden="1" customHeight="1" x14ac:dyDescent="0.25">
      <c r="A285" s="646" t="s">
        <v>457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2"/>
      <c r="AB285" s="62"/>
      <c r="AC285" s="62"/>
    </row>
    <row r="286" spans="1:68" ht="14.25" hidden="1" customHeight="1" x14ac:dyDescent="0.25">
      <c r="A286" s="647" t="s">
        <v>112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3"/>
      <c r="AB286" s="63"/>
      <c r="AC286" s="63"/>
    </row>
    <row r="287" spans="1:68" ht="27" hidden="1" customHeight="1" x14ac:dyDescent="0.25">
      <c r="A287" s="60" t="s">
        <v>458</v>
      </c>
      <c r="B287" s="60" t="s">
        <v>459</v>
      </c>
      <c r="C287" s="34">
        <v>4301011662</v>
      </c>
      <c r="D287" s="648">
        <v>4680115883703</v>
      </c>
      <c r="E287" s="648"/>
      <c r="F287" s="59">
        <v>1.35</v>
      </c>
      <c r="G287" s="35">
        <v>8</v>
      </c>
      <c r="H287" s="59">
        <v>10.8</v>
      </c>
      <c r="I287" s="59">
        <v>11.234999999999999</v>
      </c>
      <c r="J287" s="35">
        <v>64</v>
      </c>
      <c r="K287" s="35" t="s">
        <v>117</v>
      </c>
      <c r="L287" s="35" t="s">
        <v>45</v>
      </c>
      <c r="M287" s="36" t="s">
        <v>116</v>
      </c>
      <c r="N287" s="36"/>
      <c r="O287" s="35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0"/>
      <c r="R287" s="650"/>
      <c r="S287" s="650"/>
      <c r="T287" s="651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IFERROR(IF(Y287=0,"",ROUNDUP(Y287/H287,0)*0.01898),"")</f>
        <v/>
      </c>
      <c r="AA287" s="65" t="s">
        <v>461</v>
      </c>
      <c r="AB287" s="66" t="s">
        <v>45</v>
      </c>
      <c r="AC287" s="345" t="s">
        <v>460</v>
      </c>
      <c r="AG287" s="75"/>
      <c r="AJ287" s="79" t="s">
        <v>45</v>
      </c>
      <c r="AK287" s="79">
        <v>0</v>
      </c>
      <c r="BB287" s="346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2" t="s">
        <v>40</v>
      </c>
      <c r="Q288" s="653"/>
      <c r="R288" s="653"/>
      <c r="S288" s="653"/>
      <c r="T288" s="653"/>
      <c r="U288" s="653"/>
      <c r="V288" s="654"/>
      <c r="W288" s="40" t="s">
        <v>39</v>
      </c>
      <c r="X288" s="41">
        <f>IFERROR(X287/H287,"0")</f>
        <v>0</v>
      </c>
      <c r="Y288" s="41">
        <f>IFERROR(Y287/H287,"0")</f>
        <v>0</v>
      </c>
      <c r="Z288" s="41">
        <f>IFERROR(IF(Z287="",0,Z287),"0")</f>
        <v>0</v>
      </c>
      <c r="AA288" s="64"/>
      <c r="AB288" s="64"/>
      <c r="AC288" s="64"/>
    </row>
    <row r="289" spans="1:68" hidden="1" x14ac:dyDescent="0.2">
      <c r="A289" s="655"/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6"/>
      <c r="P289" s="652" t="s">
        <v>40</v>
      </c>
      <c r="Q289" s="653"/>
      <c r="R289" s="653"/>
      <c r="S289" s="653"/>
      <c r="T289" s="653"/>
      <c r="U289" s="653"/>
      <c r="V289" s="654"/>
      <c r="W289" s="40" t="s">
        <v>0</v>
      </c>
      <c r="X289" s="41">
        <f>IFERROR(SUM(X287:X287),"0")</f>
        <v>0</v>
      </c>
      <c r="Y289" s="41">
        <f>IFERROR(SUM(Y287:Y287),"0")</f>
        <v>0</v>
      </c>
      <c r="Z289" s="40"/>
      <c r="AA289" s="64"/>
      <c r="AB289" s="64"/>
      <c r="AC289" s="64"/>
    </row>
    <row r="290" spans="1:68" ht="16.5" hidden="1" customHeight="1" x14ac:dyDescent="0.25">
      <c r="A290" s="646" t="s">
        <v>462</v>
      </c>
      <c r="B290" s="646"/>
      <c r="C290" s="646"/>
      <c r="D290" s="646"/>
      <c r="E290" s="646"/>
      <c r="F290" s="646"/>
      <c r="G290" s="646"/>
      <c r="H290" s="646"/>
      <c r="I290" s="646"/>
      <c r="J290" s="646"/>
      <c r="K290" s="646"/>
      <c r="L290" s="646"/>
      <c r="M290" s="646"/>
      <c r="N290" s="646"/>
      <c r="O290" s="646"/>
      <c r="P290" s="646"/>
      <c r="Q290" s="646"/>
      <c r="R290" s="646"/>
      <c r="S290" s="646"/>
      <c r="T290" s="646"/>
      <c r="U290" s="646"/>
      <c r="V290" s="646"/>
      <c r="W290" s="646"/>
      <c r="X290" s="646"/>
      <c r="Y290" s="646"/>
      <c r="Z290" s="646"/>
      <c r="AA290" s="62"/>
      <c r="AB290" s="62"/>
      <c r="AC290" s="62"/>
    </row>
    <row r="291" spans="1:68" ht="14.25" hidden="1" customHeight="1" x14ac:dyDescent="0.25">
      <c r="A291" s="647" t="s">
        <v>112</v>
      </c>
      <c r="B291" s="647"/>
      <c r="C291" s="647"/>
      <c r="D291" s="647"/>
      <c r="E291" s="647"/>
      <c r="F291" s="647"/>
      <c r="G291" s="647"/>
      <c r="H291" s="647"/>
      <c r="I291" s="647"/>
      <c r="J291" s="647"/>
      <c r="K291" s="647"/>
      <c r="L291" s="647"/>
      <c r="M291" s="647"/>
      <c r="N291" s="647"/>
      <c r="O291" s="647"/>
      <c r="P291" s="647"/>
      <c r="Q291" s="647"/>
      <c r="R291" s="647"/>
      <c r="S291" s="647"/>
      <c r="T291" s="647"/>
      <c r="U291" s="647"/>
      <c r="V291" s="647"/>
      <c r="W291" s="647"/>
      <c r="X291" s="647"/>
      <c r="Y291" s="647"/>
      <c r="Z291" s="647"/>
      <c r="AA291" s="63"/>
      <c r="AB291" s="63"/>
      <c r="AC291" s="63"/>
    </row>
    <row r="292" spans="1:68" ht="27" hidden="1" customHeight="1" x14ac:dyDescent="0.25">
      <c r="A292" s="60" t="s">
        <v>463</v>
      </c>
      <c r="B292" s="60" t="s">
        <v>464</v>
      </c>
      <c r="C292" s="34">
        <v>4301012024</v>
      </c>
      <c r="D292" s="648">
        <v>4680115885615</v>
      </c>
      <c r="E292" s="648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117</v>
      </c>
      <c r="L292" s="35" t="s">
        <v>45</v>
      </c>
      <c r="M292" s="36" t="s">
        <v>87</v>
      </c>
      <c r="N292" s="36"/>
      <c r="O292" s="35">
        <v>55</v>
      </c>
      <c r="P292" s="7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0"/>
      <c r="R292" s="650"/>
      <c r="S292" s="650"/>
      <c r="T292" s="651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ref="Y292:Y297" si="48"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47" t="s">
        <v>465</v>
      </c>
      <c r="AG292" s="75"/>
      <c r="AJ292" s="79" t="s">
        <v>45</v>
      </c>
      <c r="AK292" s="79">
        <v>0</v>
      </c>
      <c r="BB292" s="348" t="s">
        <v>66</v>
      </c>
      <c r="BM292" s="75">
        <f t="shared" ref="BM292:BM297" si="49">IFERROR(X292*I292/H292,"0")</f>
        <v>0</v>
      </c>
      <c r="BN292" s="75">
        <f t="shared" ref="BN292:BN297" si="50">IFERROR(Y292*I292/H292,"0")</f>
        <v>0</v>
      </c>
      <c r="BO292" s="75">
        <f t="shared" ref="BO292:BO297" si="51">IFERROR(1/J292*(X292/H292),"0")</f>
        <v>0</v>
      </c>
      <c r="BP292" s="75">
        <f t="shared" ref="BP292:BP297" si="52">IFERROR(1/J292*(Y292/H292),"0")</f>
        <v>0</v>
      </c>
    </row>
    <row r="293" spans="1:68" ht="27" hidden="1" customHeight="1" x14ac:dyDescent="0.25">
      <c r="A293" s="60" t="s">
        <v>466</v>
      </c>
      <c r="B293" s="60" t="s">
        <v>467</v>
      </c>
      <c r="C293" s="34">
        <v>4301011911</v>
      </c>
      <c r="D293" s="648">
        <v>4680115885554</v>
      </c>
      <c r="E293" s="648"/>
      <c r="F293" s="59">
        <v>1.35</v>
      </c>
      <c r="G293" s="35">
        <v>8</v>
      </c>
      <c r="H293" s="59">
        <v>10.8</v>
      </c>
      <c r="I293" s="59">
        <v>11.28</v>
      </c>
      <c r="J293" s="35">
        <v>48</v>
      </c>
      <c r="K293" s="35" t="s">
        <v>117</v>
      </c>
      <c r="L293" s="35" t="s">
        <v>45</v>
      </c>
      <c r="M293" s="36" t="s">
        <v>469</v>
      </c>
      <c r="N293" s="36"/>
      <c r="O293" s="35">
        <v>55</v>
      </c>
      <c r="P293" s="7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0"/>
      <c r="R293" s="650"/>
      <c r="S293" s="650"/>
      <c r="T293" s="651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48"/>
        <v>0</v>
      </c>
      <c r="Z293" s="39" t="str">
        <f>IFERROR(IF(Y293=0,"",ROUNDUP(Y293/H293,0)*0.02039),"")</f>
        <v/>
      </c>
      <c r="AA293" s="65" t="s">
        <v>45</v>
      </c>
      <c r="AB293" s="66" t="s">
        <v>45</v>
      </c>
      <c r="AC293" s="349" t="s">
        <v>468</v>
      </c>
      <c r="AG293" s="75"/>
      <c r="AJ293" s="79" t="s">
        <v>45</v>
      </c>
      <c r="AK293" s="79">
        <v>0</v>
      </c>
      <c r="BB293" s="350" t="s">
        <v>66</v>
      </c>
      <c r="BM293" s="75">
        <f t="shared" si="49"/>
        <v>0</v>
      </c>
      <c r="BN293" s="75">
        <f t="shared" si="50"/>
        <v>0</v>
      </c>
      <c r="BO293" s="75">
        <f t="shared" si="51"/>
        <v>0</v>
      </c>
      <c r="BP293" s="75">
        <f t="shared" si="52"/>
        <v>0</v>
      </c>
    </row>
    <row r="294" spans="1:68" ht="27" hidden="1" customHeight="1" x14ac:dyDescent="0.25">
      <c r="A294" s="60" t="s">
        <v>466</v>
      </c>
      <c r="B294" s="60" t="s">
        <v>470</v>
      </c>
      <c r="C294" s="34">
        <v>4301012016</v>
      </c>
      <c r="D294" s="648">
        <v>4680115885554</v>
      </c>
      <c r="E294" s="64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117</v>
      </c>
      <c r="L294" s="35" t="s">
        <v>45</v>
      </c>
      <c r="M294" s="36" t="s">
        <v>87</v>
      </c>
      <c r="N294" s="36"/>
      <c r="O294" s="35">
        <v>55</v>
      </c>
      <c r="P294" s="7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0"/>
      <c r="R294" s="650"/>
      <c r="S294" s="650"/>
      <c r="T294" s="651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48"/>
        <v>0</v>
      </c>
      <c r="Z294" s="39" t="str">
        <f>IFERROR(IF(Y294=0,"",ROUNDUP(Y294/H294,0)*0.01898),"")</f>
        <v/>
      </c>
      <c r="AA294" s="65" t="s">
        <v>45</v>
      </c>
      <c r="AB294" s="66" t="s">
        <v>45</v>
      </c>
      <c r="AC294" s="351" t="s">
        <v>471</v>
      </c>
      <c r="AG294" s="75"/>
      <c r="AJ294" s="79" t="s">
        <v>45</v>
      </c>
      <c r="AK294" s="79">
        <v>0</v>
      </c>
      <c r="BB294" s="352" t="s">
        <v>66</v>
      </c>
      <c r="BM294" s="75">
        <f t="shared" si="49"/>
        <v>0</v>
      </c>
      <c r="BN294" s="75">
        <f t="shared" si="50"/>
        <v>0</v>
      </c>
      <c r="BO294" s="75">
        <f t="shared" si="51"/>
        <v>0</v>
      </c>
      <c r="BP294" s="75">
        <f t="shared" si="52"/>
        <v>0</v>
      </c>
    </row>
    <row r="295" spans="1:68" ht="37.5" hidden="1" customHeight="1" x14ac:dyDescent="0.25">
      <c r="A295" s="60" t="s">
        <v>472</v>
      </c>
      <c r="B295" s="60" t="s">
        <v>473</v>
      </c>
      <c r="C295" s="34">
        <v>4301011858</v>
      </c>
      <c r="D295" s="648">
        <v>4680115885646</v>
      </c>
      <c r="E295" s="64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117</v>
      </c>
      <c r="L295" s="35" t="s">
        <v>45</v>
      </c>
      <c r="M295" s="36" t="s">
        <v>116</v>
      </c>
      <c r="N295" s="36"/>
      <c r="O295" s="35">
        <v>55</v>
      </c>
      <c r="P295" s="7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0"/>
      <c r="R295" s="650"/>
      <c r="S295" s="650"/>
      <c r="T295" s="651"/>
      <c r="U295" s="37" t="s">
        <v>45</v>
      </c>
      <c r="V295" s="37" t="s">
        <v>45</v>
      </c>
      <c r="W295" s="38" t="s">
        <v>0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 t="s">
        <v>45</v>
      </c>
      <c r="AB295" s="66" t="s">
        <v>45</v>
      </c>
      <c r="AC295" s="353" t="s">
        <v>474</v>
      </c>
      <c r="AG295" s="75"/>
      <c r="AJ295" s="79" t="s">
        <v>45</v>
      </c>
      <c r="AK295" s="79">
        <v>0</v>
      </c>
      <c r="BB295" s="354" t="s">
        <v>66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475</v>
      </c>
      <c r="B296" s="60" t="s">
        <v>476</v>
      </c>
      <c r="C296" s="34">
        <v>4301011857</v>
      </c>
      <c r="D296" s="648">
        <v>4680115885622</v>
      </c>
      <c r="E296" s="648"/>
      <c r="F296" s="59">
        <v>0.4</v>
      </c>
      <c r="G296" s="35">
        <v>10</v>
      </c>
      <c r="H296" s="59">
        <v>4</v>
      </c>
      <c r="I296" s="59">
        <v>4.21</v>
      </c>
      <c r="J296" s="35">
        <v>132</v>
      </c>
      <c r="K296" s="35" t="s">
        <v>120</v>
      </c>
      <c r="L296" s="35" t="s">
        <v>45</v>
      </c>
      <c r="M296" s="36" t="s">
        <v>116</v>
      </c>
      <c r="N296" s="36"/>
      <c r="O296" s="35">
        <v>55</v>
      </c>
      <c r="P296" s="79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0"/>
      <c r="R296" s="650"/>
      <c r="S296" s="650"/>
      <c r="T296" s="651"/>
      <c r="U296" s="37" t="s">
        <v>45</v>
      </c>
      <c r="V296" s="37" t="s">
        <v>45</v>
      </c>
      <c r="W296" s="38" t="s">
        <v>0</v>
      </c>
      <c r="X296" s="56">
        <v>0</v>
      </c>
      <c r="Y296" s="53">
        <f t="shared" si="48"/>
        <v>0</v>
      </c>
      <c r="Z296" s="39" t="str">
        <f>IFERROR(IF(Y296=0,"",ROUNDUP(Y296/H296,0)*0.00902),"")</f>
        <v/>
      </c>
      <c r="AA296" s="65" t="s">
        <v>45</v>
      </c>
      <c r="AB296" s="66" t="s">
        <v>45</v>
      </c>
      <c r="AC296" s="355" t="s">
        <v>465</v>
      </c>
      <c r="AG296" s="75"/>
      <c r="AJ296" s="79" t="s">
        <v>45</v>
      </c>
      <c r="AK296" s="79">
        <v>0</v>
      </c>
      <c r="BB296" s="356" t="s">
        <v>66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27" hidden="1" customHeight="1" x14ac:dyDescent="0.25">
      <c r="A297" s="60" t="s">
        <v>477</v>
      </c>
      <c r="B297" s="60" t="s">
        <v>478</v>
      </c>
      <c r="C297" s="34">
        <v>4301011859</v>
      </c>
      <c r="D297" s="648">
        <v>4680115885608</v>
      </c>
      <c r="E297" s="648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120</v>
      </c>
      <c r="L297" s="35" t="s">
        <v>45</v>
      </c>
      <c r="M297" s="36" t="s">
        <v>116</v>
      </c>
      <c r="N297" s="36"/>
      <c r="O297" s="35">
        <v>55</v>
      </c>
      <c r="P297" s="7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0"/>
      <c r="R297" s="650"/>
      <c r="S297" s="650"/>
      <c r="T297" s="651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si="48"/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57" t="s">
        <v>479</v>
      </c>
      <c r="AG297" s="75"/>
      <c r="AJ297" s="79" t="s">
        <v>45</v>
      </c>
      <c r="AK297" s="79">
        <v>0</v>
      </c>
      <c r="BB297" s="358" t="s">
        <v>66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idden="1" x14ac:dyDescent="0.2">
      <c r="A298" s="655"/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6"/>
      <c r="P298" s="652" t="s">
        <v>40</v>
      </c>
      <c r="Q298" s="653"/>
      <c r="R298" s="653"/>
      <c r="S298" s="653"/>
      <c r="T298" s="653"/>
      <c r="U298" s="653"/>
      <c r="V298" s="654"/>
      <c r="W298" s="40" t="s">
        <v>39</v>
      </c>
      <c r="X298" s="41">
        <f>IFERROR(X292/H292,"0")+IFERROR(X293/H293,"0")+IFERROR(X294/H294,"0")+IFERROR(X295/H295,"0")+IFERROR(X296/H296,"0")+IFERROR(X297/H297,"0")</f>
        <v>0</v>
      </c>
      <c r="Y298" s="41">
        <f>IFERROR(Y292/H292,"0")+IFERROR(Y293/H293,"0")+IFERROR(Y294/H294,"0")+IFERROR(Y295/H295,"0")+IFERROR(Y296/H296,"0")+IFERROR(Y297/H297,"0")</f>
        <v>0</v>
      </c>
      <c r="Z298" s="41">
        <f>IFERROR(IF(Z292="",0,Z292),"0")+IFERROR(IF(Z293="",0,Z293),"0")+IFERROR(IF(Z294="",0,Z294),"0")+IFERROR(IF(Z295="",0,Z295),"0")+IFERROR(IF(Z296="",0,Z296),"0")+IFERROR(IF(Z297="",0,Z297),"0")</f>
        <v>0</v>
      </c>
      <c r="AA298" s="64"/>
      <c r="AB298" s="64"/>
      <c r="AC298" s="64"/>
    </row>
    <row r="299" spans="1:68" hidden="1" x14ac:dyDescent="0.2">
      <c r="A299" s="655"/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6"/>
      <c r="P299" s="652" t="s">
        <v>40</v>
      </c>
      <c r="Q299" s="653"/>
      <c r="R299" s="653"/>
      <c r="S299" s="653"/>
      <c r="T299" s="653"/>
      <c r="U299" s="653"/>
      <c r="V299" s="654"/>
      <c r="W299" s="40" t="s">
        <v>0</v>
      </c>
      <c r="X299" s="41">
        <f>IFERROR(SUM(X292:X297),"0")</f>
        <v>0</v>
      </c>
      <c r="Y299" s="41">
        <f>IFERROR(SUM(Y292:Y297),"0")</f>
        <v>0</v>
      </c>
      <c r="Z299" s="40"/>
      <c r="AA299" s="64"/>
      <c r="AB299" s="64"/>
      <c r="AC299" s="64"/>
    </row>
    <row r="300" spans="1:68" ht="14.25" hidden="1" customHeight="1" x14ac:dyDescent="0.25">
      <c r="A300" s="647" t="s">
        <v>76</v>
      </c>
      <c r="B300" s="647"/>
      <c r="C300" s="647"/>
      <c r="D300" s="647"/>
      <c r="E300" s="647"/>
      <c r="F300" s="647"/>
      <c r="G300" s="647"/>
      <c r="H300" s="647"/>
      <c r="I300" s="647"/>
      <c r="J300" s="647"/>
      <c r="K300" s="647"/>
      <c r="L300" s="647"/>
      <c r="M300" s="647"/>
      <c r="N300" s="647"/>
      <c r="O300" s="647"/>
      <c r="P300" s="647"/>
      <c r="Q300" s="647"/>
      <c r="R300" s="647"/>
      <c r="S300" s="647"/>
      <c r="T300" s="647"/>
      <c r="U300" s="647"/>
      <c r="V300" s="647"/>
      <c r="W300" s="647"/>
      <c r="X300" s="647"/>
      <c r="Y300" s="647"/>
      <c r="Z300" s="647"/>
      <c r="AA300" s="63"/>
      <c r="AB300" s="63"/>
      <c r="AC300" s="63"/>
    </row>
    <row r="301" spans="1:68" ht="27" hidden="1" customHeight="1" x14ac:dyDescent="0.25">
      <c r="A301" s="60" t="s">
        <v>480</v>
      </c>
      <c r="B301" s="60" t="s">
        <v>481</v>
      </c>
      <c r="C301" s="34">
        <v>4301030878</v>
      </c>
      <c r="D301" s="648">
        <v>4607091387193</v>
      </c>
      <c r="E301" s="648"/>
      <c r="F301" s="59">
        <v>0.7</v>
      </c>
      <c r="G301" s="35">
        <v>6</v>
      </c>
      <c r="H301" s="59">
        <v>4.2</v>
      </c>
      <c r="I301" s="59">
        <v>4.47</v>
      </c>
      <c r="J301" s="35">
        <v>132</v>
      </c>
      <c r="K301" s="35" t="s">
        <v>120</v>
      </c>
      <c r="L301" s="35" t="s">
        <v>45</v>
      </c>
      <c r="M301" s="36" t="s">
        <v>81</v>
      </c>
      <c r="N301" s="36"/>
      <c r="O301" s="35">
        <v>35</v>
      </c>
      <c r="P301" s="7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0"/>
      <c r="R301" s="650"/>
      <c r="S301" s="650"/>
      <c r="T301" s="651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ref="Y301:Y307" si="53">IFERROR(IF(X301="",0,CEILING((X301/$H301),1)*$H301),"")</f>
        <v>0</v>
      </c>
      <c r="Z301" s="39" t="str">
        <f>IFERROR(IF(Y301=0,"",ROUNDUP(Y301/H301,0)*0.00902),"")</f>
        <v/>
      </c>
      <c r="AA301" s="65" t="s">
        <v>45</v>
      </c>
      <c r="AB301" s="66" t="s">
        <v>45</v>
      </c>
      <c r="AC301" s="359" t="s">
        <v>482</v>
      </c>
      <c r="AG301" s="75"/>
      <c r="AJ301" s="79" t="s">
        <v>45</v>
      </c>
      <c r="AK301" s="79">
        <v>0</v>
      </c>
      <c r="BB301" s="360" t="s">
        <v>66</v>
      </c>
      <c r="BM301" s="75">
        <f t="shared" ref="BM301:BM307" si="54">IFERROR(X301*I301/H301,"0")</f>
        <v>0</v>
      </c>
      <c r="BN301" s="75">
        <f t="shared" ref="BN301:BN307" si="55">IFERROR(Y301*I301/H301,"0")</f>
        <v>0</v>
      </c>
      <c r="BO301" s="75">
        <f t="shared" ref="BO301:BO307" si="56">IFERROR(1/J301*(X301/H301),"0")</f>
        <v>0</v>
      </c>
      <c r="BP301" s="75">
        <f t="shared" ref="BP301:BP307" si="57">IFERROR(1/J301*(Y301/H301),"0")</f>
        <v>0</v>
      </c>
    </row>
    <row r="302" spans="1:68" ht="27" hidden="1" customHeight="1" x14ac:dyDescent="0.25">
      <c r="A302" s="60" t="s">
        <v>483</v>
      </c>
      <c r="B302" s="60" t="s">
        <v>484</v>
      </c>
      <c r="C302" s="34">
        <v>4301031153</v>
      </c>
      <c r="D302" s="648">
        <v>4607091387230</v>
      </c>
      <c r="E302" s="648"/>
      <c r="F302" s="59">
        <v>0.7</v>
      </c>
      <c r="G302" s="35">
        <v>6</v>
      </c>
      <c r="H302" s="59">
        <v>4.2</v>
      </c>
      <c r="I302" s="59">
        <v>4.47</v>
      </c>
      <c r="J302" s="35">
        <v>132</v>
      </c>
      <c r="K302" s="35" t="s">
        <v>120</v>
      </c>
      <c r="L302" s="35" t="s">
        <v>45</v>
      </c>
      <c r="M302" s="36" t="s">
        <v>81</v>
      </c>
      <c r="N302" s="36"/>
      <c r="O302" s="35">
        <v>40</v>
      </c>
      <c r="P302" s="7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0"/>
      <c r="R302" s="650"/>
      <c r="S302" s="650"/>
      <c r="T302" s="651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53"/>
        <v>0</v>
      </c>
      <c r="Z302" s="39" t="str">
        <f>IFERROR(IF(Y302=0,"",ROUNDUP(Y302/H302,0)*0.00902),"")</f>
        <v/>
      </c>
      <c r="AA302" s="65" t="s">
        <v>45</v>
      </c>
      <c r="AB302" s="66" t="s">
        <v>45</v>
      </c>
      <c r="AC302" s="361" t="s">
        <v>485</v>
      </c>
      <c r="AG302" s="75"/>
      <c r="AJ302" s="79" t="s">
        <v>45</v>
      </c>
      <c r="AK302" s="79">
        <v>0</v>
      </c>
      <c r="BB302" s="362" t="s">
        <v>66</v>
      </c>
      <c r="BM302" s="75">
        <f t="shared" si="54"/>
        <v>0</v>
      </c>
      <c r="BN302" s="75">
        <f t="shared" si="55"/>
        <v>0</v>
      </c>
      <c r="BO302" s="75">
        <f t="shared" si="56"/>
        <v>0</v>
      </c>
      <c r="BP302" s="75">
        <f t="shared" si="57"/>
        <v>0</v>
      </c>
    </row>
    <row r="303" spans="1:68" ht="27" hidden="1" customHeight="1" x14ac:dyDescent="0.25">
      <c r="A303" s="60" t="s">
        <v>486</v>
      </c>
      <c r="B303" s="60" t="s">
        <v>487</v>
      </c>
      <c r="C303" s="34">
        <v>4301031154</v>
      </c>
      <c r="D303" s="648">
        <v>4607091387292</v>
      </c>
      <c r="E303" s="648"/>
      <c r="F303" s="59">
        <v>0.73</v>
      </c>
      <c r="G303" s="35">
        <v>6</v>
      </c>
      <c r="H303" s="59">
        <v>4.38</v>
      </c>
      <c r="I303" s="59">
        <v>4.6500000000000004</v>
      </c>
      <c r="J303" s="35">
        <v>132</v>
      </c>
      <c r="K303" s="35" t="s">
        <v>120</v>
      </c>
      <c r="L303" s="35" t="s">
        <v>45</v>
      </c>
      <c r="M303" s="36" t="s">
        <v>81</v>
      </c>
      <c r="N303" s="36"/>
      <c r="O303" s="35">
        <v>45</v>
      </c>
      <c r="P303" s="7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0"/>
      <c r="R303" s="650"/>
      <c r="S303" s="650"/>
      <c r="T303" s="651"/>
      <c r="U303" s="37" t="s">
        <v>45</v>
      </c>
      <c r="V303" s="37" t="s">
        <v>45</v>
      </c>
      <c r="W303" s="38" t="s">
        <v>0</v>
      </c>
      <c r="X303" s="56">
        <v>0</v>
      </c>
      <c r="Y303" s="53">
        <f t="shared" si="53"/>
        <v>0</v>
      </c>
      <c r="Z303" s="39" t="str">
        <f>IFERROR(IF(Y303=0,"",ROUNDUP(Y303/H303,0)*0.00902),"")</f>
        <v/>
      </c>
      <c r="AA303" s="65" t="s">
        <v>45</v>
      </c>
      <c r="AB303" s="66" t="s">
        <v>45</v>
      </c>
      <c r="AC303" s="363" t="s">
        <v>488</v>
      </c>
      <c r="AG303" s="75"/>
      <c r="AJ303" s="79" t="s">
        <v>45</v>
      </c>
      <c r="AK303" s="79">
        <v>0</v>
      </c>
      <c r="BB303" s="364" t="s">
        <v>66</v>
      </c>
      <c r="BM303" s="75">
        <f t="shared" si="54"/>
        <v>0</v>
      </c>
      <c r="BN303" s="75">
        <f t="shared" si="55"/>
        <v>0</v>
      </c>
      <c r="BO303" s="75">
        <f t="shared" si="56"/>
        <v>0</v>
      </c>
      <c r="BP303" s="75">
        <f t="shared" si="57"/>
        <v>0</v>
      </c>
    </row>
    <row r="304" spans="1:68" ht="27" hidden="1" customHeight="1" x14ac:dyDescent="0.25">
      <c r="A304" s="60" t="s">
        <v>489</v>
      </c>
      <c r="B304" s="60" t="s">
        <v>490</v>
      </c>
      <c r="C304" s="34">
        <v>4301031152</v>
      </c>
      <c r="D304" s="648">
        <v>4607091387285</v>
      </c>
      <c r="E304" s="648"/>
      <c r="F304" s="59">
        <v>0.35</v>
      </c>
      <c r="G304" s="35">
        <v>6</v>
      </c>
      <c r="H304" s="59">
        <v>2.1</v>
      </c>
      <c r="I304" s="59">
        <v>2.23</v>
      </c>
      <c r="J304" s="35">
        <v>234</v>
      </c>
      <c r="K304" s="35" t="s">
        <v>82</v>
      </c>
      <c r="L304" s="35" t="s">
        <v>45</v>
      </c>
      <c r="M304" s="36" t="s">
        <v>81</v>
      </c>
      <c r="N304" s="36"/>
      <c r="O304" s="35">
        <v>40</v>
      </c>
      <c r="P304" s="7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0"/>
      <c r="R304" s="650"/>
      <c r="S304" s="650"/>
      <c r="T304" s="651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si="53"/>
        <v>0</v>
      </c>
      <c r="Z304" s="39" t="str">
        <f>IFERROR(IF(Y304=0,"",ROUNDUP(Y304/H304,0)*0.00502),"")</f>
        <v/>
      </c>
      <c r="AA304" s="65" t="s">
        <v>45</v>
      </c>
      <c r="AB304" s="66" t="s">
        <v>45</v>
      </c>
      <c r="AC304" s="365" t="s">
        <v>485</v>
      </c>
      <c r="AG304" s="75"/>
      <c r="AJ304" s="79" t="s">
        <v>45</v>
      </c>
      <c r="AK304" s="79">
        <v>0</v>
      </c>
      <c r="BB304" s="366" t="s">
        <v>66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491</v>
      </c>
      <c r="B305" s="60" t="s">
        <v>492</v>
      </c>
      <c r="C305" s="34">
        <v>4301031305</v>
      </c>
      <c r="D305" s="648">
        <v>4607091389845</v>
      </c>
      <c r="E305" s="648"/>
      <c r="F305" s="59">
        <v>0.35</v>
      </c>
      <c r="G305" s="35">
        <v>6</v>
      </c>
      <c r="H305" s="59">
        <v>2.1</v>
      </c>
      <c r="I305" s="59">
        <v>2.2000000000000002</v>
      </c>
      <c r="J305" s="35">
        <v>234</v>
      </c>
      <c r="K305" s="35" t="s">
        <v>82</v>
      </c>
      <c r="L305" s="35" t="s">
        <v>45</v>
      </c>
      <c r="M305" s="36" t="s">
        <v>81</v>
      </c>
      <c r="N305" s="36"/>
      <c r="O305" s="35">
        <v>40</v>
      </c>
      <c r="P305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0"/>
      <c r="R305" s="650"/>
      <c r="S305" s="650"/>
      <c r="T305" s="651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53"/>
        <v>0</v>
      </c>
      <c r="Z305" s="39" t="str">
        <f>IFERROR(IF(Y305=0,"",ROUNDUP(Y305/H305,0)*0.00502),"")</f>
        <v/>
      </c>
      <c r="AA305" s="65" t="s">
        <v>45</v>
      </c>
      <c r="AB305" s="66" t="s">
        <v>45</v>
      </c>
      <c r="AC305" s="367" t="s">
        <v>493</v>
      </c>
      <c r="AG305" s="75"/>
      <c r="AJ305" s="79" t="s">
        <v>45</v>
      </c>
      <c r="AK305" s="79">
        <v>0</v>
      </c>
      <c r="BB305" s="368" t="s">
        <v>66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494</v>
      </c>
      <c r="B306" s="60" t="s">
        <v>495</v>
      </c>
      <c r="C306" s="34">
        <v>4301031306</v>
      </c>
      <c r="D306" s="648">
        <v>4680115882881</v>
      </c>
      <c r="E306" s="648"/>
      <c r="F306" s="59">
        <v>0.28000000000000003</v>
      </c>
      <c r="G306" s="35">
        <v>6</v>
      </c>
      <c r="H306" s="59">
        <v>1.68</v>
      </c>
      <c r="I306" s="59">
        <v>1.81</v>
      </c>
      <c r="J306" s="35">
        <v>234</v>
      </c>
      <c r="K306" s="35" t="s">
        <v>82</v>
      </c>
      <c r="L306" s="35" t="s">
        <v>45</v>
      </c>
      <c r="M306" s="36" t="s">
        <v>81</v>
      </c>
      <c r="N306" s="36"/>
      <c r="O306" s="35">
        <v>40</v>
      </c>
      <c r="P306" s="8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0"/>
      <c r="R306" s="650"/>
      <c r="S306" s="650"/>
      <c r="T306" s="651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 t="s">
        <v>45</v>
      </c>
      <c r="AB306" s="66" t="s">
        <v>45</v>
      </c>
      <c r="AC306" s="369" t="s">
        <v>493</v>
      </c>
      <c r="AG306" s="75"/>
      <c r="AJ306" s="79" t="s">
        <v>45</v>
      </c>
      <c r="AK306" s="79">
        <v>0</v>
      </c>
      <c r="BB306" s="370" t="s">
        <v>66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496</v>
      </c>
      <c r="B307" s="60" t="s">
        <v>497</v>
      </c>
      <c r="C307" s="34">
        <v>4301031066</v>
      </c>
      <c r="D307" s="648">
        <v>4607091383836</v>
      </c>
      <c r="E307" s="648"/>
      <c r="F307" s="59">
        <v>0.3</v>
      </c>
      <c r="G307" s="35">
        <v>6</v>
      </c>
      <c r="H307" s="59">
        <v>1.8</v>
      </c>
      <c r="I307" s="59">
        <v>2.028</v>
      </c>
      <c r="J307" s="35">
        <v>182</v>
      </c>
      <c r="K307" s="35" t="s">
        <v>88</v>
      </c>
      <c r="L307" s="35" t="s">
        <v>45</v>
      </c>
      <c r="M307" s="36" t="s">
        <v>81</v>
      </c>
      <c r="N307" s="36"/>
      <c r="O307" s="35">
        <v>40</v>
      </c>
      <c r="P307" s="80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0"/>
      <c r="R307" s="650"/>
      <c r="S307" s="650"/>
      <c r="T307" s="651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53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71" t="s">
        <v>498</v>
      </c>
      <c r="AG307" s="75"/>
      <c r="AJ307" s="79" t="s">
        <v>45</v>
      </c>
      <c r="AK307" s="79">
        <v>0</v>
      </c>
      <c r="BB307" s="372" t="s">
        <v>66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2" t="s">
        <v>40</v>
      </c>
      <c r="Q308" s="653"/>
      <c r="R308" s="653"/>
      <c r="S308" s="653"/>
      <c r="T308" s="653"/>
      <c r="U308" s="653"/>
      <c r="V308" s="654"/>
      <c r="W308" s="40" t="s">
        <v>39</v>
      </c>
      <c r="X308" s="41">
        <f>IFERROR(X301/H301,"0")+IFERROR(X302/H302,"0")+IFERROR(X303/H303,"0")+IFERROR(X304/H304,"0")+IFERROR(X305/H305,"0")+IFERROR(X306/H306,"0")+IFERROR(X307/H307,"0")</f>
        <v>0</v>
      </c>
      <c r="Y308" s="41">
        <f>IFERROR(Y301/H301,"0")+IFERROR(Y302/H302,"0")+IFERROR(Y303/H303,"0")+IFERROR(Y304/H304,"0")+IFERROR(Y305/H305,"0")+IFERROR(Y306/H306,"0")+IFERROR(Y307/H307,"0")</f>
        <v>0</v>
      </c>
      <c r="Z308" s="41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4"/>
      <c r="AB308" s="64"/>
      <c r="AC308" s="64"/>
    </row>
    <row r="309" spans="1:68" hidden="1" x14ac:dyDescent="0.2">
      <c r="A309" s="655"/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6"/>
      <c r="P309" s="652" t="s">
        <v>40</v>
      </c>
      <c r="Q309" s="653"/>
      <c r="R309" s="653"/>
      <c r="S309" s="653"/>
      <c r="T309" s="653"/>
      <c r="U309" s="653"/>
      <c r="V309" s="654"/>
      <c r="W309" s="40" t="s">
        <v>0</v>
      </c>
      <c r="X309" s="41">
        <f>IFERROR(SUM(X301:X307),"0")</f>
        <v>0</v>
      </c>
      <c r="Y309" s="41">
        <f>IFERROR(SUM(Y301:Y307),"0")</f>
        <v>0</v>
      </c>
      <c r="Z309" s="40"/>
      <c r="AA309" s="64"/>
      <c r="AB309" s="64"/>
      <c r="AC309" s="64"/>
    </row>
    <row r="310" spans="1:68" ht="14.25" hidden="1" customHeight="1" x14ac:dyDescent="0.25">
      <c r="A310" s="647" t="s">
        <v>83</v>
      </c>
      <c r="B310" s="647"/>
      <c r="C310" s="647"/>
      <c r="D310" s="647"/>
      <c r="E310" s="647"/>
      <c r="F310" s="647"/>
      <c r="G310" s="647"/>
      <c r="H310" s="647"/>
      <c r="I310" s="647"/>
      <c r="J310" s="647"/>
      <c r="K310" s="647"/>
      <c r="L310" s="647"/>
      <c r="M310" s="647"/>
      <c r="N310" s="647"/>
      <c r="O310" s="647"/>
      <c r="P310" s="647"/>
      <c r="Q310" s="647"/>
      <c r="R310" s="647"/>
      <c r="S310" s="647"/>
      <c r="T310" s="647"/>
      <c r="U310" s="647"/>
      <c r="V310" s="647"/>
      <c r="W310" s="647"/>
      <c r="X310" s="647"/>
      <c r="Y310" s="647"/>
      <c r="Z310" s="647"/>
      <c r="AA310" s="63"/>
      <c r="AB310" s="63"/>
      <c r="AC310" s="63"/>
    </row>
    <row r="311" spans="1:68" ht="27" hidden="1" customHeight="1" x14ac:dyDescent="0.25">
      <c r="A311" s="60" t="s">
        <v>499</v>
      </c>
      <c r="B311" s="60" t="s">
        <v>500</v>
      </c>
      <c r="C311" s="34">
        <v>4301051100</v>
      </c>
      <c r="D311" s="648">
        <v>4607091387766</v>
      </c>
      <c r="E311" s="648"/>
      <c r="F311" s="59">
        <v>1.3</v>
      </c>
      <c r="G311" s="35">
        <v>6</v>
      </c>
      <c r="H311" s="59">
        <v>7.8</v>
      </c>
      <c r="I311" s="59">
        <v>8.3130000000000006</v>
      </c>
      <c r="J311" s="35">
        <v>64</v>
      </c>
      <c r="K311" s="35" t="s">
        <v>117</v>
      </c>
      <c r="L311" s="35" t="s">
        <v>45</v>
      </c>
      <c r="M311" s="36" t="s">
        <v>87</v>
      </c>
      <c r="N311" s="36"/>
      <c r="O311" s="35">
        <v>40</v>
      </c>
      <c r="P311" s="8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0"/>
      <c r="R311" s="650"/>
      <c r="S311" s="650"/>
      <c r="T311" s="651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73" t="s">
        <v>501</v>
      </c>
      <c r="AG311" s="75"/>
      <c r="AJ311" s="79" t="s">
        <v>45</v>
      </c>
      <c r="AK311" s="79">
        <v>0</v>
      </c>
      <c r="BB311" s="37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t="27" hidden="1" customHeight="1" x14ac:dyDescent="0.25">
      <c r="A312" s="60" t="s">
        <v>502</v>
      </c>
      <c r="B312" s="60" t="s">
        <v>503</v>
      </c>
      <c r="C312" s="34">
        <v>4301051818</v>
      </c>
      <c r="D312" s="648">
        <v>4607091387957</v>
      </c>
      <c r="E312" s="648"/>
      <c r="F312" s="59">
        <v>1.3</v>
      </c>
      <c r="G312" s="35">
        <v>6</v>
      </c>
      <c r="H312" s="59">
        <v>7.8</v>
      </c>
      <c r="I312" s="59">
        <v>8.3190000000000008</v>
      </c>
      <c r="J312" s="35">
        <v>64</v>
      </c>
      <c r="K312" s="35" t="s">
        <v>117</v>
      </c>
      <c r="L312" s="35" t="s">
        <v>45</v>
      </c>
      <c r="M312" s="36" t="s">
        <v>87</v>
      </c>
      <c r="N312" s="36"/>
      <c r="O312" s="35">
        <v>40</v>
      </c>
      <c r="P312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0"/>
      <c r="R312" s="650"/>
      <c r="S312" s="650"/>
      <c r="T312" s="651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IFERROR(IF(Y312=0,"",ROUNDUP(Y312/H312,0)*0.01898),"")</f>
        <v/>
      </c>
      <c r="AA312" s="65" t="s">
        <v>45</v>
      </c>
      <c r="AB312" s="66" t="s">
        <v>45</v>
      </c>
      <c r="AC312" s="375" t="s">
        <v>504</v>
      </c>
      <c r="AG312" s="75"/>
      <c r="AJ312" s="79" t="s">
        <v>45</v>
      </c>
      <c r="AK312" s="79">
        <v>0</v>
      </c>
      <c r="BB312" s="376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hidden="1" customHeight="1" x14ac:dyDescent="0.25">
      <c r="A313" s="60" t="s">
        <v>505</v>
      </c>
      <c r="B313" s="60" t="s">
        <v>506</v>
      </c>
      <c r="C313" s="34">
        <v>4301051819</v>
      </c>
      <c r="D313" s="648">
        <v>4607091387964</v>
      </c>
      <c r="E313" s="648"/>
      <c r="F313" s="59">
        <v>1.35</v>
      </c>
      <c r="G313" s="35">
        <v>6</v>
      </c>
      <c r="H313" s="59">
        <v>8.1</v>
      </c>
      <c r="I313" s="59">
        <v>8.6010000000000009</v>
      </c>
      <c r="J313" s="35">
        <v>64</v>
      </c>
      <c r="K313" s="35" t="s">
        <v>117</v>
      </c>
      <c r="L313" s="35" t="s">
        <v>45</v>
      </c>
      <c r="M313" s="36" t="s">
        <v>87</v>
      </c>
      <c r="N313" s="36"/>
      <c r="O313" s="35">
        <v>40</v>
      </c>
      <c r="P313" s="8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0"/>
      <c r="R313" s="650"/>
      <c r="S313" s="650"/>
      <c r="T313" s="65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7" t="s">
        <v>507</v>
      </c>
      <c r="AG313" s="75"/>
      <c r="AJ313" s="79" t="s">
        <v>45</v>
      </c>
      <c r="AK313" s="79">
        <v>0</v>
      </c>
      <c r="BB313" s="378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508</v>
      </c>
      <c r="B314" s="60" t="s">
        <v>509</v>
      </c>
      <c r="C314" s="34">
        <v>4301051734</v>
      </c>
      <c r="D314" s="648">
        <v>4680115884588</v>
      </c>
      <c r="E314" s="648"/>
      <c r="F314" s="59">
        <v>0.5</v>
      </c>
      <c r="G314" s="35">
        <v>6</v>
      </c>
      <c r="H314" s="59">
        <v>3</v>
      </c>
      <c r="I314" s="59">
        <v>3.246</v>
      </c>
      <c r="J314" s="35">
        <v>182</v>
      </c>
      <c r="K314" s="35" t="s">
        <v>88</v>
      </c>
      <c r="L314" s="35" t="s">
        <v>45</v>
      </c>
      <c r="M314" s="36" t="s">
        <v>87</v>
      </c>
      <c r="N314" s="36"/>
      <c r="O314" s="35">
        <v>40</v>
      </c>
      <c r="P314" s="8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0"/>
      <c r="R314" s="650"/>
      <c r="S314" s="650"/>
      <c r="T314" s="651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IFERROR(IF(Y314=0,"",ROUNDUP(Y314/H314,0)*0.00651),"")</f>
        <v/>
      </c>
      <c r="AA314" s="65" t="s">
        <v>45</v>
      </c>
      <c r="AB314" s="66" t="s">
        <v>45</v>
      </c>
      <c r="AC314" s="379" t="s">
        <v>510</v>
      </c>
      <c r="AG314" s="75"/>
      <c r="AJ314" s="79" t="s">
        <v>45</v>
      </c>
      <c r="AK314" s="79">
        <v>0</v>
      </c>
      <c r="BB314" s="380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511</v>
      </c>
      <c r="B315" s="60" t="s">
        <v>512</v>
      </c>
      <c r="C315" s="34">
        <v>4301051578</v>
      </c>
      <c r="D315" s="648">
        <v>4607091387513</v>
      </c>
      <c r="E315" s="648"/>
      <c r="F315" s="59">
        <v>0.45</v>
      </c>
      <c r="G315" s="35">
        <v>6</v>
      </c>
      <c r="H315" s="59">
        <v>2.7</v>
      </c>
      <c r="I315" s="59">
        <v>2.9580000000000002</v>
      </c>
      <c r="J315" s="35">
        <v>182</v>
      </c>
      <c r="K315" s="35" t="s">
        <v>88</v>
      </c>
      <c r="L315" s="35" t="s">
        <v>45</v>
      </c>
      <c r="M315" s="36" t="s">
        <v>103</v>
      </c>
      <c r="N315" s="36"/>
      <c r="O315" s="35">
        <v>40</v>
      </c>
      <c r="P315" s="8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0"/>
      <c r="R315" s="650"/>
      <c r="S315" s="650"/>
      <c r="T315" s="651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381" t="s">
        <v>513</v>
      </c>
      <c r="AG315" s="75"/>
      <c r="AJ315" s="79" t="s">
        <v>45</v>
      </c>
      <c r="AK315" s="79">
        <v>0</v>
      </c>
      <c r="BB315" s="38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idden="1" x14ac:dyDescent="0.2">
      <c r="A316" s="655"/>
      <c r="B316" s="655"/>
      <c r="C316" s="655"/>
      <c r="D316" s="655"/>
      <c r="E316" s="655"/>
      <c r="F316" s="655"/>
      <c r="G316" s="655"/>
      <c r="H316" s="655"/>
      <c r="I316" s="655"/>
      <c r="J316" s="655"/>
      <c r="K316" s="655"/>
      <c r="L316" s="655"/>
      <c r="M316" s="655"/>
      <c r="N316" s="655"/>
      <c r="O316" s="656"/>
      <c r="P316" s="652" t="s">
        <v>40</v>
      </c>
      <c r="Q316" s="653"/>
      <c r="R316" s="653"/>
      <c r="S316" s="653"/>
      <c r="T316" s="653"/>
      <c r="U316" s="653"/>
      <c r="V316" s="654"/>
      <c r="W316" s="40" t="s">
        <v>39</v>
      </c>
      <c r="X316" s="41">
        <f>IFERROR(X311/H311,"0")+IFERROR(X312/H312,"0")+IFERROR(X313/H313,"0")+IFERROR(X314/H314,"0")+IFERROR(X315/H315,"0")</f>
        <v>0</v>
      </c>
      <c r="Y316" s="41">
        <f>IFERROR(Y311/H311,"0")+IFERROR(Y312/H312,"0")+IFERROR(Y313/H313,"0")+IFERROR(Y314/H314,"0")+IFERROR(Y315/H315,"0")</f>
        <v>0</v>
      </c>
      <c r="Z316" s="41">
        <f>IFERROR(IF(Z311="",0,Z311),"0")+IFERROR(IF(Z312="",0,Z312),"0")+IFERROR(IF(Z313="",0,Z313),"0")+IFERROR(IF(Z314="",0,Z314),"0")+IFERROR(IF(Z315="",0,Z315),"0")</f>
        <v>0</v>
      </c>
      <c r="AA316" s="64"/>
      <c r="AB316" s="64"/>
      <c r="AC316" s="64"/>
    </row>
    <row r="317" spans="1:68" hidden="1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0" t="s">
        <v>0</v>
      </c>
      <c r="X317" s="41">
        <f>IFERROR(SUM(X311:X315),"0")</f>
        <v>0</v>
      </c>
      <c r="Y317" s="41">
        <f>IFERROR(SUM(Y311:Y315),"0")</f>
        <v>0</v>
      </c>
      <c r="Z317" s="40"/>
      <c r="AA317" s="64"/>
      <c r="AB317" s="64"/>
      <c r="AC317" s="64"/>
    </row>
    <row r="318" spans="1:68" ht="14.25" hidden="1" customHeight="1" x14ac:dyDescent="0.25">
      <c r="A318" s="647" t="s">
        <v>179</v>
      </c>
      <c r="B318" s="647"/>
      <c r="C318" s="647"/>
      <c r="D318" s="647"/>
      <c r="E318" s="647"/>
      <c r="F318" s="647"/>
      <c r="G318" s="647"/>
      <c r="H318" s="647"/>
      <c r="I318" s="647"/>
      <c r="J318" s="647"/>
      <c r="K318" s="647"/>
      <c r="L318" s="647"/>
      <c r="M318" s="647"/>
      <c r="N318" s="647"/>
      <c r="O318" s="647"/>
      <c r="P318" s="647"/>
      <c r="Q318" s="647"/>
      <c r="R318" s="647"/>
      <c r="S318" s="647"/>
      <c r="T318" s="647"/>
      <c r="U318" s="647"/>
      <c r="V318" s="647"/>
      <c r="W318" s="647"/>
      <c r="X318" s="647"/>
      <c r="Y318" s="647"/>
      <c r="Z318" s="647"/>
      <c r="AA318" s="63"/>
      <c r="AB318" s="63"/>
      <c r="AC318" s="63"/>
    </row>
    <row r="319" spans="1:68" ht="27" customHeight="1" x14ac:dyDescent="0.25">
      <c r="A319" s="60" t="s">
        <v>514</v>
      </c>
      <c r="B319" s="60" t="s">
        <v>515</v>
      </c>
      <c r="C319" s="34">
        <v>4301060387</v>
      </c>
      <c r="D319" s="648">
        <v>4607091380880</v>
      </c>
      <c r="E319" s="648"/>
      <c r="F319" s="59">
        <v>1.4</v>
      </c>
      <c r="G319" s="35">
        <v>6</v>
      </c>
      <c r="H319" s="59">
        <v>8.4</v>
      </c>
      <c r="I319" s="59">
        <v>8.9190000000000005</v>
      </c>
      <c r="J319" s="35">
        <v>64</v>
      </c>
      <c r="K319" s="35" t="s">
        <v>117</v>
      </c>
      <c r="L319" s="35" t="s">
        <v>45</v>
      </c>
      <c r="M319" s="36" t="s">
        <v>87</v>
      </c>
      <c r="N319" s="36"/>
      <c r="O319" s="35">
        <v>30</v>
      </c>
      <c r="P319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0"/>
      <c r="R319" s="650"/>
      <c r="S319" s="650"/>
      <c r="T319" s="651"/>
      <c r="U319" s="37" t="s">
        <v>45</v>
      </c>
      <c r="V319" s="37" t="s">
        <v>45</v>
      </c>
      <c r="W319" s="38" t="s">
        <v>0</v>
      </c>
      <c r="X319" s="56">
        <v>268.8</v>
      </c>
      <c r="Y319" s="53">
        <f>IFERROR(IF(X319="",0,CEILING((X319/$H319),1)*$H319),"")</f>
        <v>268.8</v>
      </c>
      <c r="Z319" s="39">
        <f>IFERROR(IF(Y319=0,"",ROUNDUP(Y319/H319,0)*0.01898),"")</f>
        <v>0.60736000000000001</v>
      </c>
      <c r="AA319" s="65" t="s">
        <v>45</v>
      </c>
      <c r="AB319" s="66" t="s">
        <v>45</v>
      </c>
      <c r="AC319" s="383" t="s">
        <v>516</v>
      </c>
      <c r="AG319" s="75"/>
      <c r="AJ319" s="79" t="s">
        <v>45</v>
      </c>
      <c r="AK319" s="79">
        <v>0</v>
      </c>
      <c r="BB319" s="384" t="s">
        <v>66</v>
      </c>
      <c r="BM319" s="75">
        <f>IFERROR(X319*I319/H319,"0")</f>
        <v>285.40800000000002</v>
      </c>
      <c r="BN319" s="75">
        <f>IFERROR(Y319*I319/H319,"0")</f>
        <v>285.40800000000002</v>
      </c>
      <c r="BO319" s="75">
        <f>IFERROR(1/J319*(X319/H319),"0")</f>
        <v>0.5</v>
      </c>
      <c r="BP319" s="75">
        <f>IFERROR(1/J319*(Y319/H319),"0")</f>
        <v>0.5</v>
      </c>
    </row>
    <row r="320" spans="1:68" ht="27" customHeight="1" x14ac:dyDescent="0.25">
      <c r="A320" s="60" t="s">
        <v>517</v>
      </c>
      <c r="B320" s="60" t="s">
        <v>518</v>
      </c>
      <c r="C320" s="34">
        <v>4301060406</v>
      </c>
      <c r="D320" s="648">
        <v>4607091384482</v>
      </c>
      <c r="E320" s="648"/>
      <c r="F320" s="59">
        <v>1.3</v>
      </c>
      <c r="G320" s="35">
        <v>6</v>
      </c>
      <c r="H320" s="59">
        <v>7.8</v>
      </c>
      <c r="I320" s="59">
        <v>8.3190000000000008</v>
      </c>
      <c r="J320" s="35">
        <v>64</v>
      </c>
      <c r="K320" s="35" t="s">
        <v>117</v>
      </c>
      <c r="L320" s="35" t="s">
        <v>45</v>
      </c>
      <c r="M320" s="36" t="s">
        <v>87</v>
      </c>
      <c r="N320" s="36"/>
      <c r="O320" s="35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0"/>
      <c r="R320" s="650"/>
      <c r="S320" s="650"/>
      <c r="T320" s="651"/>
      <c r="U320" s="37" t="s">
        <v>45</v>
      </c>
      <c r="V320" s="37" t="s">
        <v>45</v>
      </c>
      <c r="W320" s="38" t="s">
        <v>0</v>
      </c>
      <c r="X320" s="56">
        <v>249.6</v>
      </c>
      <c r="Y320" s="53">
        <f>IFERROR(IF(X320="",0,CEILING((X320/$H320),1)*$H320),"")</f>
        <v>249.6</v>
      </c>
      <c r="Z320" s="39">
        <f>IFERROR(IF(Y320=0,"",ROUNDUP(Y320/H320,0)*0.01898),"")</f>
        <v>0.60736000000000001</v>
      </c>
      <c r="AA320" s="65" t="s">
        <v>45</v>
      </c>
      <c r="AB320" s="66" t="s">
        <v>45</v>
      </c>
      <c r="AC320" s="385" t="s">
        <v>519</v>
      </c>
      <c r="AG320" s="75"/>
      <c r="AJ320" s="79" t="s">
        <v>45</v>
      </c>
      <c r="AK320" s="79">
        <v>0</v>
      </c>
      <c r="BB320" s="386" t="s">
        <v>66</v>
      </c>
      <c r="BM320" s="75">
        <f>IFERROR(X320*I320/H320,"0")</f>
        <v>266.20800000000003</v>
      </c>
      <c r="BN320" s="75">
        <f>IFERROR(Y320*I320/H320,"0")</f>
        <v>266.20800000000003</v>
      </c>
      <c r="BO320" s="75">
        <f>IFERROR(1/J320*(X320/H320),"0")</f>
        <v>0.5</v>
      </c>
      <c r="BP320" s="75">
        <f>IFERROR(1/J320*(Y320/H320),"0")</f>
        <v>0.5</v>
      </c>
    </row>
    <row r="321" spans="1:68" ht="16.5" customHeight="1" x14ac:dyDescent="0.25">
      <c r="A321" s="60" t="s">
        <v>520</v>
      </c>
      <c r="B321" s="60" t="s">
        <v>521</v>
      </c>
      <c r="C321" s="34">
        <v>4301060484</v>
      </c>
      <c r="D321" s="648">
        <v>4607091380897</v>
      </c>
      <c r="E321" s="64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117</v>
      </c>
      <c r="L321" s="35" t="s">
        <v>45</v>
      </c>
      <c r="M321" s="36" t="s">
        <v>103</v>
      </c>
      <c r="N321" s="36"/>
      <c r="O321" s="35">
        <v>30</v>
      </c>
      <c r="P321" s="80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0"/>
      <c r="R321" s="650"/>
      <c r="S321" s="650"/>
      <c r="T321" s="651"/>
      <c r="U321" s="37" t="s">
        <v>45</v>
      </c>
      <c r="V321" s="37" t="s">
        <v>45</v>
      </c>
      <c r="W321" s="38" t="s">
        <v>0</v>
      </c>
      <c r="X321" s="56">
        <v>134.4</v>
      </c>
      <c r="Y321" s="53">
        <f>IFERROR(IF(X321="",0,CEILING((X321/$H321),1)*$H321),"")</f>
        <v>134.4</v>
      </c>
      <c r="Z321" s="39">
        <f>IFERROR(IF(Y321=0,"",ROUNDUP(Y321/H321,0)*0.01898),"")</f>
        <v>0.30368000000000001</v>
      </c>
      <c r="AA321" s="65" t="s">
        <v>45</v>
      </c>
      <c r="AB321" s="66" t="s">
        <v>45</v>
      </c>
      <c r="AC321" s="387" t="s">
        <v>522</v>
      </c>
      <c r="AG321" s="75"/>
      <c r="AJ321" s="79" t="s">
        <v>45</v>
      </c>
      <c r="AK321" s="79">
        <v>0</v>
      </c>
      <c r="BB321" s="388" t="s">
        <v>66</v>
      </c>
      <c r="BM321" s="75">
        <f>IFERROR(X321*I321/H321,"0")</f>
        <v>142.70400000000001</v>
      </c>
      <c r="BN321" s="75">
        <f>IFERROR(Y321*I321/H321,"0")</f>
        <v>142.70400000000001</v>
      </c>
      <c r="BO321" s="75">
        <f>IFERROR(1/J321*(X321/H321),"0")</f>
        <v>0.25</v>
      </c>
      <c r="BP321" s="75">
        <f>IFERROR(1/J321*(Y321/H321),"0")</f>
        <v>0.25</v>
      </c>
    </row>
    <row r="322" spans="1:68" x14ac:dyDescent="0.2">
      <c r="A322" s="655"/>
      <c r="B322" s="655"/>
      <c r="C322" s="655"/>
      <c r="D322" s="655"/>
      <c r="E322" s="655"/>
      <c r="F322" s="655"/>
      <c r="G322" s="655"/>
      <c r="H322" s="655"/>
      <c r="I322" s="655"/>
      <c r="J322" s="655"/>
      <c r="K322" s="655"/>
      <c r="L322" s="655"/>
      <c r="M322" s="655"/>
      <c r="N322" s="655"/>
      <c r="O322" s="656"/>
      <c r="P322" s="652" t="s">
        <v>40</v>
      </c>
      <c r="Q322" s="653"/>
      <c r="R322" s="653"/>
      <c r="S322" s="653"/>
      <c r="T322" s="653"/>
      <c r="U322" s="653"/>
      <c r="V322" s="654"/>
      <c r="W322" s="40" t="s">
        <v>39</v>
      </c>
      <c r="X322" s="41">
        <f>IFERROR(X319/H319,"0")+IFERROR(X320/H320,"0")+IFERROR(X321/H321,"0")</f>
        <v>80</v>
      </c>
      <c r="Y322" s="41">
        <f>IFERROR(Y319/H319,"0")+IFERROR(Y320/H320,"0")+IFERROR(Y321/H321,"0")</f>
        <v>80</v>
      </c>
      <c r="Z322" s="41">
        <f>IFERROR(IF(Z319="",0,Z319),"0")+IFERROR(IF(Z320="",0,Z320),"0")+IFERROR(IF(Z321="",0,Z321),"0")</f>
        <v>1.5184</v>
      </c>
      <c r="AA322" s="64"/>
      <c r="AB322" s="64"/>
      <c r="AC322" s="64"/>
    </row>
    <row r="323" spans="1:68" x14ac:dyDescent="0.2">
      <c r="A323" s="655"/>
      <c r="B323" s="655"/>
      <c r="C323" s="655"/>
      <c r="D323" s="655"/>
      <c r="E323" s="655"/>
      <c r="F323" s="655"/>
      <c r="G323" s="655"/>
      <c r="H323" s="655"/>
      <c r="I323" s="655"/>
      <c r="J323" s="655"/>
      <c r="K323" s="655"/>
      <c r="L323" s="655"/>
      <c r="M323" s="655"/>
      <c r="N323" s="655"/>
      <c r="O323" s="656"/>
      <c r="P323" s="652" t="s">
        <v>40</v>
      </c>
      <c r="Q323" s="653"/>
      <c r="R323" s="653"/>
      <c r="S323" s="653"/>
      <c r="T323" s="653"/>
      <c r="U323" s="653"/>
      <c r="V323" s="654"/>
      <c r="W323" s="40" t="s">
        <v>0</v>
      </c>
      <c r="X323" s="41">
        <f>IFERROR(SUM(X319:X321),"0")</f>
        <v>652.79999999999995</v>
      </c>
      <c r="Y323" s="41">
        <f>IFERROR(SUM(Y319:Y321),"0")</f>
        <v>652.79999999999995</v>
      </c>
      <c r="Z323" s="40"/>
      <c r="AA323" s="64"/>
      <c r="AB323" s="64"/>
      <c r="AC323" s="64"/>
    </row>
    <row r="324" spans="1:68" ht="14.25" hidden="1" customHeight="1" x14ac:dyDescent="0.25">
      <c r="A324" s="647" t="s">
        <v>104</v>
      </c>
      <c r="B324" s="647"/>
      <c r="C324" s="647"/>
      <c r="D324" s="647"/>
      <c r="E324" s="647"/>
      <c r="F324" s="647"/>
      <c r="G324" s="647"/>
      <c r="H324" s="647"/>
      <c r="I324" s="647"/>
      <c r="J324" s="647"/>
      <c r="K324" s="647"/>
      <c r="L324" s="647"/>
      <c r="M324" s="647"/>
      <c r="N324" s="647"/>
      <c r="O324" s="647"/>
      <c r="P324" s="647"/>
      <c r="Q324" s="647"/>
      <c r="R324" s="647"/>
      <c r="S324" s="647"/>
      <c r="T324" s="647"/>
      <c r="U324" s="647"/>
      <c r="V324" s="647"/>
      <c r="W324" s="647"/>
      <c r="X324" s="647"/>
      <c r="Y324" s="647"/>
      <c r="Z324" s="647"/>
      <c r="AA324" s="63"/>
      <c r="AB324" s="63"/>
      <c r="AC324" s="63"/>
    </row>
    <row r="325" spans="1:68" ht="27" hidden="1" customHeight="1" x14ac:dyDescent="0.25">
      <c r="A325" s="60" t="s">
        <v>523</v>
      </c>
      <c r="B325" s="60" t="s">
        <v>524</v>
      </c>
      <c r="C325" s="34">
        <v>4301030235</v>
      </c>
      <c r="D325" s="648">
        <v>4607091388381</v>
      </c>
      <c r="E325" s="648"/>
      <c r="F325" s="59">
        <v>0.38</v>
      </c>
      <c r="G325" s="35">
        <v>8</v>
      </c>
      <c r="H325" s="59">
        <v>3.04</v>
      </c>
      <c r="I325" s="59">
        <v>3.33</v>
      </c>
      <c r="J325" s="35">
        <v>132</v>
      </c>
      <c r="K325" s="35" t="s">
        <v>120</v>
      </c>
      <c r="L325" s="35" t="s">
        <v>45</v>
      </c>
      <c r="M325" s="36" t="s">
        <v>109</v>
      </c>
      <c r="N325" s="36"/>
      <c r="O325" s="35">
        <v>180</v>
      </c>
      <c r="P325" s="810" t="s">
        <v>525</v>
      </c>
      <c r="Q325" s="650"/>
      <c r="R325" s="650"/>
      <c r="S325" s="650"/>
      <c r="T325" s="651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89" t="s">
        <v>526</v>
      </c>
      <c r="AG325" s="75"/>
      <c r="AJ325" s="79" t="s">
        <v>45</v>
      </c>
      <c r="AK325" s="79">
        <v>0</v>
      </c>
      <c r="BB325" s="39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hidden="1" customHeight="1" x14ac:dyDescent="0.25">
      <c r="A326" s="60" t="s">
        <v>527</v>
      </c>
      <c r="B326" s="60" t="s">
        <v>528</v>
      </c>
      <c r="C326" s="34">
        <v>4301032055</v>
      </c>
      <c r="D326" s="648">
        <v>4680115886476</v>
      </c>
      <c r="E326" s="648"/>
      <c r="F326" s="59">
        <v>0.38</v>
      </c>
      <c r="G326" s="35">
        <v>8</v>
      </c>
      <c r="H326" s="59">
        <v>3.04</v>
      </c>
      <c r="I326" s="59">
        <v>3.32</v>
      </c>
      <c r="J326" s="35">
        <v>156</v>
      </c>
      <c r="K326" s="35" t="s">
        <v>120</v>
      </c>
      <c r="L326" s="35" t="s">
        <v>45</v>
      </c>
      <c r="M326" s="36" t="s">
        <v>109</v>
      </c>
      <c r="N326" s="36"/>
      <c r="O326" s="35">
        <v>180</v>
      </c>
      <c r="P326" s="811" t="s">
        <v>529</v>
      </c>
      <c r="Q326" s="650"/>
      <c r="R326" s="650"/>
      <c r="S326" s="650"/>
      <c r="T326" s="651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IFERROR(IF(Y326=0,"",ROUNDUP(Y326/H326,0)*0.00753),"")</f>
        <v/>
      </c>
      <c r="AA326" s="65" t="s">
        <v>45</v>
      </c>
      <c r="AB326" s="66" t="s">
        <v>45</v>
      </c>
      <c r="AC326" s="391" t="s">
        <v>530</v>
      </c>
      <c r="AG326" s="75"/>
      <c r="AJ326" s="79" t="s">
        <v>45</v>
      </c>
      <c r="AK326" s="79">
        <v>0</v>
      </c>
      <c r="BB326" s="392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531</v>
      </c>
      <c r="B327" s="60" t="s">
        <v>532</v>
      </c>
      <c r="C327" s="34">
        <v>4301030232</v>
      </c>
      <c r="D327" s="648">
        <v>4607091388374</v>
      </c>
      <c r="E327" s="648"/>
      <c r="F327" s="59">
        <v>0.38</v>
      </c>
      <c r="G327" s="35">
        <v>8</v>
      </c>
      <c r="H327" s="59">
        <v>3.04</v>
      </c>
      <c r="I327" s="59">
        <v>3.29</v>
      </c>
      <c r="J327" s="35">
        <v>132</v>
      </c>
      <c r="K327" s="35" t="s">
        <v>120</v>
      </c>
      <c r="L327" s="35" t="s">
        <v>45</v>
      </c>
      <c r="M327" s="36" t="s">
        <v>109</v>
      </c>
      <c r="N327" s="36"/>
      <c r="O327" s="35">
        <v>180</v>
      </c>
      <c r="P327" s="812" t="s">
        <v>533</v>
      </c>
      <c r="Q327" s="650"/>
      <c r="R327" s="650"/>
      <c r="S327" s="650"/>
      <c r="T327" s="65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393" t="s">
        <v>526</v>
      </c>
      <c r="AG327" s="75"/>
      <c r="AJ327" s="79" t="s">
        <v>45</v>
      </c>
      <c r="AK327" s="79">
        <v>0</v>
      </c>
      <c r="BB327" s="39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534</v>
      </c>
      <c r="B328" s="60" t="s">
        <v>535</v>
      </c>
      <c r="C328" s="34">
        <v>4301032015</v>
      </c>
      <c r="D328" s="648">
        <v>4607091383102</v>
      </c>
      <c r="E328" s="648"/>
      <c r="F328" s="59">
        <v>0.17</v>
      </c>
      <c r="G328" s="35">
        <v>15</v>
      </c>
      <c r="H328" s="59">
        <v>2.5499999999999998</v>
      </c>
      <c r="I328" s="59">
        <v>2.9550000000000001</v>
      </c>
      <c r="J328" s="35">
        <v>182</v>
      </c>
      <c r="K328" s="35" t="s">
        <v>88</v>
      </c>
      <c r="L328" s="35" t="s">
        <v>45</v>
      </c>
      <c r="M328" s="36" t="s">
        <v>109</v>
      </c>
      <c r="N328" s="36"/>
      <c r="O328" s="35">
        <v>180</v>
      </c>
      <c r="P328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0"/>
      <c r="R328" s="650"/>
      <c r="S328" s="650"/>
      <c r="T328" s="651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IFERROR(IF(Y328=0,"",ROUNDUP(Y328/H328,0)*0.00651),"")</f>
        <v/>
      </c>
      <c r="AA328" s="65" t="s">
        <v>45</v>
      </c>
      <c r="AB328" s="66" t="s">
        <v>45</v>
      </c>
      <c r="AC328" s="395" t="s">
        <v>536</v>
      </c>
      <c r="AG328" s="75"/>
      <c r="AJ328" s="79" t="s">
        <v>45</v>
      </c>
      <c r="AK328" s="79">
        <v>0</v>
      </c>
      <c r="BB328" s="396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537</v>
      </c>
      <c r="B329" s="60" t="s">
        <v>538</v>
      </c>
      <c r="C329" s="34">
        <v>4301030233</v>
      </c>
      <c r="D329" s="648">
        <v>4607091388404</v>
      </c>
      <c r="E329" s="648"/>
      <c r="F329" s="59">
        <v>0.17</v>
      </c>
      <c r="G329" s="35">
        <v>15</v>
      </c>
      <c r="H329" s="59">
        <v>2.5499999999999998</v>
      </c>
      <c r="I329" s="59">
        <v>2.88</v>
      </c>
      <c r="J329" s="35">
        <v>182</v>
      </c>
      <c r="K329" s="35" t="s">
        <v>88</v>
      </c>
      <c r="L329" s="35" t="s">
        <v>45</v>
      </c>
      <c r="M329" s="36" t="s">
        <v>109</v>
      </c>
      <c r="N329" s="36"/>
      <c r="O329" s="35">
        <v>180</v>
      </c>
      <c r="P329" s="8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0"/>
      <c r="R329" s="650"/>
      <c r="S329" s="650"/>
      <c r="T329" s="651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397" t="s">
        <v>526</v>
      </c>
      <c r="AG329" s="75"/>
      <c r="AJ329" s="79" t="s">
        <v>45</v>
      </c>
      <c r="AK329" s="79">
        <v>0</v>
      </c>
      <c r="BB329" s="39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0" t="s">
        <v>39</v>
      </c>
      <c r="X330" s="41">
        <f>IFERROR(X325/H325,"0")+IFERROR(X326/H326,"0")+IFERROR(X327/H327,"0")+IFERROR(X328/H328,"0")+IFERROR(X329/H329,"0")</f>
        <v>0</v>
      </c>
      <c r="Y330" s="41">
        <f>IFERROR(Y325/H325,"0")+IFERROR(Y326/H326,"0")+IFERROR(Y327/H327,"0")+IFERROR(Y328/H328,"0")+IFERROR(Y329/H329,"0")</f>
        <v>0</v>
      </c>
      <c r="Z330" s="41">
        <f>IFERROR(IF(Z325="",0,Z325),"0")+IFERROR(IF(Z326="",0,Z326),"0")+IFERROR(IF(Z327="",0,Z327),"0")+IFERROR(IF(Z328="",0,Z328),"0")+IFERROR(IF(Z329="",0,Z329),"0")</f>
        <v>0</v>
      </c>
      <c r="AA330" s="64"/>
      <c r="AB330" s="64"/>
      <c r="AC330" s="64"/>
    </row>
    <row r="331" spans="1:68" hidden="1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0" t="s">
        <v>0</v>
      </c>
      <c r="X331" s="41">
        <f>IFERROR(SUM(X325:X329),"0")</f>
        <v>0</v>
      </c>
      <c r="Y331" s="41">
        <f>IFERROR(SUM(Y325:Y329),"0")</f>
        <v>0</v>
      </c>
      <c r="Z331" s="40"/>
      <c r="AA331" s="64"/>
      <c r="AB331" s="64"/>
      <c r="AC331" s="64"/>
    </row>
    <row r="332" spans="1:68" ht="14.25" hidden="1" customHeight="1" x14ac:dyDescent="0.25">
      <c r="A332" s="647" t="s">
        <v>539</v>
      </c>
      <c r="B332" s="647"/>
      <c r="C332" s="647"/>
      <c r="D332" s="647"/>
      <c r="E332" s="647"/>
      <c r="F332" s="647"/>
      <c r="G332" s="647"/>
      <c r="H332" s="647"/>
      <c r="I332" s="647"/>
      <c r="J332" s="647"/>
      <c r="K332" s="647"/>
      <c r="L332" s="647"/>
      <c r="M332" s="647"/>
      <c r="N332" s="647"/>
      <c r="O332" s="647"/>
      <c r="P332" s="647"/>
      <c r="Q332" s="647"/>
      <c r="R332" s="647"/>
      <c r="S332" s="647"/>
      <c r="T332" s="647"/>
      <c r="U332" s="647"/>
      <c r="V332" s="647"/>
      <c r="W332" s="647"/>
      <c r="X332" s="647"/>
      <c r="Y332" s="647"/>
      <c r="Z332" s="647"/>
      <c r="AA332" s="63"/>
      <c r="AB332" s="63"/>
      <c r="AC332" s="63"/>
    </row>
    <row r="333" spans="1:68" ht="16.5" hidden="1" customHeight="1" x14ac:dyDescent="0.25">
      <c r="A333" s="60" t="s">
        <v>540</v>
      </c>
      <c r="B333" s="60" t="s">
        <v>541</v>
      </c>
      <c r="C333" s="34">
        <v>4301180007</v>
      </c>
      <c r="D333" s="648">
        <v>4680115881808</v>
      </c>
      <c r="E333" s="648"/>
      <c r="F333" s="59">
        <v>0.1</v>
      </c>
      <c r="G333" s="35">
        <v>20</v>
      </c>
      <c r="H333" s="59">
        <v>2</v>
      </c>
      <c r="I333" s="59">
        <v>2.2400000000000002</v>
      </c>
      <c r="J333" s="35">
        <v>238</v>
      </c>
      <c r="K333" s="35" t="s">
        <v>88</v>
      </c>
      <c r="L333" s="35" t="s">
        <v>45</v>
      </c>
      <c r="M333" s="36" t="s">
        <v>543</v>
      </c>
      <c r="N333" s="36"/>
      <c r="O333" s="35">
        <v>730</v>
      </c>
      <c r="P333" s="8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0"/>
      <c r="R333" s="650"/>
      <c r="S333" s="650"/>
      <c r="T333" s="651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IFERROR(IF(Y333=0,"",ROUNDUP(Y333/H333,0)*0.00474),"")</f>
        <v/>
      </c>
      <c r="AA333" s="65" t="s">
        <v>45</v>
      </c>
      <c r="AB333" s="66" t="s">
        <v>45</v>
      </c>
      <c r="AC333" s="399" t="s">
        <v>542</v>
      </c>
      <c r="AG333" s="75"/>
      <c r="AJ333" s="79" t="s">
        <v>45</v>
      </c>
      <c r="AK333" s="79">
        <v>0</v>
      </c>
      <c r="BB333" s="400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hidden="1" customHeight="1" x14ac:dyDescent="0.25">
      <c r="A334" s="60" t="s">
        <v>544</v>
      </c>
      <c r="B334" s="60" t="s">
        <v>545</v>
      </c>
      <c r="C334" s="34">
        <v>4301180006</v>
      </c>
      <c r="D334" s="648">
        <v>4680115881822</v>
      </c>
      <c r="E334" s="648"/>
      <c r="F334" s="59">
        <v>0.1</v>
      </c>
      <c r="G334" s="35">
        <v>20</v>
      </c>
      <c r="H334" s="59">
        <v>2</v>
      </c>
      <c r="I334" s="59">
        <v>2.2400000000000002</v>
      </c>
      <c r="J334" s="35">
        <v>238</v>
      </c>
      <c r="K334" s="35" t="s">
        <v>88</v>
      </c>
      <c r="L334" s="35" t="s">
        <v>45</v>
      </c>
      <c r="M334" s="36" t="s">
        <v>543</v>
      </c>
      <c r="N334" s="36"/>
      <c r="O334" s="35">
        <v>730</v>
      </c>
      <c r="P334" s="8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0"/>
      <c r="R334" s="650"/>
      <c r="S334" s="650"/>
      <c r="T334" s="651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IFERROR(IF(Y334=0,"",ROUNDUP(Y334/H334,0)*0.00474),"")</f>
        <v/>
      </c>
      <c r="AA334" s="65" t="s">
        <v>45</v>
      </c>
      <c r="AB334" s="66" t="s">
        <v>45</v>
      </c>
      <c r="AC334" s="401" t="s">
        <v>542</v>
      </c>
      <c r="AG334" s="75"/>
      <c r="AJ334" s="79" t="s">
        <v>45</v>
      </c>
      <c r="AK334" s="79">
        <v>0</v>
      </c>
      <c r="BB334" s="40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hidden="1" customHeight="1" x14ac:dyDescent="0.25">
      <c r="A335" s="60" t="s">
        <v>546</v>
      </c>
      <c r="B335" s="60" t="s">
        <v>547</v>
      </c>
      <c r="C335" s="34">
        <v>4301180001</v>
      </c>
      <c r="D335" s="648">
        <v>4680115880016</v>
      </c>
      <c r="E335" s="64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88</v>
      </c>
      <c r="L335" s="35" t="s">
        <v>45</v>
      </c>
      <c r="M335" s="36" t="s">
        <v>543</v>
      </c>
      <c r="N335" s="36"/>
      <c r="O335" s="35">
        <v>730</v>
      </c>
      <c r="P335" s="8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0"/>
      <c r="R335" s="650"/>
      <c r="S335" s="650"/>
      <c r="T335" s="651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 t="s">
        <v>45</v>
      </c>
      <c r="AB335" s="66" t="s">
        <v>45</v>
      </c>
      <c r="AC335" s="403" t="s">
        <v>542</v>
      </c>
      <c r="AG335" s="75"/>
      <c r="AJ335" s="79" t="s">
        <v>45</v>
      </c>
      <c r="AK335" s="79">
        <v>0</v>
      </c>
      <c r="BB335" s="404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idden="1" x14ac:dyDescent="0.2">
      <c r="A336" s="655"/>
      <c r="B336" s="655"/>
      <c r="C336" s="655"/>
      <c r="D336" s="655"/>
      <c r="E336" s="655"/>
      <c r="F336" s="655"/>
      <c r="G336" s="655"/>
      <c r="H336" s="655"/>
      <c r="I336" s="655"/>
      <c r="J336" s="655"/>
      <c r="K336" s="655"/>
      <c r="L336" s="655"/>
      <c r="M336" s="655"/>
      <c r="N336" s="655"/>
      <c r="O336" s="656"/>
      <c r="P336" s="652" t="s">
        <v>40</v>
      </c>
      <c r="Q336" s="653"/>
      <c r="R336" s="653"/>
      <c r="S336" s="653"/>
      <c r="T336" s="653"/>
      <c r="U336" s="653"/>
      <c r="V336" s="654"/>
      <c r="W336" s="40" t="s">
        <v>39</v>
      </c>
      <c r="X336" s="41">
        <f>IFERROR(X333/H333,"0")+IFERROR(X334/H334,"0")+IFERROR(X335/H335,"0")</f>
        <v>0</v>
      </c>
      <c r="Y336" s="41">
        <f>IFERROR(Y333/H333,"0")+IFERROR(Y334/H334,"0")+IFERROR(Y335/H335,"0")</f>
        <v>0</v>
      </c>
      <c r="Z336" s="41">
        <f>IFERROR(IF(Z333="",0,Z333),"0")+IFERROR(IF(Z334="",0,Z334),"0")+IFERROR(IF(Z335="",0,Z335),"0")</f>
        <v>0</v>
      </c>
      <c r="AA336" s="64"/>
      <c r="AB336" s="64"/>
      <c r="AC336" s="64"/>
    </row>
    <row r="337" spans="1:68" hidden="1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0" t="s">
        <v>0</v>
      </c>
      <c r="X337" s="41">
        <f>IFERROR(SUM(X333:X335),"0")</f>
        <v>0</v>
      </c>
      <c r="Y337" s="41">
        <f>IFERROR(SUM(Y333:Y335),"0")</f>
        <v>0</v>
      </c>
      <c r="Z337" s="40"/>
      <c r="AA337" s="64"/>
      <c r="AB337" s="64"/>
      <c r="AC337" s="64"/>
    </row>
    <row r="338" spans="1:68" ht="16.5" hidden="1" customHeight="1" x14ac:dyDescent="0.25">
      <c r="A338" s="646" t="s">
        <v>548</v>
      </c>
      <c r="B338" s="646"/>
      <c r="C338" s="646"/>
      <c r="D338" s="646"/>
      <c r="E338" s="646"/>
      <c r="F338" s="646"/>
      <c r="G338" s="646"/>
      <c r="H338" s="646"/>
      <c r="I338" s="646"/>
      <c r="J338" s="646"/>
      <c r="K338" s="646"/>
      <c r="L338" s="646"/>
      <c r="M338" s="646"/>
      <c r="N338" s="646"/>
      <c r="O338" s="646"/>
      <c r="P338" s="646"/>
      <c r="Q338" s="646"/>
      <c r="R338" s="646"/>
      <c r="S338" s="646"/>
      <c r="T338" s="646"/>
      <c r="U338" s="646"/>
      <c r="V338" s="646"/>
      <c r="W338" s="646"/>
      <c r="X338" s="646"/>
      <c r="Y338" s="646"/>
      <c r="Z338" s="646"/>
      <c r="AA338" s="62"/>
      <c r="AB338" s="62"/>
      <c r="AC338" s="62"/>
    </row>
    <row r="339" spans="1:68" ht="14.25" hidden="1" customHeight="1" x14ac:dyDescent="0.25">
      <c r="A339" s="647" t="s">
        <v>83</v>
      </c>
      <c r="B339" s="647"/>
      <c r="C339" s="647"/>
      <c r="D339" s="647"/>
      <c r="E339" s="647"/>
      <c r="F339" s="647"/>
      <c r="G339" s="647"/>
      <c r="H339" s="647"/>
      <c r="I339" s="647"/>
      <c r="J339" s="647"/>
      <c r="K339" s="647"/>
      <c r="L339" s="647"/>
      <c r="M339" s="647"/>
      <c r="N339" s="647"/>
      <c r="O339" s="647"/>
      <c r="P339" s="647"/>
      <c r="Q339" s="647"/>
      <c r="R339" s="647"/>
      <c r="S339" s="647"/>
      <c r="T339" s="647"/>
      <c r="U339" s="647"/>
      <c r="V339" s="647"/>
      <c r="W339" s="647"/>
      <c r="X339" s="647"/>
      <c r="Y339" s="647"/>
      <c r="Z339" s="647"/>
      <c r="AA339" s="63"/>
      <c r="AB339" s="63"/>
      <c r="AC339" s="63"/>
    </row>
    <row r="340" spans="1:68" ht="27" customHeight="1" x14ac:dyDescent="0.25">
      <c r="A340" s="60" t="s">
        <v>549</v>
      </c>
      <c r="B340" s="60" t="s">
        <v>550</v>
      </c>
      <c r="C340" s="34">
        <v>4301051489</v>
      </c>
      <c r="D340" s="648">
        <v>4607091387919</v>
      </c>
      <c r="E340" s="648"/>
      <c r="F340" s="59">
        <v>1.35</v>
      </c>
      <c r="G340" s="35">
        <v>6</v>
      </c>
      <c r="H340" s="59">
        <v>8.1</v>
      </c>
      <c r="I340" s="59">
        <v>8.6189999999999998</v>
      </c>
      <c r="J340" s="35">
        <v>64</v>
      </c>
      <c r="K340" s="35" t="s">
        <v>117</v>
      </c>
      <c r="L340" s="35" t="s">
        <v>45</v>
      </c>
      <c r="M340" s="36" t="s">
        <v>103</v>
      </c>
      <c r="N340" s="36"/>
      <c r="O340" s="35">
        <v>45</v>
      </c>
      <c r="P340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0"/>
      <c r="R340" s="650"/>
      <c r="S340" s="650"/>
      <c r="T340" s="651"/>
      <c r="U340" s="37" t="s">
        <v>45</v>
      </c>
      <c r="V340" s="37" t="s">
        <v>45</v>
      </c>
      <c r="W340" s="38" t="s">
        <v>0</v>
      </c>
      <c r="X340" s="56">
        <v>129.6</v>
      </c>
      <c r="Y340" s="53">
        <f>IFERROR(IF(X340="",0,CEILING((X340/$H340),1)*$H340),"")</f>
        <v>129.6</v>
      </c>
      <c r="Z340" s="39">
        <f>IFERROR(IF(Y340=0,"",ROUNDUP(Y340/H340,0)*0.01898),"")</f>
        <v>0.30368000000000001</v>
      </c>
      <c r="AA340" s="65" t="s">
        <v>45</v>
      </c>
      <c r="AB340" s="66" t="s">
        <v>45</v>
      </c>
      <c r="AC340" s="405" t="s">
        <v>551</v>
      </c>
      <c r="AG340" s="75"/>
      <c r="AJ340" s="79" t="s">
        <v>45</v>
      </c>
      <c r="AK340" s="79">
        <v>0</v>
      </c>
      <c r="BB340" s="406" t="s">
        <v>66</v>
      </c>
      <c r="BM340" s="75">
        <f>IFERROR(X340*I340/H340,"0")</f>
        <v>137.904</v>
      </c>
      <c r="BN340" s="75">
        <f>IFERROR(Y340*I340/H340,"0")</f>
        <v>137.904</v>
      </c>
      <c r="BO340" s="75">
        <f>IFERROR(1/J340*(X340/H340),"0")</f>
        <v>0.25</v>
      </c>
      <c r="BP340" s="75">
        <f>IFERROR(1/J340*(Y340/H340),"0")</f>
        <v>0.25</v>
      </c>
    </row>
    <row r="341" spans="1:68" ht="27" hidden="1" customHeight="1" x14ac:dyDescent="0.25">
      <c r="A341" s="60" t="s">
        <v>552</v>
      </c>
      <c r="B341" s="60" t="s">
        <v>553</v>
      </c>
      <c r="C341" s="34">
        <v>4301051461</v>
      </c>
      <c r="D341" s="648">
        <v>4680115883604</v>
      </c>
      <c r="E341" s="648"/>
      <c r="F341" s="59">
        <v>0.35</v>
      </c>
      <c r="G341" s="35">
        <v>6</v>
      </c>
      <c r="H341" s="59">
        <v>2.1</v>
      </c>
      <c r="I341" s="59">
        <v>2.3519999999999999</v>
      </c>
      <c r="J341" s="35">
        <v>182</v>
      </c>
      <c r="K341" s="35" t="s">
        <v>88</v>
      </c>
      <c r="L341" s="35" t="s">
        <v>45</v>
      </c>
      <c r="M341" s="36" t="s">
        <v>87</v>
      </c>
      <c r="N341" s="36"/>
      <c r="O341" s="35">
        <v>45</v>
      </c>
      <c r="P341" s="8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0"/>
      <c r="R341" s="650"/>
      <c r="S341" s="650"/>
      <c r="T341" s="651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07" t="s">
        <v>554</v>
      </c>
      <c r="AG341" s="75"/>
      <c r="AJ341" s="79" t="s">
        <v>45</v>
      </c>
      <c r="AK341" s="79">
        <v>0</v>
      </c>
      <c r="BB341" s="408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555</v>
      </c>
      <c r="B342" s="60" t="s">
        <v>556</v>
      </c>
      <c r="C342" s="34">
        <v>4301051864</v>
      </c>
      <c r="D342" s="648">
        <v>4680115883567</v>
      </c>
      <c r="E342" s="648"/>
      <c r="F342" s="59">
        <v>0.35</v>
      </c>
      <c r="G342" s="35">
        <v>6</v>
      </c>
      <c r="H342" s="59">
        <v>2.1</v>
      </c>
      <c r="I342" s="59">
        <v>2.34</v>
      </c>
      <c r="J342" s="35">
        <v>182</v>
      </c>
      <c r="K342" s="35" t="s">
        <v>88</v>
      </c>
      <c r="L342" s="35" t="s">
        <v>45</v>
      </c>
      <c r="M342" s="36" t="s">
        <v>103</v>
      </c>
      <c r="N342" s="36"/>
      <c r="O342" s="35">
        <v>40</v>
      </c>
      <c r="P342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0"/>
      <c r="R342" s="650"/>
      <c r="S342" s="650"/>
      <c r="T342" s="651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09" t="s">
        <v>557</v>
      </c>
      <c r="AG342" s="75"/>
      <c r="AJ342" s="79" t="s">
        <v>45</v>
      </c>
      <c r="AK342" s="79">
        <v>0</v>
      </c>
      <c r="BB342" s="410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655"/>
      <c r="B343" s="655"/>
      <c r="C343" s="655"/>
      <c r="D343" s="655"/>
      <c r="E343" s="655"/>
      <c r="F343" s="655"/>
      <c r="G343" s="655"/>
      <c r="H343" s="655"/>
      <c r="I343" s="655"/>
      <c r="J343" s="655"/>
      <c r="K343" s="655"/>
      <c r="L343" s="655"/>
      <c r="M343" s="655"/>
      <c r="N343" s="655"/>
      <c r="O343" s="656"/>
      <c r="P343" s="652" t="s">
        <v>40</v>
      </c>
      <c r="Q343" s="653"/>
      <c r="R343" s="653"/>
      <c r="S343" s="653"/>
      <c r="T343" s="653"/>
      <c r="U343" s="653"/>
      <c r="V343" s="654"/>
      <c r="W343" s="40" t="s">
        <v>39</v>
      </c>
      <c r="X343" s="41">
        <f>IFERROR(X340/H340,"0")+IFERROR(X341/H341,"0")+IFERROR(X342/H342,"0")</f>
        <v>16</v>
      </c>
      <c r="Y343" s="41">
        <f>IFERROR(Y340/H340,"0")+IFERROR(Y341/H341,"0")+IFERROR(Y342/H342,"0")</f>
        <v>16</v>
      </c>
      <c r="Z343" s="41">
        <f>IFERROR(IF(Z340="",0,Z340),"0")+IFERROR(IF(Z341="",0,Z341),"0")+IFERROR(IF(Z342="",0,Z342),"0")</f>
        <v>0.30368000000000001</v>
      </c>
      <c r="AA343" s="64"/>
      <c r="AB343" s="64"/>
      <c r="AC343" s="64"/>
    </row>
    <row r="344" spans="1:68" x14ac:dyDescent="0.2">
      <c r="A344" s="655"/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6"/>
      <c r="P344" s="652" t="s">
        <v>40</v>
      </c>
      <c r="Q344" s="653"/>
      <c r="R344" s="653"/>
      <c r="S344" s="653"/>
      <c r="T344" s="653"/>
      <c r="U344" s="653"/>
      <c r="V344" s="654"/>
      <c r="W344" s="40" t="s">
        <v>0</v>
      </c>
      <c r="X344" s="41">
        <f>IFERROR(SUM(X340:X342),"0")</f>
        <v>129.6</v>
      </c>
      <c r="Y344" s="41">
        <f>IFERROR(SUM(Y340:Y342),"0")</f>
        <v>129.6</v>
      </c>
      <c r="Z344" s="40"/>
      <c r="AA344" s="64"/>
      <c r="AB344" s="64"/>
      <c r="AC344" s="64"/>
    </row>
    <row r="345" spans="1:68" ht="27.75" hidden="1" customHeight="1" x14ac:dyDescent="0.2">
      <c r="A345" s="645" t="s">
        <v>558</v>
      </c>
      <c r="B345" s="645"/>
      <c r="C345" s="645"/>
      <c r="D345" s="645"/>
      <c r="E345" s="645"/>
      <c r="F345" s="645"/>
      <c r="G345" s="645"/>
      <c r="H345" s="645"/>
      <c r="I345" s="645"/>
      <c r="J345" s="645"/>
      <c r="K345" s="645"/>
      <c r="L345" s="645"/>
      <c r="M345" s="645"/>
      <c r="N345" s="645"/>
      <c r="O345" s="645"/>
      <c r="P345" s="645"/>
      <c r="Q345" s="645"/>
      <c r="R345" s="645"/>
      <c r="S345" s="645"/>
      <c r="T345" s="645"/>
      <c r="U345" s="645"/>
      <c r="V345" s="645"/>
      <c r="W345" s="645"/>
      <c r="X345" s="645"/>
      <c r="Y345" s="645"/>
      <c r="Z345" s="645"/>
      <c r="AA345" s="52"/>
      <c r="AB345" s="52"/>
      <c r="AC345" s="52"/>
    </row>
    <row r="346" spans="1:68" ht="16.5" hidden="1" customHeight="1" x14ac:dyDescent="0.25">
      <c r="A346" s="646" t="s">
        <v>559</v>
      </c>
      <c r="B346" s="646"/>
      <c r="C346" s="646"/>
      <c r="D346" s="646"/>
      <c r="E346" s="646"/>
      <c r="F346" s="646"/>
      <c r="G346" s="646"/>
      <c r="H346" s="646"/>
      <c r="I346" s="646"/>
      <c r="J346" s="646"/>
      <c r="K346" s="646"/>
      <c r="L346" s="646"/>
      <c r="M346" s="646"/>
      <c r="N346" s="646"/>
      <c r="O346" s="646"/>
      <c r="P346" s="646"/>
      <c r="Q346" s="646"/>
      <c r="R346" s="646"/>
      <c r="S346" s="646"/>
      <c r="T346" s="646"/>
      <c r="U346" s="646"/>
      <c r="V346" s="646"/>
      <c r="W346" s="646"/>
      <c r="X346" s="646"/>
      <c r="Y346" s="646"/>
      <c r="Z346" s="646"/>
      <c r="AA346" s="62"/>
      <c r="AB346" s="62"/>
      <c r="AC346" s="62"/>
    </row>
    <row r="347" spans="1:68" ht="14.25" hidden="1" customHeight="1" x14ac:dyDescent="0.25">
      <c r="A347" s="647" t="s">
        <v>112</v>
      </c>
      <c r="B347" s="647"/>
      <c r="C347" s="647"/>
      <c r="D347" s="647"/>
      <c r="E347" s="647"/>
      <c r="F347" s="647"/>
      <c r="G347" s="647"/>
      <c r="H347" s="647"/>
      <c r="I347" s="647"/>
      <c r="J347" s="647"/>
      <c r="K347" s="647"/>
      <c r="L347" s="647"/>
      <c r="M347" s="647"/>
      <c r="N347" s="647"/>
      <c r="O347" s="647"/>
      <c r="P347" s="647"/>
      <c r="Q347" s="647"/>
      <c r="R347" s="647"/>
      <c r="S347" s="647"/>
      <c r="T347" s="647"/>
      <c r="U347" s="647"/>
      <c r="V347" s="647"/>
      <c r="W347" s="647"/>
      <c r="X347" s="647"/>
      <c r="Y347" s="647"/>
      <c r="Z347" s="647"/>
      <c r="AA347" s="63"/>
      <c r="AB347" s="63"/>
      <c r="AC347" s="63"/>
    </row>
    <row r="348" spans="1:68" ht="37.5" customHeight="1" x14ac:dyDescent="0.25">
      <c r="A348" s="60" t="s">
        <v>560</v>
      </c>
      <c r="B348" s="60" t="s">
        <v>561</v>
      </c>
      <c r="C348" s="34">
        <v>4301011869</v>
      </c>
      <c r="D348" s="648">
        <v>4680115884847</v>
      </c>
      <c r="E348" s="648"/>
      <c r="F348" s="59">
        <v>2.5</v>
      </c>
      <c r="G348" s="35">
        <v>6</v>
      </c>
      <c r="H348" s="59">
        <v>15</v>
      </c>
      <c r="I348" s="59">
        <v>15.48</v>
      </c>
      <c r="J348" s="35">
        <v>48</v>
      </c>
      <c r="K348" s="35" t="s">
        <v>117</v>
      </c>
      <c r="L348" s="35" t="s">
        <v>45</v>
      </c>
      <c r="M348" s="36" t="s">
        <v>81</v>
      </c>
      <c r="N348" s="36"/>
      <c r="O348" s="35">
        <v>60</v>
      </c>
      <c r="P348" s="82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0"/>
      <c r="R348" s="650"/>
      <c r="S348" s="650"/>
      <c r="T348" s="651"/>
      <c r="U348" s="37" t="s">
        <v>45</v>
      </c>
      <c r="V348" s="37" t="s">
        <v>45</v>
      </c>
      <c r="W348" s="38" t="s">
        <v>0</v>
      </c>
      <c r="X348" s="56">
        <v>840</v>
      </c>
      <c r="Y348" s="53">
        <f t="shared" ref="Y348:Y354" si="58">IFERROR(IF(X348="",0,CEILING((X348/$H348),1)*$H348),"")</f>
        <v>840</v>
      </c>
      <c r="Z348" s="39">
        <f>IFERROR(IF(Y348=0,"",ROUNDUP(Y348/H348,0)*0.02175),"")</f>
        <v>1.218</v>
      </c>
      <c r="AA348" s="65" t="s">
        <v>45</v>
      </c>
      <c r="AB348" s="66" t="s">
        <v>45</v>
      </c>
      <c r="AC348" s="411" t="s">
        <v>562</v>
      </c>
      <c r="AG348" s="75"/>
      <c r="AJ348" s="79" t="s">
        <v>45</v>
      </c>
      <c r="AK348" s="79">
        <v>0</v>
      </c>
      <c r="BB348" s="412" t="s">
        <v>66</v>
      </c>
      <c r="BM348" s="75">
        <f t="shared" ref="BM348:BM354" si="59">IFERROR(X348*I348/H348,"0")</f>
        <v>866.88</v>
      </c>
      <c r="BN348" s="75">
        <f t="shared" ref="BN348:BN354" si="60">IFERROR(Y348*I348/H348,"0")</f>
        <v>866.88</v>
      </c>
      <c r="BO348" s="75">
        <f t="shared" ref="BO348:BO354" si="61">IFERROR(1/J348*(X348/H348),"0")</f>
        <v>1.1666666666666665</v>
      </c>
      <c r="BP348" s="75">
        <f t="shared" ref="BP348:BP354" si="62">IFERROR(1/J348*(Y348/H348),"0")</f>
        <v>1.1666666666666665</v>
      </c>
    </row>
    <row r="349" spans="1:68" ht="27" customHeight="1" x14ac:dyDescent="0.25">
      <c r="A349" s="60" t="s">
        <v>563</v>
      </c>
      <c r="B349" s="60" t="s">
        <v>564</v>
      </c>
      <c r="C349" s="34">
        <v>4301011870</v>
      </c>
      <c r="D349" s="648">
        <v>4680115884854</v>
      </c>
      <c r="E349" s="648"/>
      <c r="F349" s="59">
        <v>2.5</v>
      </c>
      <c r="G349" s="35">
        <v>6</v>
      </c>
      <c r="H349" s="59">
        <v>15</v>
      </c>
      <c r="I349" s="59">
        <v>15.48</v>
      </c>
      <c r="J349" s="35">
        <v>48</v>
      </c>
      <c r="K349" s="35" t="s">
        <v>117</v>
      </c>
      <c r="L349" s="35" t="s">
        <v>45</v>
      </c>
      <c r="M349" s="36" t="s">
        <v>81</v>
      </c>
      <c r="N349" s="36"/>
      <c r="O349" s="35">
        <v>60</v>
      </c>
      <c r="P349" s="8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0"/>
      <c r="R349" s="650"/>
      <c r="S349" s="650"/>
      <c r="T349" s="651"/>
      <c r="U349" s="37" t="s">
        <v>45</v>
      </c>
      <c r="V349" s="37" t="s">
        <v>45</v>
      </c>
      <c r="W349" s="38" t="s">
        <v>0</v>
      </c>
      <c r="X349" s="56">
        <v>360</v>
      </c>
      <c r="Y349" s="53">
        <f t="shared" si="58"/>
        <v>360</v>
      </c>
      <c r="Z349" s="39">
        <f>IFERROR(IF(Y349=0,"",ROUNDUP(Y349/H349,0)*0.02175),"")</f>
        <v>0.52200000000000002</v>
      </c>
      <c r="AA349" s="65" t="s">
        <v>45</v>
      </c>
      <c r="AB349" s="66" t="s">
        <v>45</v>
      </c>
      <c r="AC349" s="413" t="s">
        <v>565</v>
      </c>
      <c r="AG349" s="75"/>
      <c r="AJ349" s="79" t="s">
        <v>45</v>
      </c>
      <c r="AK349" s="79">
        <v>0</v>
      </c>
      <c r="BB349" s="414" t="s">
        <v>66</v>
      </c>
      <c r="BM349" s="75">
        <f t="shared" si="59"/>
        <v>371.52000000000004</v>
      </c>
      <c r="BN349" s="75">
        <f t="shared" si="60"/>
        <v>371.52000000000004</v>
      </c>
      <c r="BO349" s="75">
        <f t="shared" si="61"/>
        <v>0.5</v>
      </c>
      <c r="BP349" s="75">
        <f t="shared" si="62"/>
        <v>0.5</v>
      </c>
    </row>
    <row r="350" spans="1:68" ht="27" hidden="1" customHeight="1" x14ac:dyDescent="0.25">
      <c r="A350" s="60" t="s">
        <v>566</v>
      </c>
      <c r="B350" s="60" t="s">
        <v>567</v>
      </c>
      <c r="C350" s="34">
        <v>4301011832</v>
      </c>
      <c r="D350" s="648">
        <v>4607091383997</v>
      </c>
      <c r="E350" s="64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117</v>
      </c>
      <c r="L350" s="35" t="s">
        <v>45</v>
      </c>
      <c r="M350" s="36" t="s">
        <v>103</v>
      </c>
      <c r="N350" s="36"/>
      <c r="O350" s="35">
        <v>60</v>
      </c>
      <c r="P350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0"/>
      <c r="R350" s="650"/>
      <c r="S350" s="650"/>
      <c r="T350" s="651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58"/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15" t="s">
        <v>568</v>
      </c>
      <c r="AG350" s="75"/>
      <c r="AJ350" s="79" t="s">
        <v>45</v>
      </c>
      <c r="AK350" s="79">
        <v>0</v>
      </c>
      <c r="BB350" s="416" t="s">
        <v>66</v>
      </c>
      <c r="BM350" s="75">
        <f t="shared" si="59"/>
        <v>0</v>
      </c>
      <c r="BN350" s="75">
        <f t="shared" si="60"/>
        <v>0</v>
      </c>
      <c r="BO350" s="75">
        <f t="shared" si="61"/>
        <v>0</v>
      </c>
      <c r="BP350" s="75">
        <f t="shared" si="62"/>
        <v>0</v>
      </c>
    </row>
    <row r="351" spans="1:68" ht="37.5" customHeight="1" x14ac:dyDescent="0.25">
      <c r="A351" s="60" t="s">
        <v>569</v>
      </c>
      <c r="B351" s="60" t="s">
        <v>570</v>
      </c>
      <c r="C351" s="34">
        <v>4301011867</v>
      </c>
      <c r="D351" s="648">
        <v>4680115884830</v>
      </c>
      <c r="E351" s="64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117</v>
      </c>
      <c r="L351" s="35" t="s">
        <v>45</v>
      </c>
      <c r="M351" s="36" t="s">
        <v>81</v>
      </c>
      <c r="N351" s="36"/>
      <c r="O351" s="35">
        <v>60</v>
      </c>
      <c r="P351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0"/>
      <c r="R351" s="650"/>
      <c r="S351" s="650"/>
      <c r="T351" s="651"/>
      <c r="U351" s="37" t="s">
        <v>45</v>
      </c>
      <c r="V351" s="37" t="s">
        <v>45</v>
      </c>
      <c r="W351" s="38" t="s">
        <v>0</v>
      </c>
      <c r="X351" s="56">
        <v>945</v>
      </c>
      <c r="Y351" s="53">
        <f t="shared" si="58"/>
        <v>945</v>
      </c>
      <c r="Z351" s="39">
        <f>IFERROR(IF(Y351=0,"",ROUNDUP(Y351/H351,0)*0.02175),"")</f>
        <v>1.37025</v>
      </c>
      <c r="AA351" s="65" t="s">
        <v>45</v>
      </c>
      <c r="AB351" s="66" t="s">
        <v>45</v>
      </c>
      <c r="AC351" s="417" t="s">
        <v>571</v>
      </c>
      <c r="AG351" s="75"/>
      <c r="AJ351" s="79" t="s">
        <v>45</v>
      </c>
      <c r="AK351" s="79">
        <v>0</v>
      </c>
      <c r="BB351" s="418" t="s">
        <v>66</v>
      </c>
      <c r="BM351" s="75">
        <f t="shared" si="59"/>
        <v>975.24</v>
      </c>
      <c r="BN351" s="75">
        <f t="shared" si="60"/>
        <v>975.24</v>
      </c>
      <c r="BO351" s="75">
        <f t="shared" si="61"/>
        <v>1.3125</v>
      </c>
      <c r="BP351" s="75">
        <f t="shared" si="62"/>
        <v>1.3125</v>
      </c>
    </row>
    <row r="352" spans="1:68" ht="27" hidden="1" customHeight="1" x14ac:dyDescent="0.25">
      <c r="A352" s="60" t="s">
        <v>572</v>
      </c>
      <c r="B352" s="60" t="s">
        <v>573</v>
      </c>
      <c r="C352" s="34">
        <v>4301011433</v>
      </c>
      <c r="D352" s="648">
        <v>4680115882638</v>
      </c>
      <c r="E352" s="648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120</v>
      </c>
      <c r="L352" s="35" t="s">
        <v>45</v>
      </c>
      <c r="M352" s="36" t="s">
        <v>116</v>
      </c>
      <c r="N352" s="36"/>
      <c r="O352" s="35">
        <v>90</v>
      </c>
      <c r="P352" s="82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0"/>
      <c r="R352" s="650"/>
      <c r="S352" s="650"/>
      <c r="T352" s="651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58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19" t="s">
        <v>574</v>
      </c>
      <c r="AG352" s="75"/>
      <c r="AJ352" s="79" t="s">
        <v>45</v>
      </c>
      <c r="AK352" s="79">
        <v>0</v>
      </c>
      <c r="BB352" s="420" t="s">
        <v>66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27" hidden="1" customHeight="1" x14ac:dyDescent="0.25">
      <c r="A353" s="60" t="s">
        <v>575</v>
      </c>
      <c r="B353" s="60" t="s">
        <v>576</v>
      </c>
      <c r="C353" s="34">
        <v>4301011952</v>
      </c>
      <c r="D353" s="648">
        <v>4680115884922</v>
      </c>
      <c r="E353" s="648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120</v>
      </c>
      <c r="L353" s="35" t="s">
        <v>45</v>
      </c>
      <c r="M353" s="36" t="s">
        <v>81</v>
      </c>
      <c r="N353" s="36"/>
      <c r="O353" s="35">
        <v>60</v>
      </c>
      <c r="P353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0"/>
      <c r="R353" s="650"/>
      <c r="S353" s="650"/>
      <c r="T353" s="651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58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21" t="s">
        <v>565</v>
      </c>
      <c r="AG353" s="75"/>
      <c r="AJ353" s="79" t="s">
        <v>45</v>
      </c>
      <c r="AK353" s="79">
        <v>0</v>
      </c>
      <c r="BB353" s="422" t="s">
        <v>66</v>
      </c>
      <c r="BM353" s="75">
        <f t="shared" si="59"/>
        <v>0</v>
      </c>
      <c r="BN353" s="75">
        <f t="shared" si="60"/>
        <v>0</v>
      </c>
      <c r="BO353" s="75">
        <f t="shared" si="61"/>
        <v>0</v>
      </c>
      <c r="BP353" s="75">
        <f t="shared" si="62"/>
        <v>0</v>
      </c>
    </row>
    <row r="354" spans="1:68" ht="37.5" hidden="1" customHeight="1" x14ac:dyDescent="0.25">
      <c r="A354" s="60" t="s">
        <v>577</v>
      </c>
      <c r="B354" s="60" t="s">
        <v>578</v>
      </c>
      <c r="C354" s="34">
        <v>4301011868</v>
      </c>
      <c r="D354" s="648">
        <v>4680115884861</v>
      </c>
      <c r="E354" s="648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120</v>
      </c>
      <c r="L354" s="35" t="s">
        <v>45</v>
      </c>
      <c r="M354" s="36" t="s">
        <v>81</v>
      </c>
      <c r="N354" s="36"/>
      <c r="O354" s="35">
        <v>60</v>
      </c>
      <c r="P354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0"/>
      <c r="R354" s="650"/>
      <c r="S354" s="650"/>
      <c r="T354" s="651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3" t="s">
        <v>571</v>
      </c>
      <c r="AG354" s="75"/>
      <c r="AJ354" s="79" t="s">
        <v>45</v>
      </c>
      <c r="AK354" s="79">
        <v>0</v>
      </c>
      <c r="BB354" s="424" t="s">
        <v>66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0" t="s">
        <v>39</v>
      </c>
      <c r="X355" s="41">
        <f>IFERROR(X348/H348,"0")+IFERROR(X349/H349,"0")+IFERROR(X350/H350,"0")+IFERROR(X351/H351,"0")+IFERROR(X352/H352,"0")+IFERROR(X353/H353,"0")+IFERROR(X354/H354,"0")</f>
        <v>143</v>
      </c>
      <c r="Y355" s="41">
        <f>IFERROR(Y348/H348,"0")+IFERROR(Y349/H349,"0")+IFERROR(Y350/H350,"0")+IFERROR(Y351/H351,"0")+IFERROR(Y352/H352,"0")+IFERROR(Y353/H353,"0")+IFERROR(Y354/H354,"0")</f>
        <v>143</v>
      </c>
      <c r="Z355" s="41">
        <f>IFERROR(IF(Z348="",0,Z348),"0")+IFERROR(IF(Z349="",0,Z349),"0")+IFERROR(IF(Z350="",0,Z350),"0")+IFERROR(IF(Z351="",0,Z351),"0")+IFERROR(IF(Z352="",0,Z352),"0")+IFERROR(IF(Z353="",0,Z353),"0")+IFERROR(IF(Z354="",0,Z354),"0")</f>
        <v>3.1102499999999997</v>
      </c>
      <c r="AA355" s="64"/>
      <c r="AB355" s="64"/>
      <c r="AC355" s="64"/>
    </row>
    <row r="356" spans="1:68" x14ac:dyDescent="0.2">
      <c r="A356" s="655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2" t="s">
        <v>40</v>
      </c>
      <c r="Q356" s="653"/>
      <c r="R356" s="653"/>
      <c r="S356" s="653"/>
      <c r="T356" s="653"/>
      <c r="U356" s="653"/>
      <c r="V356" s="654"/>
      <c r="W356" s="40" t="s">
        <v>0</v>
      </c>
      <c r="X356" s="41">
        <f>IFERROR(SUM(X348:X354),"0")</f>
        <v>2145</v>
      </c>
      <c r="Y356" s="41">
        <f>IFERROR(SUM(Y348:Y354),"0")</f>
        <v>2145</v>
      </c>
      <c r="Z356" s="40"/>
      <c r="AA356" s="64"/>
      <c r="AB356" s="64"/>
      <c r="AC356" s="64"/>
    </row>
    <row r="357" spans="1:68" ht="14.25" hidden="1" customHeight="1" x14ac:dyDescent="0.25">
      <c r="A357" s="647" t="s">
        <v>144</v>
      </c>
      <c r="B357" s="647"/>
      <c r="C357" s="647"/>
      <c r="D357" s="647"/>
      <c r="E357" s="647"/>
      <c r="F357" s="647"/>
      <c r="G357" s="647"/>
      <c r="H357" s="647"/>
      <c r="I357" s="647"/>
      <c r="J357" s="647"/>
      <c r="K357" s="647"/>
      <c r="L357" s="647"/>
      <c r="M357" s="647"/>
      <c r="N357" s="647"/>
      <c r="O357" s="647"/>
      <c r="P357" s="647"/>
      <c r="Q357" s="647"/>
      <c r="R357" s="647"/>
      <c r="S357" s="647"/>
      <c r="T357" s="647"/>
      <c r="U357" s="647"/>
      <c r="V357" s="647"/>
      <c r="W357" s="647"/>
      <c r="X357" s="647"/>
      <c r="Y357" s="647"/>
      <c r="Z357" s="647"/>
      <c r="AA357" s="63"/>
      <c r="AB357" s="63"/>
      <c r="AC357" s="63"/>
    </row>
    <row r="358" spans="1:68" ht="27" customHeight="1" x14ac:dyDescent="0.25">
      <c r="A358" s="60" t="s">
        <v>579</v>
      </c>
      <c r="B358" s="60" t="s">
        <v>580</v>
      </c>
      <c r="C358" s="34">
        <v>4301020178</v>
      </c>
      <c r="D358" s="648">
        <v>4607091383980</v>
      </c>
      <c r="E358" s="648"/>
      <c r="F358" s="59">
        <v>2.5</v>
      </c>
      <c r="G358" s="35">
        <v>6</v>
      </c>
      <c r="H358" s="59">
        <v>15</v>
      </c>
      <c r="I358" s="59">
        <v>15.48</v>
      </c>
      <c r="J358" s="35">
        <v>48</v>
      </c>
      <c r="K358" s="35" t="s">
        <v>117</v>
      </c>
      <c r="L358" s="35" t="s">
        <v>45</v>
      </c>
      <c r="M358" s="36" t="s">
        <v>116</v>
      </c>
      <c r="N358" s="36"/>
      <c r="O358" s="35">
        <v>50</v>
      </c>
      <c r="P358" s="8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0"/>
      <c r="R358" s="650"/>
      <c r="S358" s="650"/>
      <c r="T358" s="651"/>
      <c r="U358" s="37" t="s">
        <v>45</v>
      </c>
      <c r="V358" s="37" t="s">
        <v>45</v>
      </c>
      <c r="W358" s="38" t="s">
        <v>0</v>
      </c>
      <c r="X358" s="56">
        <v>360</v>
      </c>
      <c r="Y358" s="53">
        <f>IFERROR(IF(X358="",0,CEILING((X358/$H358),1)*$H358),"")</f>
        <v>360</v>
      </c>
      <c r="Z358" s="39">
        <f>IFERROR(IF(Y358=0,"",ROUNDUP(Y358/H358,0)*0.02175),"")</f>
        <v>0.52200000000000002</v>
      </c>
      <c r="AA358" s="65" t="s">
        <v>45</v>
      </c>
      <c r="AB358" s="66" t="s">
        <v>45</v>
      </c>
      <c r="AC358" s="425" t="s">
        <v>581</v>
      </c>
      <c r="AG358" s="75"/>
      <c r="AJ358" s="79" t="s">
        <v>45</v>
      </c>
      <c r="AK358" s="79">
        <v>0</v>
      </c>
      <c r="BB358" s="426" t="s">
        <v>66</v>
      </c>
      <c r="BM358" s="75">
        <f>IFERROR(X358*I358/H358,"0")</f>
        <v>371.52000000000004</v>
      </c>
      <c r="BN358" s="75">
        <f>IFERROR(Y358*I358/H358,"0")</f>
        <v>371.52000000000004</v>
      </c>
      <c r="BO358" s="75">
        <f>IFERROR(1/J358*(X358/H358),"0")</f>
        <v>0.5</v>
      </c>
      <c r="BP358" s="75">
        <f>IFERROR(1/J358*(Y358/H358),"0")</f>
        <v>0.5</v>
      </c>
    </row>
    <row r="359" spans="1:68" ht="16.5" hidden="1" customHeight="1" x14ac:dyDescent="0.25">
      <c r="A359" s="60" t="s">
        <v>582</v>
      </c>
      <c r="B359" s="60" t="s">
        <v>583</v>
      </c>
      <c r="C359" s="34">
        <v>4301020179</v>
      </c>
      <c r="D359" s="648">
        <v>4607091384178</v>
      </c>
      <c r="E359" s="648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120</v>
      </c>
      <c r="L359" s="35" t="s">
        <v>45</v>
      </c>
      <c r="M359" s="36" t="s">
        <v>116</v>
      </c>
      <c r="N359" s="36"/>
      <c r="O359" s="35">
        <v>50</v>
      </c>
      <c r="P359" s="8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0"/>
      <c r="R359" s="650"/>
      <c r="S359" s="650"/>
      <c r="T359" s="651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27" t="s">
        <v>581</v>
      </c>
      <c r="AG359" s="75"/>
      <c r="AJ359" s="79" t="s">
        <v>45</v>
      </c>
      <c r="AK359" s="79">
        <v>0</v>
      </c>
      <c r="BB359" s="42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0" t="s">
        <v>39</v>
      </c>
      <c r="X360" s="41">
        <f>IFERROR(X358/H358,"0")+IFERROR(X359/H359,"0")</f>
        <v>24</v>
      </c>
      <c r="Y360" s="41">
        <f>IFERROR(Y358/H358,"0")+IFERROR(Y359/H359,"0")</f>
        <v>24</v>
      </c>
      <c r="Z360" s="41">
        <f>IFERROR(IF(Z358="",0,Z358),"0")+IFERROR(IF(Z359="",0,Z359),"0")</f>
        <v>0.52200000000000002</v>
      </c>
      <c r="AA360" s="64"/>
      <c r="AB360" s="64"/>
      <c r="AC360" s="64"/>
    </row>
    <row r="361" spans="1:68" x14ac:dyDescent="0.2">
      <c r="A361" s="655"/>
      <c r="B361" s="655"/>
      <c r="C361" s="655"/>
      <c r="D361" s="655"/>
      <c r="E361" s="655"/>
      <c r="F361" s="655"/>
      <c r="G361" s="655"/>
      <c r="H361" s="655"/>
      <c r="I361" s="655"/>
      <c r="J361" s="655"/>
      <c r="K361" s="655"/>
      <c r="L361" s="655"/>
      <c r="M361" s="655"/>
      <c r="N361" s="655"/>
      <c r="O361" s="656"/>
      <c r="P361" s="652" t="s">
        <v>40</v>
      </c>
      <c r="Q361" s="653"/>
      <c r="R361" s="653"/>
      <c r="S361" s="653"/>
      <c r="T361" s="653"/>
      <c r="U361" s="653"/>
      <c r="V361" s="654"/>
      <c r="W361" s="40" t="s">
        <v>0</v>
      </c>
      <c r="X361" s="41">
        <f>IFERROR(SUM(X358:X359),"0")</f>
        <v>360</v>
      </c>
      <c r="Y361" s="41">
        <f>IFERROR(SUM(Y358:Y359),"0")</f>
        <v>360</v>
      </c>
      <c r="Z361" s="40"/>
      <c r="AA361" s="64"/>
      <c r="AB361" s="64"/>
      <c r="AC361" s="64"/>
    </row>
    <row r="362" spans="1:68" ht="14.25" hidden="1" customHeight="1" x14ac:dyDescent="0.25">
      <c r="A362" s="647" t="s">
        <v>83</v>
      </c>
      <c r="B362" s="647"/>
      <c r="C362" s="647"/>
      <c r="D362" s="647"/>
      <c r="E362" s="647"/>
      <c r="F362" s="647"/>
      <c r="G362" s="647"/>
      <c r="H362" s="647"/>
      <c r="I362" s="647"/>
      <c r="J362" s="647"/>
      <c r="K362" s="647"/>
      <c r="L362" s="647"/>
      <c r="M362" s="647"/>
      <c r="N362" s="647"/>
      <c r="O362" s="647"/>
      <c r="P362" s="647"/>
      <c r="Q362" s="647"/>
      <c r="R362" s="647"/>
      <c r="S362" s="647"/>
      <c r="T362" s="647"/>
      <c r="U362" s="647"/>
      <c r="V362" s="647"/>
      <c r="W362" s="647"/>
      <c r="X362" s="647"/>
      <c r="Y362" s="647"/>
      <c r="Z362" s="647"/>
      <c r="AA362" s="63"/>
      <c r="AB362" s="63"/>
      <c r="AC362" s="63"/>
    </row>
    <row r="363" spans="1:68" ht="27" hidden="1" customHeight="1" x14ac:dyDescent="0.25">
      <c r="A363" s="60" t="s">
        <v>584</v>
      </c>
      <c r="B363" s="60" t="s">
        <v>585</v>
      </c>
      <c r="C363" s="34">
        <v>4301051903</v>
      </c>
      <c r="D363" s="648">
        <v>4607091383928</v>
      </c>
      <c r="E363" s="648"/>
      <c r="F363" s="59">
        <v>1.5</v>
      </c>
      <c r="G363" s="35">
        <v>6</v>
      </c>
      <c r="H363" s="59">
        <v>9</v>
      </c>
      <c r="I363" s="59">
        <v>9.5250000000000004</v>
      </c>
      <c r="J363" s="35">
        <v>64</v>
      </c>
      <c r="K363" s="35" t="s">
        <v>117</v>
      </c>
      <c r="L363" s="35" t="s">
        <v>45</v>
      </c>
      <c r="M363" s="36" t="s">
        <v>87</v>
      </c>
      <c r="N363" s="36"/>
      <c r="O363" s="35">
        <v>40</v>
      </c>
      <c r="P363" s="83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0"/>
      <c r="R363" s="650"/>
      <c r="S363" s="650"/>
      <c r="T363" s="651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IFERROR(IF(Y363=0,"",ROUNDUP(Y363/H363,0)*0.01898),"")</f>
        <v/>
      </c>
      <c r="AA363" s="65" t="s">
        <v>45</v>
      </c>
      <c r="AB363" s="66" t="s">
        <v>45</v>
      </c>
      <c r="AC363" s="429" t="s">
        <v>586</v>
      </c>
      <c r="AG363" s="75"/>
      <c r="AJ363" s="79" t="s">
        <v>45</v>
      </c>
      <c r="AK363" s="79">
        <v>0</v>
      </c>
      <c r="BB363" s="430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t="27" hidden="1" customHeight="1" x14ac:dyDescent="0.25">
      <c r="A364" s="60" t="s">
        <v>587</v>
      </c>
      <c r="B364" s="60" t="s">
        <v>588</v>
      </c>
      <c r="C364" s="34">
        <v>4301051897</v>
      </c>
      <c r="D364" s="648">
        <v>4607091384260</v>
      </c>
      <c r="E364" s="648"/>
      <c r="F364" s="59">
        <v>1.5</v>
      </c>
      <c r="G364" s="35">
        <v>6</v>
      </c>
      <c r="H364" s="59">
        <v>9</v>
      </c>
      <c r="I364" s="59">
        <v>9.5190000000000001</v>
      </c>
      <c r="J364" s="35">
        <v>64</v>
      </c>
      <c r="K364" s="35" t="s">
        <v>117</v>
      </c>
      <c r="L364" s="35" t="s">
        <v>45</v>
      </c>
      <c r="M364" s="36" t="s">
        <v>87</v>
      </c>
      <c r="N364" s="36"/>
      <c r="O364" s="35">
        <v>40</v>
      </c>
      <c r="P364" s="8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0"/>
      <c r="R364" s="650"/>
      <c r="S364" s="650"/>
      <c r="T364" s="651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IFERROR(IF(Y364=0,"",ROUNDUP(Y364/H364,0)*0.01898),"")</f>
        <v/>
      </c>
      <c r="AA364" s="65" t="s">
        <v>45</v>
      </c>
      <c r="AB364" s="66" t="s">
        <v>45</v>
      </c>
      <c r="AC364" s="431" t="s">
        <v>589</v>
      </c>
      <c r="AG364" s="75"/>
      <c r="AJ364" s="79" t="s">
        <v>45</v>
      </c>
      <c r="AK364" s="79">
        <v>0</v>
      </c>
      <c r="BB364" s="432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idden="1" x14ac:dyDescent="0.2">
      <c r="A365" s="655"/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6"/>
      <c r="P365" s="652" t="s">
        <v>40</v>
      </c>
      <c r="Q365" s="653"/>
      <c r="R365" s="653"/>
      <c r="S365" s="653"/>
      <c r="T365" s="653"/>
      <c r="U365" s="653"/>
      <c r="V365" s="654"/>
      <c r="W365" s="40" t="s">
        <v>39</v>
      </c>
      <c r="X365" s="41">
        <f>IFERROR(X363/H363,"0")+IFERROR(X364/H364,"0")</f>
        <v>0</v>
      </c>
      <c r="Y365" s="41">
        <f>IFERROR(Y363/H363,"0")+IFERROR(Y364/H364,"0")</f>
        <v>0</v>
      </c>
      <c r="Z365" s="41">
        <f>IFERROR(IF(Z363="",0,Z363),"0")+IFERROR(IF(Z364="",0,Z364),"0")</f>
        <v>0</v>
      </c>
      <c r="AA365" s="64"/>
      <c r="AB365" s="64"/>
      <c r="AC365" s="64"/>
    </row>
    <row r="366" spans="1:68" hidden="1" x14ac:dyDescent="0.2">
      <c r="A366" s="655"/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6"/>
      <c r="P366" s="652" t="s">
        <v>40</v>
      </c>
      <c r="Q366" s="653"/>
      <c r="R366" s="653"/>
      <c r="S366" s="653"/>
      <c r="T366" s="653"/>
      <c r="U366" s="653"/>
      <c r="V366" s="654"/>
      <c r="W366" s="40" t="s">
        <v>0</v>
      </c>
      <c r="X366" s="41">
        <f>IFERROR(SUM(X363:X364),"0")</f>
        <v>0</v>
      </c>
      <c r="Y366" s="41">
        <f>IFERROR(SUM(Y363:Y364),"0")</f>
        <v>0</v>
      </c>
      <c r="Z366" s="40"/>
      <c r="AA366" s="64"/>
      <c r="AB366" s="64"/>
      <c r="AC366" s="64"/>
    </row>
    <row r="367" spans="1:68" ht="14.25" hidden="1" customHeight="1" x14ac:dyDescent="0.25">
      <c r="A367" s="647" t="s">
        <v>179</v>
      </c>
      <c r="B367" s="647"/>
      <c r="C367" s="647"/>
      <c r="D367" s="647"/>
      <c r="E367" s="647"/>
      <c r="F367" s="647"/>
      <c r="G367" s="647"/>
      <c r="H367" s="647"/>
      <c r="I367" s="647"/>
      <c r="J367" s="647"/>
      <c r="K367" s="647"/>
      <c r="L367" s="647"/>
      <c r="M367" s="647"/>
      <c r="N367" s="647"/>
      <c r="O367" s="647"/>
      <c r="P367" s="647"/>
      <c r="Q367" s="647"/>
      <c r="R367" s="647"/>
      <c r="S367" s="647"/>
      <c r="T367" s="647"/>
      <c r="U367" s="647"/>
      <c r="V367" s="647"/>
      <c r="W367" s="647"/>
      <c r="X367" s="647"/>
      <c r="Y367" s="647"/>
      <c r="Z367" s="647"/>
      <c r="AA367" s="63"/>
      <c r="AB367" s="63"/>
      <c r="AC367" s="63"/>
    </row>
    <row r="368" spans="1:68" ht="27" customHeight="1" x14ac:dyDescent="0.25">
      <c r="A368" s="60" t="s">
        <v>590</v>
      </c>
      <c r="B368" s="60" t="s">
        <v>591</v>
      </c>
      <c r="C368" s="34">
        <v>4301060439</v>
      </c>
      <c r="D368" s="648">
        <v>4607091384673</v>
      </c>
      <c r="E368" s="648"/>
      <c r="F368" s="59">
        <v>1.5</v>
      </c>
      <c r="G368" s="35">
        <v>6</v>
      </c>
      <c r="H368" s="59">
        <v>9</v>
      </c>
      <c r="I368" s="59">
        <v>9.5190000000000001</v>
      </c>
      <c r="J368" s="35">
        <v>64</v>
      </c>
      <c r="K368" s="35" t="s">
        <v>117</v>
      </c>
      <c r="L368" s="35" t="s">
        <v>45</v>
      </c>
      <c r="M368" s="36" t="s">
        <v>87</v>
      </c>
      <c r="N368" s="36"/>
      <c r="O368" s="35">
        <v>30</v>
      </c>
      <c r="P368" s="83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0"/>
      <c r="R368" s="650"/>
      <c r="S368" s="650"/>
      <c r="T368" s="651"/>
      <c r="U368" s="37" t="s">
        <v>45</v>
      </c>
      <c r="V368" s="37" t="s">
        <v>45</v>
      </c>
      <c r="W368" s="38" t="s">
        <v>0</v>
      </c>
      <c r="X368" s="56">
        <v>144</v>
      </c>
      <c r="Y368" s="53">
        <f>IFERROR(IF(X368="",0,CEILING((X368/$H368),1)*$H368),"")</f>
        <v>144</v>
      </c>
      <c r="Z368" s="39">
        <f>IFERROR(IF(Y368=0,"",ROUNDUP(Y368/H368,0)*0.01898),"")</f>
        <v>0.30368000000000001</v>
      </c>
      <c r="AA368" s="65" t="s">
        <v>45</v>
      </c>
      <c r="AB368" s="66" t="s">
        <v>45</v>
      </c>
      <c r="AC368" s="433" t="s">
        <v>592</v>
      </c>
      <c r="AG368" s="75"/>
      <c r="AJ368" s="79" t="s">
        <v>45</v>
      </c>
      <c r="AK368" s="79">
        <v>0</v>
      </c>
      <c r="BB368" s="434" t="s">
        <v>66</v>
      </c>
      <c r="BM368" s="75">
        <f>IFERROR(X368*I368/H368,"0")</f>
        <v>152.304</v>
      </c>
      <c r="BN368" s="75">
        <f>IFERROR(Y368*I368/H368,"0")</f>
        <v>152.304</v>
      </c>
      <c r="BO368" s="75">
        <f>IFERROR(1/J368*(X368/H368),"0")</f>
        <v>0.25</v>
      </c>
      <c r="BP368" s="75">
        <f>IFERROR(1/J368*(Y368/H368),"0")</f>
        <v>0.25</v>
      </c>
    </row>
    <row r="369" spans="1:68" x14ac:dyDescent="0.2">
      <c r="A369" s="655"/>
      <c r="B369" s="655"/>
      <c r="C369" s="655"/>
      <c r="D369" s="655"/>
      <c r="E369" s="655"/>
      <c r="F369" s="655"/>
      <c r="G369" s="655"/>
      <c r="H369" s="655"/>
      <c r="I369" s="655"/>
      <c r="J369" s="655"/>
      <c r="K369" s="655"/>
      <c r="L369" s="655"/>
      <c r="M369" s="655"/>
      <c r="N369" s="655"/>
      <c r="O369" s="656"/>
      <c r="P369" s="652" t="s">
        <v>40</v>
      </c>
      <c r="Q369" s="653"/>
      <c r="R369" s="653"/>
      <c r="S369" s="653"/>
      <c r="T369" s="653"/>
      <c r="U369" s="653"/>
      <c r="V369" s="654"/>
      <c r="W369" s="40" t="s">
        <v>39</v>
      </c>
      <c r="X369" s="41">
        <f>IFERROR(X368/H368,"0")</f>
        <v>16</v>
      </c>
      <c r="Y369" s="41">
        <f>IFERROR(Y368/H368,"0")</f>
        <v>16</v>
      </c>
      <c r="Z369" s="41">
        <f>IFERROR(IF(Z368="",0,Z368),"0")</f>
        <v>0.30368000000000001</v>
      </c>
      <c r="AA369" s="64"/>
      <c r="AB369" s="64"/>
      <c r="AC369" s="64"/>
    </row>
    <row r="370" spans="1:68" x14ac:dyDescent="0.2">
      <c r="A370" s="655"/>
      <c r="B370" s="655"/>
      <c r="C370" s="655"/>
      <c r="D370" s="655"/>
      <c r="E370" s="655"/>
      <c r="F370" s="655"/>
      <c r="G370" s="655"/>
      <c r="H370" s="655"/>
      <c r="I370" s="655"/>
      <c r="J370" s="655"/>
      <c r="K370" s="655"/>
      <c r="L370" s="655"/>
      <c r="M370" s="655"/>
      <c r="N370" s="655"/>
      <c r="O370" s="656"/>
      <c r="P370" s="652" t="s">
        <v>40</v>
      </c>
      <c r="Q370" s="653"/>
      <c r="R370" s="653"/>
      <c r="S370" s="653"/>
      <c r="T370" s="653"/>
      <c r="U370" s="653"/>
      <c r="V370" s="654"/>
      <c r="W370" s="40" t="s">
        <v>0</v>
      </c>
      <c r="X370" s="41">
        <f>IFERROR(SUM(X368:X368),"0")</f>
        <v>144</v>
      </c>
      <c r="Y370" s="41">
        <f>IFERROR(SUM(Y368:Y368),"0")</f>
        <v>144</v>
      </c>
      <c r="Z370" s="40"/>
      <c r="AA370" s="64"/>
      <c r="AB370" s="64"/>
      <c r="AC370" s="64"/>
    </row>
    <row r="371" spans="1:68" ht="16.5" hidden="1" customHeight="1" x14ac:dyDescent="0.25">
      <c r="A371" s="646" t="s">
        <v>593</v>
      </c>
      <c r="B371" s="646"/>
      <c r="C371" s="646"/>
      <c r="D371" s="646"/>
      <c r="E371" s="646"/>
      <c r="F371" s="646"/>
      <c r="G371" s="646"/>
      <c r="H371" s="646"/>
      <c r="I371" s="646"/>
      <c r="J371" s="646"/>
      <c r="K371" s="646"/>
      <c r="L371" s="646"/>
      <c r="M371" s="646"/>
      <c r="N371" s="646"/>
      <c r="O371" s="646"/>
      <c r="P371" s="646"/>
      <c r="Q371" s="646"/>
      <c r="R371" s="646"/>
      <c r="S371" s="646"/>
      <c r="T371" s="646"/>
      <c r="U371" s="646"/>
      <c r="V371" s="646"/>
      <c r="W371" s="646"/>
      <c r="X371" s="646"/>
      <c r="Y371" s="646"/>
      <c r="Z371" s="646"/>
      <c r="AA371" s="62"/>
      <c r="AB371" s="62"/>
      <c r="AC371" s="62"/>
    </row>
    <row r="372" spans="1:68" ht="14.25" hidden="1" customHeight="1" x14ac:dyDescent="0.25">
      <c r="A372" s="647" t="s">
        <v>112</v>
      </c>
      <c r="B372" s="647"/>
      <c r="C372" s="647"/>
      <c r="D372" s="647"/>
      <c r="E372" s="647"/>
      <c r="F372" s="647"/>
      <c r="G372" s="647"/>
      <c r="H372" s="647"/>
      <c r="I372" s="647"/>
      <c r="J372" s="647"/>
      <c r="K372" s="647"/>
      <c r="L372" s="647"/>
      <c r="M372" s="647"/>
      <c r="N372" s="647"/>
      <c r="O372" s="647"/>
      <c r="P372" s="647"/>
      <c r="Q372" s="647"/>
      <c r="R372" s="647"/>
      <c r="S372" s="647"/>
      <c r="T372" s="647"/>
      <c r="U372" s="647"/>
      <c r="V372" s="647"/>
      <c r="W372" s="647"/>
      <c r="X372" s="647"/>
      <c r="Y372" s="647"/>
      <c r="Z372" s="647"/>
      <c r="AA372" s="63"/>
      <c r="AB372" s="63"/>
      <c r="AC372" s="63"/>
    </row>
    <row r="373" spans="1:68" ht="37.5" hidden="1" customHeight="1" x14ac:dyDescent="0.25">
      <c r="A373" s="60" t="s">
        <v>594</v>
      </c>
      <c r="B373" s="60" t="s">
        <v>595</v>
      </c>
      <c r="C373" s="34">
        <v>4301011873</v>
      </c>
      <c r="D373" s="648">
        <v>4680115881907</v>
      </c>
      <c r="E373" s="648"/>
      <c r="F373" s="59">
        <v>1.8</v>
      </c>
      <c r="G373" s="35">
        <v>6</v>
      </c>
      <c r="H373" s="59">
        <v>10.8</v>
      </c>
      <c r="I373" s="59">
        <v>11.234999999999999</v>
      </c>
      <c r="J373" s="35">
        <v>64</v>
      </c>
      <c r="K373" s="35" t="s">
        <v>117</v>
      </c>
      <c r="L373" s="35" t="s">
        <v>45</v>
      </c>
      <c r="M373" s="36" t="s">
        <v>81</v>
      </c>
      <c r="N373" s="36"/>
      <c r="O373" s="35">
        <v>60</v>
      </c>
      <c r="P373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0"/>
      <c r="R373" s="650"/>
      <c r="S373" s="650"/>
      <c r="T373" s="651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35" t="s">
        <v>596</v>
      </c>
      <c r="AG373" s="75"/>
      <c r="AJ373" s="79" t="s">
        <v>45</v>
      </c>
      <c r="AK373" s="79">
        <v>0</v>
      </c>
      <c r="BB373" s="436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37.5" customHeight="1" x14ac:dyDescent="0.25">
      <c r="A374" s="60" t="s">
        <v>597</v>
      </c>
      <c r="B374" s="60" t="s">
        <v>598</v>
      </c>
      <c r="C374" s="34">
        <v>4301011874</v>
      </c>
      <c r="D374" s="648">
        <v>4680115884892</v>
      </c>
      <c r="E374" s="648"/>
      <c r="F374" s="59">
        <v>1.8</v>
      </c>
      <c r="G374" s="35">
        <v>6</v>
      </c>
      <c r="H374" s="59">
        <v>10.8</v>
      </c>
      <c r="I374" s="59">
        <v>11.234999999999999</v>
      </c>
      <c r="J374" s="35">
        <v>64</v>
      </c>
      <c r="K374" s="35" t="s">
        <v>117</v>
      </c>
      <c r="L374" s="35" t="s">
        <v>45</v>
      </c>
      <c r="M374" s="36" t="s">
        <v>81</v>
      </c>
      <c r="N374" s="36"/>
      <c r="O374" s="35">
        <v>60</v>
      </c>
      <c r="P374" s="83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0"/>
      <c r="R374" s="650"/>
      <c r="S374" s="650"/>
      <c r="T374" s="651"/>
      <c r="U374" s="37" t="s">
        <v>45</v>
      </c>
      <c r="V374" s="37" t="s">
        <v>45</v>
      </c>
      <c r="W374" s="38" t="s">
        <v>0</v>
      </c>
      <c r="X374" s="56">
        <v>691.2</v>
      </c>
      <c r="Y374" s="53">
        <f>IFERROR(IF(X374="",0,CEILING((X374/$H374),1)*$H374),"")</f>
        <v>691.2</v>
      </c>
      <c r="Z374" s="39">
        <f>IFERROR(IF(Y374=0,"",ROUNDUP(Y374/H374,0)*0.01898),"")</f>
        <v>1.21472</v>
      </c>
      <c r="AA374" s="65" t="s">
        <v>45</v>
      </c>
      <c r="AB374" s="66" t="s">
        <v>45</v>
      </c>
      <c r="AC374" s="437" t="s">
        <v>599</v>
      </c>
      <c r="AG374" s="75"/>
      <c r="AJ374" s="79" t="s">
        <v>45</v>
      </c>
      <c r="AK374" s="79">
        <v>0</v>
      </c>
      <c r="BB374" s="438" t="s">
        <v>66</v>
      </c>
      <c r="BM374" s="75">
        <f>IFERROR(X374*I374/H374,"0")</f>
        <v>719.04</v>
      </c>
      <c r="BN374" s="75">
        <f>IFERROR(Y374*I374/H374,"0")</f>
        <v>719.04</v>
      </c>
      <c r="BO374" s="75">
        <f>IFERROR(1/J374*(X374/H374),"0")</f>
        <v>1</v>
      </c>
      <c r="BP374" s="75">
        <f>IFERROR(1/J374*(Y374/H374),"0")</f>
        <v>1</v>
      </c>
    </row>
    <row r="375" spans="1:68" ht="37.5" hidden="1" customHeight="1" x14ac:dyDescent="0.25">
      <c r="A375" s="60" t="s">
        <v>600</v>
      </c>
      <c r="B375" s="60" t="s">
        <v>601</v>
      </c>
      <c r="C375" s="34">
        <v>4301011875</v>
      </c>
      <c r="D375" s="648">
        <v>4680115884885</v>
      </c>
      <c r="E375" s="648"/>
      <c r="F375" s="59">
        <v>0.8</v>
      </c>
      <c r="G375" s="35">
        <v>15</v>
      </c>
      <c r="H375" s="59">
        <v>12</v>
      </c>
      <c r="I375" s="59">
        <v>12.435</v>
      </c>
      <c r="J375" s="35">
        <v>64</v>
      </c>
      <c r="K375" s="35" t="s">
        <v>117</v>
      </c>
      <c r="L375" s="35" t="s">
        <v>45</v>
      </c>
      <c r="M375" s="36" t="s">
        <v>81</v>
      </c>
      <c r="N375" s="36"/>
      <c r="O375" s="35">
        <v>60</v>
      </c>
      <c r="P375" s="8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0"/>
      <c r="R375" s="650"/>
      <c r="S375" s="650"/>
      <c r="T375" s="65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39" t="s">
        <v>599</v>
      </c>
      <c r="AG375" s="75"/>
      <c r="AJ375" s="79" t="s">
        <v>45</v>
      </c>
      <c r="AK375" s="79">
        <v>0</v>
      </c>
      <c r="BB375" s="440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602</v>
      </c>
      <c r="B376" s="60" t="s">
        <v>603</v>
      </c>
      <c r="C376" s="34">
        <v>4301011871</v>
      </c>
      <c r="D376" s="648">
        <v>4680115884908</v>
      </c>
      <c r="E376" s="648"/>
      <c r="F376" s="59">
        <v>0.4</v>
      </c>
      <c r="G376" s="35">
        <v>10</v>
      </c>
      <c r="H376" s="59">
        <v>4</v>
      </c>
      <c r="I376" s="59">
        <v>4.21</v>
      </c>
      <c r="J376" s="35">
        <v>132</v>
      </c>
      <c r="K376" s="35" t="s">
        <v>120</v>
      </c>
      <c r="L376" s="35" t="s">
        <v>45</v>
      </c>
      <c r="M376" s="36" t="s">
        <v>81</v>
      </c>
      <c r="N376" s="36"/>
      <c r="O376" s="35">
        <v>60</v>
      </c>
      <c r="P376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0"/>
      <c r="R376" s="650"/>
      <c r="S376" s="650"/>
      <c r="T376" s="651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IFERROR(IF(Y376=0,"",ROUNDUP(Y376/H376,0)*0.00902),"")</f>
        <v/>
      </c>
      <c r="AA376" s="65" t="s">
        <v>45</v>
      </c>
      <c r="AB376" s="66" t="s">
        <v>45</v>
      </c>
      <c r="AC376" s="441" t="s">
        <v>599</v>
      </c>
      <c r="AG376" s="75"/>
      <c r="AJ376" s="79" t="s">
        <v>45</v>
      </c>
      <c r="AK376" s="79">
        <v>0</v>
      </c>
      <c r="BB376" s="442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655"/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6"/>
      <c r="P377" s="652" t="s">
        <v>40</v>
      </c>
      <c r="Q377" s="653"/>
      <c r="R377" s="653"/>
      <c r="S377" s="653"/>
      <c r="T377" s="653"/>
      <c r="U377" s="653"/>
      <c r="V377" s="654"/>
      <c r="W377" s="40" t="s">
        <v>39</v>
      </c>
      <c r="X377" s="41">
        <f>IFERROR(X373/H373,"0")+IFERROR(X374/H374,"0")+IFERROR(X375/H375,"0")+IFERROR(X376/H376,"0")</f>
        <v>64</v>
      </c>
      <c r="Y377" s="41">
        <f>IFERROR(Y373/H373,"0")+IFERROR(Y374/H374,"0")+IFERROR(Y375/H375,"0")+IFERROR(Y376/H376,"0")</f>
        <v>64</v>
      </c>
      <c r="Z377" s="41">
        <f>IFERROR(IF(Z373="",0,Z373),"0")+IFERROR(IF(Z374="",0,Z374),"0")+IFERROR(IF(Z375="",0,Z375),"0")+IFERROR(IF(Z376="",0,Z376),"0")</f>
        <v>1.21472</v>
      </c>
      <c r="AA377" s="64"/>
      <c r="AB377" s="64"/>
      <c r="AC377" s="64"/>
    </row>
    <row r="378" spans="1:68" x14ac:dyDescent="0.2">
      <c r="A378" s="655"/>
      <c r="B378" s="655"/>
      <c r="C378" s="655"/>
      <c r="D378" s="655"/>
      <c r="E378" s="655"/>
      <c r="F378" s="655"/>
      <c r="G378" s="655"/>
      <c r="H378" s="655"/>
      <c r="I378" s="655"/>
      <c r="J378" s="655"/>
      <c r="K378" s="655"/>
      <c r="L378" s="655"/>
      <c r="M378" s="655"/>
      <c r="N378" s="655"/>
      <c r="O378" s="656"/>
      <c r="P378" s="652" t="s">
        <v>40</v>
      </c>
      <c r="Q378" s="653"/>
      <c r="R378" s="653"/>
      <c r="S378" s="653"/>
      <c r="T378" s="653"/>
      <c r="U378" s="653"/>
      <c r="V378" s="654"/>
      <c r="W378" s="40" t="s">
        <v>0</v>
      </c>
      <c r="X378" s="41">
        <f>IFERROR(SUM(X373:X376),"0")</f>
        <v>691.2</v>
      </c>
      <c r="Y378" s="41">
        <f>IFERROR(SUM(Y373:Y376),"0")</f>
        <v>691.2</v>
      </c>
      <c r="Z378" s="40"/>
      <c r="AA378" s="64"/>
      <c r="AB378" s="64"/>
      <c r="AC378" s="64"/>
    </row>
    <row r="379" spans="1:68" ht="14.25" hidden="1" customHeight="1" x14ac:dyDescent="0.25">
      <c r="A379" s="647" t="s">
        <v>76</v>
      </c>
      <c r="B379" s="647"/>
      <c r="C379" s="647"/>
      <c r="D379" s="647"/>
      <c r="E379" s="647"/>
      <c r="F379" s="647"/>
      <c r="G379" s="647"/>
      <c r="H379" s="647"/>
      <c r="I379" s="647"/>
      <c r="J379" s="647"/>
      <c r="K379" s="647"/>
      <c r="L379" s="647"/>
      <c r="M379" s="647"/>
      <c r="N379" s="647"/>
      <c r="O379" s="647"/>
      <c r="P379" s="647"/>
      <c r="Q379" s="647"/>
      <c r="R379" s="647"/>
      <c r="S379" s="647"/>
      <c r="T379" s="647"/>
      <c r="U379" s="647"/>
      <c r="V379" s="647"/>
      <c r="W379" s="647"/>
      <c r="X379" s="647"/>
      <c r="Y379" s="647"/>
      <c r="Z379" s="647"/>
      <c r="AA379" s="63"/>
      <c r="AB379" s="63"/>
      <c r="AC379" s="63"/>
    </row>
    <row r="380" spans="1:68" ht="27" hidden="1" customHeight="1" x14ac:dyDescent="0.25">
      <c r="A380" s="60" t="s">
        <v>604</v>
      </c>
      <c r="B380" s="60" t="s">
        <v>605</v>
      </c>
      <c r="C380" s="34">
        <v>4301031303</v>
      </c>
      <c r="D380" s="648">
        <v>4607091384802</v>
      </c>
      <c r="E380" s="648"/>
      <c r="F380" s="59">
        <v>0.73</v>
      </c>
      <c r="G380" s="35">
        <v>6</v>
      </c>
      <c r="H380" s="59">
        <v>4.38</v>
      </c>
      <c r="I380" s="59">
        <v>4.6500000000000004</v>
      </c>
      <c r="J380" s="35">
        <v>132</v>
      </c>
      <c r="K380" s="35" t="s">
        <v>120</v>
      </c>
      <c r="L380" s="35" t="s">
        <v>45</v>
      </c>
      <c r="M380" s="36" t="s">
        <v>81</v>
      </c>
      <c r="N380" s="36"/>
      <c r="O380" s="35">
        <v>35</v>
      </c>
      <c r="P380" s="8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0"/>
      <c r="R380" s="650"/>
      <c r="S380" s="650"/>
      <c r="T380" s="651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43" t="s">
        <v>606</v>
      </c>
      <c r="AG380" s="75"/>
      <c r="AJ380" s="79" t="s">
        <v>45</v>
      </c>
      <c r="AK380" s="79">
        <v>0</v>
      </c>
      <c r="BB380" s="444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idden="1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0" t="s">
        <v>39</v>
      </c>
      <c r="X381" s="41">
        <f>IFERROR(X380/H380,"0")</f>
        <v>0</v>
      </c>
      <c r="Y381" s="41">
        <f>IFERROR(Y380/H380,"0")</f>
        <v>0</v>
      </c>
      <c r="Z381" s="41">
        <f>IFERROR(IF(Z380="",0,Z380),"0")</f>
        <v>0</v>
      </c>
      <c r="AA381" s="64"/>
      <c r="AB381" s="64"/>
      <c r="AC381" s="64"/>
    </row>
    <row r="382" spans="1:68" hidden="1" x14ac:dyDescent="0.2">
      <c r="A382" s="655"/>
      <c r="B382" s="655"/>
      <c r="C382" s="655"/>
      <c r="D382" s="655"/>
      <c r="E382" s="655"/>
      <c r="F382" s="655"/>
      <c r="G382" s="655"/>
      <c r="H382" s="655"/>
      <c r="I382" s="655"/>
      <c r="J382" s="655"/>
      <c r="K382" s="655"/>
      <c r="L382" s="655"/>
      <c r="M382" s="655"/>
      <c r="N382" s="655"/>
      <c r="O382" s="656"/>
      <c r="P382" s="652" t="s">
        <v>40</v>
      </c>
      <c r="Q382" s="653"/>
      <c r="R382" s="653"/>
      <c r="S382" s="653"/>
      <c r="T382" s="653"/>
      <c r="U382" s="653"/>
      <c r="V382" s="654"/>
      <c r="W382" s="40" t="s">
        <v>0</v>
      </c>
      <c r="X382" s="41">
        <f>IFERROR(SUM(X380:X380),"0")</f>
        <v>0</v>
      </c>
      <c r="Y382" s="41">
        <f>IFERROR(SUM(Y380:Y380),"0")</f>
        <v>0</v>
      </c>
      <c r="Z382" s="40"/>
      <c r="AA382" s="64"/>
      <c r="AB382" s="64"/>
      <c r="AC382" s="64"/>
    </row>
    <row r="383" spans="1:68" ht="14.25" hidden="1" customHeight="1" x14ac:dyDescent="0.25">
      <c r="A383" s="647" t="s">
        <v>83</v>
      </c>
      <c r="B383" s="647"/>
      <c r="C383" s="647"/>
      <c r="D383" s="647"/>
      <c r="E383" s="647"/>
      <c r="F383" s="647"/>
      <c r="G383" s="647"/>
      <c r="H383" s="647"/>
      <c r="I383" s="647"/>
      <c r="J383" s="647"/>
      <c r="K383" s="647"/>
      <c r="L383" s="647"/>
      <c r="M383" s="647"/>
      <c r="N383" s="647"/>
      <c r="O383" s="647"/>
      <c r="P383" s="647"/>
      <c r="Q383" s="647"/>
      <c r="R383" s="647"/>
      <c r="S383" s="647"/>
      <c r="T383" s="647"/>
      <c r="U383" s="647"/>
      <c r="V383" s="647"/>
      <c r="W383" s="647"/>
      <c r="X383" s="647"/>
      <c r="Y383" s="647"/>
      <c r="Z383" s="647"/>
      <c r="AA383" s="63"/>
      <c r="AB383" s="63"/>
      <c r="AC383" s="63"/>
    </row>
    <row r="384" spans="1:68" ht="27" customHeight="1" x14ac:dyDescent="0.25">
      <c r="A384" s="60" t="s">
        <v>607</v>
      </c>
      <c r="B384" s="60" t="s">
        <v>608</v>
      </c>
      <c r="C384" s="34">
        <v>4301051899</v>
      </c>
      <c r="D384" s="648">
        <v>4607091384246</v>
      </c>
      <c r="E384" s="648"/>
      <c r="F384" s="59">
        <v>1.5</v>
      </c>
      <c r="G384" s="35">
        <v>6</v>
      </c>
      <c r="H384" s="59">
        <v>9</v>
      </c>
      <c r="I384" s="59">
        <v>9.5190000000000001</v>
      </c>
      <c r="J384" s="35">
        <v>64</v>
      </c>
      <c r="K384" s="35" t="s">
        <v>117</v>
      </c>
      <c r="L384" s="35" t="s">
        <v>45</v>
      </c>
      <c r="M384" s="36" t="s">
        <v>87</v>
      </c>
      <c r="N384" s="36"/>
      <c r="O384" s="35">
        <v>40</v>
      </c>
      <c r="P384" s="8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0"/>
      <c r="R384" s="650"/>
      <c r="S384" s="650"/>
      <c r="T384" s="651"/>
      <c r="U384" s="37" t="s">
        <v>45</v>
      </c>
      <c r="V384" s="37" t="s">
        <v>45</v>
      </c>
      <c r="W384" s="38" t="s">
        <v>0</v>
      </c>
      <c r="X384" s="56">
        <v>432</v>
      </c>
      <c r="Y384" s="53">
        <f>IFERROR(IF(X384="",0,CEILING((X384/$H384),1)*$H384),"")</f>
        <v>432</v>
      </c>
      <c r="Z384" s="39">
        <f>IFERROR(IF(Y384=0,"",ROUNDUP(Y384/H384,0)*0.01898),"")</f>
        <v>0.91104000000000007</v>
      </c>
      <c r="AA384" s="65" t="s">
        <v>45</v>
      </c>
      <c r="AB384" s="66" t="s">
        <v>45</v>
      </c>
      <c r="AC384" s="445" t="s">
        <v>609</v>
      </c>
      <c r="AG384" s="75"/>
      <c r="AJ384" s="79" t="s">
        <v>45</v>
      </c>
      <c r="AK384" s="79">
        <v>0</v>
      </c>
      <c r="BB384" s="446" t="s">
        <v>66</v>
      </c>
      <c r="BM384" s="75">
        <f>IFERROR(X384*I384/H384,"0")</f>
        <v>456.91199999999998</v>
      </c>
      <c r="BN384" s="75">
        <f>IFERROR(Y384*I384/H384,"0")</f>
        <v>456.91199999999998</v>
      </c>
      <c r="BO384" s="75">
        <f>IFERROR(1/J384*(X384/H384),"0")</f>
        <v>0.75</v>
      </c>
      <c r="BP384" s="75">
        <f>IFERROR(1/J384*(Y384/H384),"0")</f>
        <v>0.75</v>
      </c>
    </row>
    <row r="385" spans="1:68" ht="27" customHeight="1" x14ac:dyDescent="0.25">
      <c r="A385" s="60" t="s">
        <v>610</v>
      </c>
      <c r="B385" s="60" t="s">
        <v>611</v>
      </c>
      <c r="C385" s="34">
        <v>4301051660</v>
      </c>
      <c r="D385" s="648">
        <v>4607091384253</v>
      </c>
      <c r="E385" s="648"/>
      <c r="F385" s="59">
        <v>0.4</v>
      </c>
      <c r="G385" s="35">
        <v>6</v>
      </c>
      <c r="H385" s="59">
        <v>2.4</v>
      </c>
      <c r="I385" s="59">
        <v>2.6640000000000001</v>
      </c>
      <c r="J385" s="35">
        <v>182</v>
      </c>
      <c r="K385" s="35" t="s">
        <v>88</v>
      </c>
      <c r="L385" s="35" t="s">
        <v>45</v>
      </c>
      <c r="M385" s="36" t="s">
        <v>87</v>
      </c>
      <c r="N385" s="36"/>
      <c r="O385" s="35">
        <v>40</v>
      </c>
      <c r="P385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0"/>
      <c r="R385" s="650"/>
      <c r="S385" s="650"/>
      <c r="T385" s="651"/>
      <c r="U385" s="37" t="s">
        <v>45</v>
      </c>
      <c r="V385" s="37" t="s">
        <v>45</v>
      </c>
      <c r="W385" s="38" t="s">
        <v>0</v>
      </c>
      <c r="X385" s="56">
        <v>144</v>
      </c>
      <c r="Y385" s="53">
        <f>IFERROR(IF(X385="",0,CEILING((X385/$H385),1)*$H385),"")</f>
        <v>144</v>
      </c>
      <c r="Z385" s="39">
        <f>IFERROR(IF(Y385=0,"",ROUNDUP(Y385/H385,0)*0.00651),"")</f>
        <v>0.3906</v>
      </c>
      <c r="AA385" s="65" t="s">
        <v>45</v>
      </c>
      <c r="AB385" s="66" t="s">
        <v>45</v>
      </c>
      <c r="AC385" s="447" t="s">
        <v>609</v>
      </c>
      <c r="AG385" s="75"/>
      <c r="AJ385" s="79" t="s">
        <v>45</v>
      </c>
      <c r="AK385" s="79">
        <v>0</v>
      </c>
      <c r="BB385" s="448" t="s">
        <v>66</v>
      </c>
      <c r="BM385" s="75">
        <f>IFERROR(X385*I385/H385,"0")</f>
        <v>159.84000000000003</v>
      </c>
      <c r="BN385" s="75">
        <f>IFERROR(Y385*I385/H385,"0")</f>
        <v>159.84000000000003</v>
      </c>
      <c r="BO385" s="75">
        <f>IFERROR(1/J385*(X385/H385),"0")</f>
        <v>0.32967032967032972</v>
      </c>
      <c r="BP385" s="75">
        <f>IFERROR(1/J385*(Y385/H385),"0")</f>
        <v>0.32967032967032972</v>
      </c>
    </row>
    <row r="386" spans="1:68" x14ac:dyDescent="0.2">
      <c r="A386" s="655"/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6"/>
      <c r="P386" s="652" t="s">
        <v>40</v>
      </c>
      <c r="Q386" s="653"/>
      <c r="R386" s="653"/>
      <c r="S386" s="653"/>
      <c r="T386" s="653"/>
      <c r="U386" s="653"/>
      <c r="V386" s="654"/>
      <c r="W386" s="40" t="s">
        <v>39</v>
      </c>
      <c r="X386" s="41">
        <f>IFERROR(X384/H384,"0")+IFERROR(X385/H385,"0")</f>
        <v>108</v>
      </c>
      <c r="Y386" s="41">
        <f>IFERROR(Y384/H384,"0")+IFERROR(Y385/H385,"0")</f>
        <v>108</v>
      </c>
      <c r="Z386" s="41">
        <f>IFERROR(IF(Z384="",0,Z384),"0")+IFERROR(IF(Z385="",0,Z385),"0")</f>
        <v>1.3016400000000001</v>
      </c>
      <c r="AA386" s="64"/>
      <c r="AB386" s="64"/>
      <c r="AC386" s="64"/>
    </row>
    <row r="387" spans="1:68" x14ac:dyDescent="0.2">
      <c r="A387" s="655"/>
      <c r="B387" s="655"/>
      <c r="C387" s="655"/>
      <c r="D387" s="655"/>
      <c r="E387" s="655"/>
      <c r="F387" s="655"/>
      <c r="G387" s="655"/>
      <c r="H387" s="655"/>
      <c r="I387" s="655"/>
      <c r="J387" s="655"/>
      <c r="K387" s="655"/>
      <c r="L387" s="655"/>
      <c r="M387" s="655"/>
      <c r="N387" s="655"/>
      <c r="O387" s="656"/>
      <c r="P387" s="652" t="s">
        <v>40</v>
      </c>
      <c r="Q387" s="653"/>
      <c r="R387" s="653"/>
      <c r="S387" s="653"/>
      <c r="T387" s="653"/>
      <c r="U387" s="653"/>
      <c r="V387" s="654"/>
      <c r="W387" s="40" t="s">
        <v>0</v>
      </c>
      <c r="X387" s="41">
        <f>IFERROR(SUM(X384:X385),"0")</f>
        <v>576</v>
      </c>
      <c r="Y387" s="41">
        <f>IFERROR(SUM(Y384:Y385),"0")</f>
        <v>576</v>
      </c>
      <c r="Z387" s="40"/>
      <c r="AA387" s="64"/>
      <c r="AB387" s="64"/>
      <c r="AC387" s="64"/>
    </row>
    <row r="388" spans="1:68" ht="14.25" hidden="1" customHeight="1" x14ac:dyDescent="0.25">
      <c r="A388" s="647" t="s">
        <v>179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3"/>
      <c r="AB388" s="63"/>
      <c r="AC388" s="63"/>
    </row>
    <row r="389" spans="1:68" ht="27" hidden="1" customHeight="1" x14ac:dyDescent="0.25">
      <c r="A389" s="60" t="s">
        <v>612</v>
      </c>
      <c r="B389" s="60" t="s">
        <v>613</v>
      </c>
      <c r="C389" s="34">
        <v>4301060441</v>
      </c>
      <c r="D389" s="648">
        <v>4607091389357</v>
      </c>
      <c r="E389" s="648"/>
      <c r="F389" s="59">
        <v>1.5</v>
      </c>
      <c r="G389" s="35">
        <v>6</v>
      </c>
      <c r="H389" s="59">
        <v>9</v>
      </c>
      <c r="I389" s="59">
        <v>9.4350000000000005</v>
      </c>
      <c r="J389" s="35">
        <v>64</v>
      </c>
      <c r="K389" s="35" t="s">
        <v>117</v>
      </c>
      <c r="L389" s="35" t="s">
        <v>45</v>
      </c>
      <c r="M389" s="36" t="s">
        <v>87</v>
      </c>
      <c r="N389" s="36"/>
      <c r="O389" s="35">
        <v>40</v>
      </c>
      <c r="P389" s="8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0"/>
      <c r="R389" s="650"/>
      <c r="S389" s="650"/>
      <c r="T389" s="65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49" t="s">
        <v>614</v>
      </c>
      <c r="AG389" s="75"/>
      <c r="AJ389" s="79" t="s">
        <v>45</v>
      </c>
      <c r="AK389" s="79">
        <v>0</v>
      </c>
      <c r="BB389" s="450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655"/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6"/>
      <c r="P390" s="652" t="s">
        <v>40</v>
      </c>
      <c r="Q390" s="653"/>
      <c r="R390" s="653"/>
      <c r="S390" s="653"/>
      <c r="T390" s="653"/>
      <c r="U390" s="653"/>
      <c r="V390" s="654"/>
      <c r="W390" s="40" t="s">
        <v>39</v>
      </c>
      <c r="X390" s="41">
        <f>IFERROR(X389/H389,"0")</f>
        <v>0</v>
      </c>
      <c r="Y390" s="41">
        <f>IFERROR(Y389/H389,"0")</f>
        <v>0</v>
      </c>
      <c r="Z390" s="41">
        <f>IFERROR(IF(Z389="",0,Z389),"0")</f>
        <v>0</v>
      </c>
      <c r="AA390" s="64"/>
      <c r="AB390" s="64"/>
      <c r="AC390" s="64"/>
    </row>
    <row r="391" spans="1:68" hidden="1" x14ac:dyDescent="0.2">
      <c r="A391" s="655"/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6"/>
      <c r="P391" s="652" t="s">
        <v>40</v>
      </c>
      <c r="Q391" s="653"/>
      <c r="R391" s="653"/>
      <c r="S391" s="653"/>
      <c r="T391" s="653"/>
      <c r="U391" s="653"/>
      <c r="V391" s="654"/>
      <c r="W391" s="40" t="s">
        <v>0</v>
      </c>
      <c r="X391" s="41">
        <f>IFERROR(SUM(X389:X389),"0")</f>
        <v>0</v>
      </c>
      <c r="Y391" s="41">
        <f>IFERROR(SUM(Y389:Y389),"0")</f>
        <v>0</v>
      </c>
      <c r="Z391" s="40"/>
      <c r="AA391" s="64"/>
      <c r="AB391" s="64"/>
      <c r="AC391" s="64"/>
    </row>
    <row r="392" spans="1:68" ht="27.75" hidden="1" customHeight="1" x14ac:dyDescent="0.2">
      <c r="A392" s="645" t="s">
        <v>615</v>
      </c>
      <c r="B392" s="645"/>
      <c r="C392" s="645"/>
      <c r="D392" s="645"/>
      <c r="E392" s="645"/>
      <c r="F392" s="645"/>
      <c r="G392" s="645"/>
      <c r="H392" s="645"/>
      <c r="I392" s="645"/>
      <c r="J392" s="645"/>
      <c r="K392" s="645"/>
      <c r="L392" s="645"/>
      <c r="M392" s="645"/>
      <c r="N392" s="645"/>
      <c r="O392" s="645"/>
      <c r="P392" s="645"/>
      <c r="Q392" s="645"/>
      <c r="R392" s="645"/>
      <c r="S392" s="645"/>
      <c r="T392" s="645"/>
      <c r="U392" s="645"/>
      <c r="V392" s="645"/>
      <c r="W392" s="645"/>
      <c r="X392" s="645"/>
      <c r="Y392" s="645"/>
      <c r="Z392" s="645"/>
      <c r="AA392" s="52"/>
      <c r="AB392" s="52"/>
      <c r="AC392" s="52"/>
    </row>
    <row r="393" spans="1:68" ht="16.5" hidden="1" customHeight="1" x14ac:dyDescent="0.25">
      <c r="A393" s="646" t="s">
        <v>616</v>
      </c>
      <c r="B393" s="646"/>
      <c r="C393" s="646"/>
      <c r="D393" s="646"/>
      <c r="E393" s="646"/>
      <c r="F393" s="646"/>
      <c r="G393" s="646"/>
      <c r="H393" s="646"/>
      <c r="I393" s="646"/>
      <c r="J393" s="646"/>
      <c r="K393" s="646"/>
      <c r="L393" s="646"/>
      <c r="M393" s="646"/>
      <c r="N393" s="646"/>
      <c r="O393" s="646"/>
      <c r="P393" s="646"/>
      <c r="Q393" s="646"/>
      <c r="R393" s="646"/>
      <c r="S393" s="646"/>
      <c r="T393" s="646"/>
      <c r="U393" s="646"/>
      <c r="V393" s="646"/>
      <c r="W393" s="646"/>
      <c r="X393" s="646"/>
      <c r="Y393" s="646"/>
      <c r="Z393" s="646"/>
      <c r="AA393" s="62"/>
      <c r="AB393" s="62"/>
      <c r="AC393" s="62"/>
    </row>
    <row r="394" spans="1:68" ht="14.25" hidden="1" customHeight="1" x14ac:dyDescent="0.25">
      <c r="A394" s="647" t="s">
        <v>76</v>
      </c>
      <c r="B394" s="647"/>
      <c r="C394" s="647"/>
      <c r="D394" s="647"/>
      <c r="E394" s="647"/>
      <c r="F394" s="647"/>
      <c r="G394" s="647"/>
      <c r="H394" s="647"/>
      <c r="I394" s="647"/>
      <c r="J394" s="647"/>
      <c r="K394" s="647"/>
      <c r="L394" s="647"/>
      <c r="M394" s="647"/>
      <c r="N394" s="647"/>
      <c r="O394" s="647"/>
      <c r="P394" s="647"/>
      <c r="Q394" s="647"/>
      <c r="R394" s="647"/>
      <c r="S394" s="647"/>
      <c r="T394" s="647"/>
      <c r="U394" s="647"/>
      <c r="V394" s="647"/>
      <c r="W394" s="647"/>
      <c r="X394" s="647"/>
      <c r="Y394" s="647"/>
      <c r="Z394" s="647"/>
      <c r="AA394" s="63"/>
      <c r="AB394" s="63"/>
      <c r="AC394" s="63"/>
    </row>
    <row r="395" spans="1:68" ht="27" hidden="1" customHeight="1" x14ac:dyDescent="0.25">
      <c r="A395" s="60" t="s">
        <v>617</v>
      </c>
      <c r="B395" s="60" t="s">
        <v>618</v>
      </c>
      <c r="C395" s="34">
        <v>4301031405</v>
      </c>
      <c r="D395" s="648">
        <v>4680115886100</v>
      </c>
      <c r="E395" s="648"/>
      <c r="F395" s="59">
        <v>0.9</v>
      </c>
      <c r="G395" s="35">
        <v>6</v>
      </c>
      <c r="H395" s="59">
        <v>5.4</v>
      </c>
      <c r="I395" s="59">
        <v>5.61</v>
      </c>
      <c r="J395" s="35">
        <v>132</v>
      </c>
      <c r="K395" s="35" t="s">
        <v>120</v>
      </c>
      <c r="L395" s="35" t="s">
        <v>45</v>
      </c>
      <c r="M395" s="36" t="s">
        <v>81</v>
      </c>
      <c r="N395" s="36"/>
      <c r="O395" s="35">
        <v>50</v>
      </c>
      <c r="P395" s="8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0"/>
      <c r="R395" s="650"/>
      <c r="S395" s="650"/>
      <c r="T395" s="651"/>
      <c r="U395" s="37" t="s">
        <v>45</v>
      </c>
      <c r="V395" s="37" t="s">
        <v>45</v>
      </c>
      <c r="W395" s="38" t="s">
        <v>0</v>
      </c>
      <c r="X395" s="56">
        <v>0</v>
      </c>
      <c r="Y395" s="53">
        <f t="shared" ref="Y395:Y404" si="63">IFERROR(IF(X395="",0,CEILING((X395/$H395),1)*$H395),"")</f>
        <v>0</v>
      </c>
      <c r="Z395" s="39" t="str">
        <f>IFERROR(IF(Y395=0,"",ROUNDUP(Y395/H395,0)*0.00902),"")</f>
        <v/>
      </c>
      <c r="AA395" s="65" t="s">
        <v>45</v>
      </c>
      <c r="AB395" s="66" t="s">
        <v>45</v>
      </c>
      <c r="AC395" s="451" t="s">
        <v>619</v>
      </c>
      <c r="AG395" s="75"/>
      <c r="AJ395" s="79" t="s">
        <v>45</v>
      </c>
      <c r="AK395" s="79">
        <v>0</v>
      </c>
      <c r="BB395" s="452" t="s">
        <v>66</v>
      </c>
      <c r="BM395" s="75">
        <f t="shared" ref="BM395:BM404" si="64">IFERROR(X395*I395/H395,"0")</f>
        <v>0</v>
      </c>
      <c r="BN395" s="75">
        <f t="shared" ref="BN395:BN404" si="65">IFERROR(Y395*I395/H395,"0")</f>
        <v>0</v>
      </c>
      <c r="BO395" s="75">
        <f t="shared" ref="BO395:BO404" si="66">IFERROR(1/J395*(X395/H395),"0")</f>
        <v>0</v>
      </c>
      <c r="BP395" s="75">
        <f t="shared" ref="BP395:BP404" si="67">IFERROR(1/J395*(Y395/H395),"0")</f>
        <v>0</v>
      </c>
    </row>
    <row r="396" spans="1:68" ht="27" hidden="1" customHeight="1" x14ac:dyDescent="0.25">
      <c r="A396" s="60" t="s">
        <v>620</v>
      </c>
      <c r="B396" s="60" t="s">
        <v>621</v>
      </c>
      <c r="C396" s="34">
        <v>4301031382</v>
      </c>
      <c r="D396" s="648">
        <v>4680115886117</v>
      </c>
      <c r="E396" s="648"/>
      <c r="F396" s="59">
        <v>0.9</v>
      </c>
      <c r="G396" s="35">
        <v>6</v>
      </c>
      <c r="H396" s="59">
        <v>5.4</v>
      </c>
      <c r="I396" s="59">
        <v>5.61</v>
      </c>
      <c r="J396" s="35">
        <v>132</v>
      </c>
      <c r="K396" s="35" t="s">
        <v>120</v>
      </c>
      <c r="L396" s="35" t="s">
        <v>45</v>
      </c>
      <c r="M396" s="36" t="s">
        <v>81</v>
      </c>
      <c r="N396" s="36"/>
      <c r="O396" s="35">
        <v>50</v>
      </c>
      <c r="P396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0"/>
      <c r="R396" s="650"/>
      <c r="S396" s="650"/>
      <c r="T396" s="651"/>
      <c r="U396" s="37" t="s">
        <v>45</v>
      </c>
      <c r="V396" s="37" t="s">
        <v>45</v>
      </c>
      <c r="W396" s="38" t="s">
        <v>0</v>
      </c>
      <c r="X396" s="56">
        <v>0</v>
      </c>
      <c r="Y396" s="53">
        <f t="shared" si="63"/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3" t="s">
        <v>622</v>
      </c>
      <c r="AG396" s="75"/>
      <c r="AJ396" s="79" t="s">
        <v>45</v>
      </c>
      <c r="AK396" s="79">
        <v>0</v>
      </c>
      <c r="BB396" s="454" t="s">
        <v>66</v>
      </c>
      <c r="BM396" s="75">
        <f t="shared" si="64"/>
        <v>0</v>
      </c>
      <c r="BN396" s="75">
        <f t="shared" si="65"/>
        <v>0</v>
      </c>
      <c r="BO396" s="75">
        <f t="shared" si="66"/>
        <v>0</v>
      </c>
      <c r="BP396" s="75">
        <f t="shared" si="67"/>
        <v>0</v>
      </c>
    </row>
    <row r="397" spans="1:68" ht="27" hidden="1" customHeight="1" x14ac:dyDescent="0.25">
      <c r="A397" s="60" t="s">
        <v>620</v>
      </c>
      <c r="B397" s="60" t="s">
        <v>623</v>
      </c>
      <c r="C397" s="34">
        <v>4301031406</v>
      </c>
      <c r="D397" s="648">
        <v>4680115886117</v>
      </c>
      <c r="E397" s="64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120</v>
      </c>
      <c r="L397" s="35" t="s">
        <v>45</v>
      </c>
      <c r="M397" s="36" t="s">
        <v>81</v>
      </c>
      <c r="N397" s="36"/>
      <c r="O397" s="35">
        <v>50</v>
      </c>
      <c r="P397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0"/>
      <c r="R397" s="650"/>
      <c r="S397" s="650"/>
      <c r="T397" s="651"/>
      <c r="U397" s="37" t="s">
        <v>45</v>
      </c>
      <c r="V397" s="37" t="s">
        <v>45</v>
      </c>
      <c r="W397" s="38" t="s">
        <v>0</v>
      </c>
      <c r="X397" s="56">
        <v>0</v>
      </c>
      <c r="Y397" s="53">
        <f t="shared" si="63"/>
        <v>0</v>
      </c>
      <c r="Z397" s="39" t="str">
        <f>IFERROR(IF(Y397=0,"",ROUNDUP(Y397/H397,0)*0.00902),"")</f>
        <v/>
      </c>
      <c r="AA397" s="65" t="s">
        <v>45</v>
      </c>
      <c r="AB397" s="66" t="s">
        <v>45</v>
      </c>
      <c r="AC397" s="455" t="s">
        <v>622</v>
      </c>
      <c r="AG397" s="75"/>
      <c r="AJ397" s="79" t="s">
        <v>45</v>
      </c>
      <c r="AK397" s="79">
        <v>0</v>
      </c>
      <c r="BB397" s="456" t="s">
        <v>66</v>
      </c>
      <c r="BM397" s="75">
        <f t="shared" si="64"/>
        <v>0</v>
      </c>
      <c r="BN397" s="75">
        <f t="shared" si="65"/>
        <v>0</v>
      </c>
      <c r="BO397" s="75">
        <f t="shared" si="66"/>
        <v>0</v>
      </c>
      <c r="BP397" s="75">
        <f t="shared" si="67"/>
        <v>0</v>
      </c>
    </row>
    <row r="398" spans="1:68" ht="27" hidden="1" customHeight="1" x14ac:dyDescent="0.25">
      <c r="A398" s="60" t="s">
        <v>624</v>
      </c>
      <c r="B398" s="60" t="s">
        <v>625</v>
      </c>
      <c r="C398" s="34">
        <v>4301031402</v>
      </c>
      <c r="D398" s="648">
        <v>4680115886124</v>
      </c>
      <c r="E398" s="64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120</v>
      </c>
      <c r="L398" s="35" t="s">
        <v>45</v>
      </c>
      <c r="M398" s="36" t="s">
        <v>81</v>
      </c>
      <c r="N398" s="36"/>
      <c r="O398" s="35">
        <v>50</v>
      </c>
      <c r="P398" s="84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0"/>
      <c r="R398" s="650"/>
      <c r="S398" s="650"/>
      <c r="T398" s="651"/>
      <c r="U398" s="37" t="s">
        <v>45</v>
      </c>
      <c r="V398" s="37" t="s">
        <v>45</v>
      </c>
      <c r="W398" s="38" t="s">
        <v>0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 t="s">
        <v>45</v>
      </c>
      <c r="AB398" s="66" t="s">
        <v>45</v>
      </c>
      <c r="AC398" s="457" t="s">
        <v>626</v>
      </c>
      <c r="AG398" s="75"/>
      <c r="AJ398" s="79" t="s">
        <v>45</v>
      </c>
      <c r="AK398" s="79">
        <v>0</v>
      </c>
      <c r="BB398" s="458" t="s">
        <v>66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627</v>
      </c>
      <c r="B399" s="60" t="s">
        <v>628</v>
      </c>
      <c r="C399" s="34">
        <v>4301031366</v>
      </c>
      <c r="D399" s="648">
        <v>4680115883147</v>
      </c>
      <c r="E399" s="648"/>
      <c r="F399" s="59">
        <v>0.28000000000000003</v>
      </c>
      <c r="G399" s="35">
        <v>6</v>
      </c>
      <c r="H399" s="59">
        <v>1.68</v>
      </c>
      <c r="I399" s="59">
        <v>1.81</v>
      </c>
      <c r="J399" s="35">
        <v>234</v>
      </c>
      <c r="K399" s="35" t="s">
        <v>82</v>
      </c>
      <c r="L399" s="35" t="s">
        <v>45</v>
      </c>
      <c r="M399" s="36" t="s">
        <v>81</v>
      </c>
      <c r="N399" s="36"/>
      <c r="O399" s="35">
        <v>50</v>
      </c>
      <c r="P399" s="84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0"/>
      <c r="R399" s="650"/>
      <c r="S399" s="650"/>
      <c r="T399" s="651"/>
      <c r="U399" s="37" t="s">
        <v>45</v>
      </c>
      <c r="V399" s="37" t="s">
        <v>45</v>
      </c>
      <c r="W399" s="38" t="s">
        <v>0</v>
      </c>
      <c r="X399" s="56">
        <v>0</v>
      </c>
      <c r="Y399" s="53">
        <f t="shared" si="63"/>
        <v>0</v>
      </c>
      <c r="Z399" s="39" t="str">
        <f t="shared" ref="Z399:Z404" si="68">IFERROR(IF(Y399=0,"",ROUNDUP(Y399/H399,0)*0.00502),"")</f>
        <v/>
      </c>
      <c r="AA399" s="65" t="s">
        <v>45</v>
      </c>
      <c r="AB399" s="66" t="s">
        <v>45</v>
      </c>
      <c r="AC399" s="459" t="s">
        <v>619</v>
      </c>
      <c r="AG399" s="75"/>
      <c r="AJ399" s="79" t="s">
        <v>45</v>
      </c>
      <c r="AK399" s="79">
        <v>0</v>
      </c>
      <c r="BB399" s="460" t="s">
        <v>66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629</v>
      </c>
      <c r="B400" s="60" t="s">
        <v>630</v>
      </c>
      <c r="C400" s="34">
        <v>4301031362</v>
      </c>
      <c r="D400" s="648">
        <v>4607091384338</v>
      </c>
      <c r="E400" s="648"/>
      <c r="F400" s="59">
        <v>0.35</v>
      </c>
      <c r="G400" s="35">
        <v>6</v>
      </c>
      <c r="H400" s="59">
        <v>2.1</v>
      </c>
      <c r="I400" s="59">
        <v>2.23</v>
      </c>
      <c r="J400" s="35">
        <v>234</v>
      </c>
      <c r="K400" s="35" t="s">
        <v>82</v>
      </c>
      <c r="L400" s="35" t="s">
        <v>45</v>
      </c>
      <c r="M400" s="36" t="s">
        <v>81</v>
      </c>
      <c r="N400" s="36"/>
      <c r="O400" s="35">
        <v>50</v>
      </c>
      <c r="P400" s="8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0"/>
      <c r="R400" s="650"/>
      <c r="S400" s="650"/>
      <c r="T400" s="651"/>
      <c r="U400" s="37" t="s">
        <v>45</v>
      </c>
      <c r="V400" s="37" t="s">
        <v>45</v>
      </c>
      <c r="W400" s="38" t="s">
        <v>0</v>
      </c>
      <c r="X400" s="56">
        <v>0</v>
      </c>
      <c r="Y400" s="53">
        <f t="shared" si="63"/>
        <v>0</v>
      </c>
      <c r="Z400" s="39" t="str">
        <f t="shared" si="68"/>
        <v/>
      </c>
      <c r="AA400" s="65" t="s">
        <v>45</v>
      </c>
      <c r="AB400" s="66" t="s">
        <v>45</v>
      </c>
      <c r="AC400" s="461" t="s">
        <v>619</v>
      </c>
      <c r="AG400" s="75"/>
      <c r="AJ400" s="79" t="s">
        <v>45</v>
      </c>
      <c r="AK400" s="79">
        <v>0</v>
      </c>
      <c r="BB400" s="462" t="s">
        <v>66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37.5" hidden="1" customHeight="1" x14ac:dyDescent="0.25">
      <c r="A401" s="60" t="s">
        <v>631</v>
      </c>
      <c r="B401" s="60" t="s">
        <v>632</v>
      </c>
      <c r="C401" s="34">
        <v>4301031361</v>
      </c>
      <c r="D401" s="648">
        <v>4607091389524</v>
      </c>
      <c r="E401" s="648"/>
      <c r="F401" s="59">
        <v>0.35</v>
      </c>
      <c r="G401" s="35">
        <v>6</v>
      </c>
      <c r="H401" s="59">
        <v>2.1</v>
      </c>
      <c r="I401" s="59">
        <v>2.23</v>
      </c>
      <c r="J401" s="35">
        <v>234</v>
      </c>
      <c r="K401" s="35" t="s">
        <v>82</v>
      </c>
      <c r="L401" s="35" t="s">
        <v>45</v>
      </c>
      <c r="M401" s="36" t="s">
        <v>81</v>
      </c>
      <c r="N401" s="36"/>
      <c r="O401" s="35">
        <v>50</v>
      </c>
      <c r="P401" s="8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0"/>
      <c r="R401" s="650"/>
      <c r="S401" s="650"/>
      <c r="T401" s="651"/>
      <c r="U401" s="37" t="s">
        <v>45</v>
      </c>
      <c r="V401" s="37" t="s">
        <v>45</v>
      </c>
      <c r="W401" s="38" t="s">
        <v>0</v>
      </c>
      <c r="X401" s="56">
        <v>0</v>
      </c>
      <c r="Y401" s="53">
        <f t="shared" si="63"/>
        <v>0</v>
      </c>
      <c r="Z401" s="39" t="str">
        <f t="shared" si="68"/>
        <v/>
      </c>
      <c r="AA401" s="65" t="s">
        <v>45</v>
      </c>
      <c r="AB401" s="66" t="s">
        <v>45</v>
      </c>
      <c r="AC401" s="463" t="s">
        <v>633</v>
      </c>
      <c r="AG401" s="75"/>
      <c r="AJ401" s="79" t="s">
        <v>45</v>
      </c>
      <c r="AK401" s="79">
        <v>0</v>
      </c>
      <c r="BB401" s="464" t="s">
        <v>66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634</v>
      </c>
      <c r="B402" s="60" t="s">
        <v>635</v>
      </c>
      <c r="C402" s="34">
        <v>4301031364</v>
      </c>
      <c r="D402" s="648">
        <v>4680115883161</v>
      </c>
      <c r="E402" s="648"/>
      <c r="F402" s="59">
        <v>0.28000000000000003</v>
      </c>
      <c r="G402" s="35">
        <v>6</v>
      </c>
      <c r="H402" s="59">
        <v>1.68</v>
      </c>
      <c r="I402" s="59">
        <v>1.81</v>
      </c>
      <c r="J402" s="35">
        <v>234</v>
      </c>
      <c r="K402" s="35" t="s">
        <v>82</v>
      </c>
      <c r="L402" s="35" t="s">
        <v>45</v>
      </c>
      <c r="M402" s="36" t="s">
        <v>81</v>
      </c>
      <c r="N402" s="36"/>
      <c r="O402" s="35">
        <v>50</v>
      </c>
      <c r="P402" s="84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0"/>
      <c r="R402" s="650"/>
      <c r="S402" s="650"/>
      <c r="T402" s="651"/>
      <c r="U402" s="37" t="s">
        <v>45</v>
      </c>
      <c r="V402" s="37" t="s">
        <v>45</v>
      </c>
      <c r="W402" s="38" t="s">
        <v>0</v>
      </c>
      <c r="X402" s="56">
        <v>0</v>
      </c>
      <c r="Y402" s="53">
        <f t="shared" si="63"/>
        <v>0</v>
      </c>
      <c r="Z402" s="39" t="str">
        <f t="shared" si="68"/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27" hidden="1" customHeight="1" x14ac:dyDescent="0.25">
      <c r="A403" s="60" t="s">
        <v>637</v>
      </c>
      <c r="B403" s="60" t="s">
        <v>638</v>
      </c>
      <c r="C403" s="34">
        <v>4301031358</v>
      </c>
      <c r="D403" s="648">
        <v>4607091389531</v>
      </c>
      <c r="E403" s="64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82</v>
      </c>
      <c r="L403" s="35" t="s">
        <v>45</v>
      </c>
      <c r="M403" s="36" t="s">
        <v>81</v>
      </c>
      <c r="N403" s="36"/>
      <c r="O403" s="35">
        <v>50</v>
      </c>
      <c r="P403" s="84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0"/>
      <c r="R403" s="650"/>
      <c r="S403" s="650"/>
      <c r="T403" s="651"/>
      <c r="U403" s="37" t="s">
        <v>45</v>
      </c>
      <c r="V403" s="37" t="s">
        <v>45</v>
      </c>
      <c r="W403" s="38" t="s">
        <v>0</v>
      </c>
      <c r="X403" s="56">
        <v>0</v>
      </c>
      <c r="Y403" s="53">
        <f t="shared" si="63"/>
        <v>0</v>
      </c>
      <c r="Z403" s="39" t="str">
        <f t="shared" si="68"/>
        <v/>
      </c>
      <c r="AA403" s="65" t="s">
        <v>45</v>
      </c>
      <c r="AB403" s="66" t="s">
        <v>45</v>
      </c>
      <c r="AC403" s="467" t="s">
        <v>639</v>
      </c>
      <c r="AG403" s="75"/>
      <c r="AJ403" s="79" t="s">
        <v>45</v>
      </c>
      <c r="AK403" s="79">
        <v>0</v>
      </c>
      <c r="BB403" s="468" t="s">
        <v>66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37.5" hidden="1" customHeight="1" x14ac:dyDescent="0.25">
      <c r="A404" s="60" t="s">
        <v>640</v>
      </c>
      <c r="B404" s="60" t="s">
        <v>641</v>
      </c>
      <c r="C404" s="34">
        <v>4301031360</v>
      </c>
      <c r="D404" s="648">
        <v>4607091384345</v>
      </c>
      <c r="E404" s="648"/>
      <c r="F404" s="59">
        <v>0.35</v>
      </c>
      <c r="G404" s="35">
        <v>6</v>
      </c>
      <c r="H404" s="59">
        <v>2.1</v>
      </c>
      <c r="I404" s="59">
        <v>2.23</v>
      </c>
      <c r="J404" s="35">
        <v>234</v>
      </c>
      <c r="K404" s="35" t="s">
        <v>82</v>
      </c>
      <c r="L404" s="35" t="s">
        <v>45</v>
      </c>
      <c r="M404" s="36" t="s">
        <v>81</v>
      </c>
      <c r="N404" s="36"/>
      <c r="O404" s="35">
        <v>50</v>
      </c>
      <c r="P404" s="8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0"/>
      <c r="R404" s="650"/>
      <c r="S404" s="650"/>
      <c r="T404" s="651"/>
      <c r="U404" s="37" t="s">
        <v>45</v>
      </c>
      <c r="V404" s="37" t="s">
        <v>45</v>
      </c>
      <c r="W404" s="38" t="s">
        <v>0</v>
      </c>
      <c r="X404" s="56">
        <v>0</v>
      </c>
      <c r="Y404" s="53">
        <f t="shared" si="63"/>
        <v>0</v>
      </c>
      <c r="Z404" s="39" t="str">
        <f t="shared" si="68"/>
        <v/>
      </c>
      <c r="AA404" s="65" t="s">
        <v>45</v>
      </c>
      <c r="AB404" s="66" t="s">
        <v>45</v>
      </c>
      <c r="AC404" s="469" t="s">
        <v>636</v>
      </c>
      <c r="AG404" s="75"/>
      <c r="AJ404" s="79" t="s">
        <v>45</v>
      </c>
      <c r="AK404" s="79">
        <v>0</v>
      </c>
      <c r="BB404" s="470" t="s">
        <v>66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idden="1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0" t="s">
        <v>39</v>
      </c>
      <c r="X405" s="41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1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1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4"/>
      <c r="AB405" s="64"/>
      <c r="AC405" s="64"/>
    </row>
    <row r="406" spans="1:68" hidden="1" x14ac:dyDescent="0.2">
      <c r="A406" s="655"/>
      <c r="B406" s="655"/>
      <c r="C406" s="655"/>
      <c r="D406" s="655"/>
      <c r="E406" s="655"/>
      <c r="F406" s="655"/>
      <c r="G406" s="655"/>
      <c r="H406" s="655"/>
      <c r="I406" s="655"/>
      <c r="J406" s="655"/>
      <c r="K406" s="655"/>
      <c r="L406" s="655"/>
      <c r="M406" s="655"/>
      <c r="N406" s="655"/>
      <c r="O406" s="656"/>
      <c r="P406" s="652" t="s">
        <v>40</v>
      </c>
      <c r="Q406" s="653"/>
      <c r="R406" s="653"/>
      <c r="S406" s="653"/>
      <c r="T406" s="653"/>
      <c r="U406" s="653"/>
      <c r="V406" s="654"/>
      <c r="W406" s="40" t="s">
        <v>0</v>
      </c>
      <c r="X406" s="41">
        <f>IFERROR(SUM(X395:X404),"0")</f>
        <v>0</v>
      </c>
      <c r="Y406" s="41">
        <f>IFERROR(SUM(Y395:Y404),"0")</f>
        <v>0</v>
      </c>
      <c r="Z406" s="40"/>
      <c r="AA406" s="64"/>
      <c r="AB406" s="64"/>
      <c r="AC406" s="64"/>
    </row>
    <row r="407" spans="1:68" ht="14.25" hidden="1" customHeight="1" x14ac:dyDescent="0.25">
      <c r="A407" s="647" t="s">
        <v>83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3"/>
      <c r="AB407" s="63"/>
      <c r="AC407" s="63"/>
    </row>
    <row r="408" spans="1:68" ht="27" hidden="1" customHeight="1" x14ac:dyDescent="0.25">
      <c r="A408" s="60" t="s">
        <v>642</v>
      </c>
      <c r="B408" s="60" t="s">
        <v>643</v>
      </c>
      <c r="C408" s="34">
        <v>4301051284</v>
      </c>
      <c r="D408" s="648">
        <v>4607091384352</v>
      </c>
      <c r="E408" s="648"/>
      <c r="F408" s="59">
        <v>0.6</v>
      </c>
      <c r="G408" s="35">
        <v>4</v>
      </c>
      <c r="H408" s="59">
        <v>2.4</v>
      </c>
      <c r="I408" s="59">
        <v>2.6459999999999999</v>
      </c>
      <c r="J408" s="35">
        <v>132</v>
      </c>
      <c r="K408" s="35" t="s">
        <v>120</v>
      </c>
      <c r="L408" s="35" t="s">
        <v>45</v>
      </c>
      <c r="M408" s="36" t="s">
        <v>87</v>
      </c>
      <c r="N408" s="36"/>
      <c r="O408" s="35">
        <v>45</v>
      </c>
      <c r="P408" s="8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0"/>
      <c r="R408" s="650"/>
      <c r="S408" s="650"/>
      <c r="T408" s="651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IFERROR(IF(Y408=0,"",ROUNDUP(Y408/H408,0)*0.00902),"")</f>
        <v/>
      </c>
      <c r="AA408" s="65" t="s">
        <v>45</v>
      </c>
      <c r="AB408" s="66" t="s">
        <v>45</v>
      </c>
      <c r="AC408" s="471" t="s">
        <v>644</v>
      </c>
      <c r="AG408" s="75"/>
      <c r="AJ408" s="79" t="s">
        <v>45</v>
      </c>
      <c r="AK408" s="79">
        <v>0</v>
      </c>
      <c r="BB408" s="472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hidden="1" customHeight="1" x14ac:dyDescent="0.25">
      <c r="A409" s="60" t="s">
        <v>645</v>
      </c>
      <c r="B409" s="60" t="s">
        <v>646</v>
      </c>
      <c r="C409" s="34">
        <v>4301051431</v>
      </c>
      <c r="D409" s="648">
        <v>4607091389654</v>
      </c>
      <c r="E409" s="648"/>
      <c r="F409" s="59">
        <v>0.33</v>
      </c>
      <c r="G409" s="35">
        <v>6</v>
      </c>
      <c r="H409" s="59">
        <v>1.98</v>
      </c>
      <c r="I409" s="59">
        <v>2.238</v>
      </c>
      <c r="J409" s="35">
        <v>182</v>
      </c>
      <c r="K409" s="35" t="s">
        <v>88</v>
      </c>
      <c r="L409" s="35" t="s">
        <v>45</v>
      </c>
      <c r="M409" s="36" t="s">
        <v>87</v>
      </c>
      <c r="N409" s="36"/>
      <c r="O409" s="35">
        <v>45</v>
      </c>
      <c r="P409" s="8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0"/>
      <c r="R409" s="650"/>
      <c r="S409" s="650"/>
      <c r="T409" s="651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73" t="s">
        <v>647</v>
      </c>
      <c r="AG409" s="75"/>
      <c r="AJ409" s="79" t="s">
        <v>45</v>
      </c>
      <c r="AK409" s="79">
        <v>0</v>
      </c>
      <c r="BB409" s="47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0" t="s">
        <v>39</v>
      </c>
      <c r="X410" s="41">
        <f>IFERROR(X408/H408,"0")+IFERROR(X409/H409,"0")</f>
        <v>0</v>
      </c>
      <c r="Y410" s="41">
        <f>IFERROR(Y408/H408,"0")+IFERROR(Y409/H409,"0")</f>
        <v>0</v>
      </c>
      <c r="Z410" s="41">
        <f>IFERROR(IF(Z408="",0,Z408),"0")+IFERROR(IF(Z409="",0,Z409),"0")</f>
        <v>0</v>
      </c>
      <c r="AA410" s="64"/>
      <c r="AB410" s="64"/>
      <c r="AC410" s="64"/>
    </row>
    <row r="411" spans="1:68" hidden="1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0" t="s">
        <v>0</v>
      </c>
      <c r="X411" s="41">
        <f>IFERROR(SUM(X408:X409),"0")</f>
        <v>0</v>
      </c>
      <c r="Y411" s="41">
        <f>IFERROR(SUM(Y408:Y409),"0")</f>
        <v>0</v>
      </c>
      <c r="Z411" s="40"/>
      <c r="AA411" s="64"/>
      <c r="AB411" s="64"/>
      <c r="AC411" s="64"/>
    </row>
    <row r="412" spans="1:68" ht="16.5" hidden="1" customHeight="1" x14ac:dyDescent="0.25">
      <c r="A412" s="646" t="s">
        <v>648</v>
      </c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6"/>
      <c r="P412" s="646"/>
      <c r="Q412" s="646"/>
      <c r="R412" s="646"/>
      <c r="S412" s="646"/>
      <c r="T412" s="646"/>
      <c r="U412" s="646"/>
      <c r="V412" s="646"/>
      <c r="W412" s="646"/>
      <c r="X412" s="646"/>
      <c r="Y412" s="646"/>
      <c r="Z412" s="646"/>
      <c r="AA412" s="62"/>
      <c r="AB412" s="62"/>
      <c r="AC412" s="62"/>
    </row>
    <row r="413" spans="1:68" ht="14.25" hidden="1" customHeight="1" x14ac:dyDescent="0.25">
      <c r="A413" s="647" t="s">
        <v>144</v>
      </c>
      <c r="B413" s="647"/>
      <c r="C413" s="647"/>
      <c r="D413" s="647"/>
      <c r="E413" s="647"/>
      <c r="F413" s="647"/>
      <c r="G413" s="647"/>
      <c r="H413" s="647"/>
      <c r="I413" s="647"/>
      <c r="J413" s="647"/>
      <c r="K413" s="647"/>
      <c r="L413" s="647"/>
      <c r="M413" s="647"/>
      <c r="N413" s="647"/>
      <c r="O413" s="647"/>
      <c r="P413" s="647"/>
      <c r="Q413" s="647"/>
      <c r="R413" s="647"/>
      <c r="S413" s="647"/>
      <c r="T413" s="647"/>
      <c r="U413" s="647"/>
      <c r="V413" s="647"/>
      <c r="W413" s="647"/>
      <c r="X413" s="647"/>
      <c r="Y413" s="647"/>
      <c r="Z413" s="647"/>
      <c r="AA413" s="63"/>
      <c r="AB413" s="63"/>
      <c r="AC413" s="63"/>
    </row>
    <row r="414" spans="1:68" ht="27" hidden="1" customHeight="1" x14ac:dyDescent="0.25">
      <c r="A414" s="60" t="s">
        <v>649</v>
      </c>
      <c r="B414" s="60" t="s">
        <v>650</v>
      </c>
      <c r="C414" s="34">
        <v>4301020319</v>
      </c>
      <c r="D414" s="648">
        <v>4680115885240</v>
      </c>
      <c r="E414" s="648"/>
      <c r="F414" s="59">
        <v>0.35</v>
      </c>
      <c r="G414" s="35">
        <v>6</v>
      </c>
      <c r="H414" s="59">
        <v>2.1</v>
      </c>
      <c r="I414" s="59">
        <v>2.31</v>
      </c>
      <c r="J414" s="35">
        <v>182</v>
      </c>
      <c r="K414" s="35" t="s">
        <v>88</v>
      </c>
      <c r="L414" s="35" t="s">
        <v>45</v>
      </c>
      <c r="M414" s="36" t="s">
        <v>81</v>
      </c>
      <c r="N414" s="36"/>
      <c r="O414" s="35">
        <v>40</v>
      </c>
      <c r="P414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0"/>
      <c r="R414" s="650"/>
      <c r="S414" s="650"/>
      <c r="T414" s="651"/>
      <c r="U414" s="37" t="s">
        <v>45</v>
      </c>
      <c r="V414" s="37" t="s">
        <v>45</v>
      </c>
      <c r="W414" s="38" t="s">
        <v>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IFERROR(IF(Y414=0,"",ROUNDUP(Y414/H414,0)*0.00651),"")</f>
        <v/>
      </c>
      <c r="AA414" s="65" t="s">
        <v>45</v>
      </c>
      <c r="AB414" s="66" t="s">
        <v>45</v>
      </c>
      <c r="AC414" s="475" t="s">
        <v>651</v>
      </c>
      <c r="AG414" s="75"/>
      <c r="AJ414" s="79" t="s">
        <v>45</v>
      </c>
      <c r="AK414" s="79">
        <v>0</v>
      </c>
      <c r="BB414" s="476" t="s">
        <v>66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653</v>
      </c>
      <c r="B415" s="60" t="s">
        <v>654</v>
      </c>
      <c r="C415" s="34">
        <v>4301020315</v>
      </c>
      <c r="D415" s="648">
        <v>4607091389364</v>
      </c>
      <c r="E415" s="648"/>
      <c r="F415" s="59">
        <v>0.42</v>
      </c>
      <c r="G415" s="35">
        <v>6</v>
      </c>
      <c r="H415" s="59">
        <v>2.52</v>
      </c>
      <c r="I415" s="59">
        <v>2.73</v>
      </c>
      <c r="J415" s="35">
        <v>182</v>
      </c>
      <c r="K415" s="35" t="s">
        <v>88</v>
      </c>
      <c r="L415" s="35" t="s">
        <v>45</v>
      </c>
      <c r="M415" s="36" t="s">
        <v>81</v>
      </c>
      <c r="N415" s="36"/>
      <c r="O415" s="35">
        <v>40</v>
      </c>
      <c r="P415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0"/>
      <c r="R415" s="650"/>
      <c r="S415" s="650"/>
      <c r="T415" s="651"/>
      <c r="U415" s="37" t="s">
        <v>45</v>
      </c>
      <c r="V415" s="37" t="s">
        <v>652</v>
      </c>
      <c r="W415" s="38" t="s">
        <v>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IFERROR(IF(Y415=0,"",ROUNDUP(Y415/H415,0)*0.00651),"")</f>
        <v/>
      </c>
      <c r="AA415" s="65" t="s">
        <v>45</v>
      </c>
      <c r="AB415" s="66" t="s">
        <v>45</v>
      </c>
      <c r="AC415" s="477" t="s">
        <v>655</v>
      </c>
      <c r="AG415" s="75"/>
      <c r="AJ415" s="79" t="s">
        <v>45</v>
      </c>
      <c r="AK415" s="79">
        <v>0</v>
      </c>
      <c r="BB415" s="478" t="s">
        <v>66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idden="1" x14ac:dyDescent="0.2">
      <c r="A416" s="655"/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6"/>
      <c r="P416" s="652" t="s">
        <v>40</v>
      </c>
      <c r="Q416" s="653"/>
      <c r="R416" s="653"/>
      <c r="S416" s="653"/>
      <c r="T416" s="653"/>
      <c r="U416" s="653"/>
      <c r="V416" s="654"/>
      <c r="W416" s="40" t="s">
        <v>39</v>
      </c>
      <c r="X416" s="41">
        <f>IFERROR(X414/H414,"0")+IFERROR(X415/H415,"0")</f>
        <v>0</v>
      </c>
      <c r="Y416" s="41">
        <f>IFERROR(Y414/H414,"0")+IFERROR(Y415/H415,"0")</f>
        <v>0</v>
      </c>
      <c r="Z416" s="41">
        <f>IFERROR(IF(Z414="",0,Z414),"0")+IFERROR(IF(Z415="",0,Z415),"0")</f>
        <v>0</v>
      </c>
      <c r="AA416" s="64"/>
      <c r="AB416" s="64"/>
      <c r="AC416" s="64"/>
    </row>
    <row r="417" spans="1:68" hidden="1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0" t="s">
        <v>0</v>
      </c>
      <c r="X417" s="41">
        <f>IFERROR(SUM(X414:X415),"0")</f>
        <v>0</v>
      </c>
      <c r="Y417" s="41">
        <f>IFERROR(SUM(Y414:Y415),"0")</f>
        <v>0</v>
      </c>
      <c r="Z417" s="40"/>
      <c r="AA417" s="64"/>
      <c r="AB417" s="64"/>
      <c r="AC417" s="64"/>
    </row>
    <row r="418" spans="1:68" ht="14.25" hidden="1" customHeight="1" x14ac:dyDescent="0.25">
      <c r="A418" s="647" t="s">
        <v>76</v>
      </c>
      <c r="B418" s="647"/>
      <c r="C418" s="647"/>
      <c r="D418" s="647"/>
      <c r="E418" s="647"/>
      <c r="F418" s="647"/>
      <c r="G418" s="647"/>
      <c r="H418" s="647"/>
      <c r="I418" s="647"/>
      <c r="J418" s="647"/>
      <c r="K418" s="647"/>
      <c r="L418" s="647"/>
      <c r="M418" s="647"/>
      <c r="N418" s="647"/>
      <c r="O418" s="647"/>
      <c r="P418" s="647"/>
      <c r="Q418" s="647"/>
      <c r="R418" s="647"/>
      <c r="S418" s="647"/>
      <c r="T418" s="647"/>
      <c r="U418" s="647"/>
      <c r="V418" s="647"/>
      <c r="W418" s="647"/>
      <c r="X418" s="647"/>
      <c r="Y418" s="647"/>
      <c r="Z418" s="647"/>
      <c r="AA418" s="63"/>
      <c r="AB418" s="63"/>
      <c r="AC418" s="63"/>
    </row>
    <row r="419" spans="1:68" ht="27" hidden="1" customHeight="1" x14ac:dyDescent="0.25">
      <c r="A419" s="60" t="s">
        <v>656</v>
      </c>
      <c r="B419" s="60" t="s">
        <v>657</v>
      </c>
      <c r="C419" s="34">
        <v>4301031403</v>
      </c>
      <c r="D419" s="648">
        <v>4680115886094</v>
      </c>
      <c r="E419" s="648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120</v>
      </c>
      <c r="L419" s="35" t="s">
        <v>45</v>
      </c>
      <c r="M419" s="36" t="s">
        <v>116</v>
      </c>
      <c r="N419" s="36"/>
      <c r="O419" s="35">
        <v>50</v>
      </c>
      <c r="P419" s="85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0"/>
      <c r="R419" s="650"/>
      <c r="S419" s="650"/>
      <c r="T419" s="651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9" t="s">
        <v>658</v>
      </c>
      <c r="AG419" s="75"/>
      <c r="AJ419" s="79" t="s">
        <v>45</v>
      </c>
      <c r="AK419" s="79">
        <v>0</v>
      </c>
      <c r="BB419" s="480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hidden="1" customHeight="1" x14ac:dyDescent="0.25">
      <c r="A420" s="60" t="s">
        <v>659</v>
      </c>
      <c r="B420" s="60" t="s">
        <v>660</v>
      </c>
      <c r="C420" s="34">
        <v>4301031363</v>
      </c>
      <c r="D420" s="648">
        <v>4607091389425</v>
      </c>
      <c r="E420" s="648"/>
      <c r="F420" s="59">
        <v>0.35</v>
      </c>
      <c r="G420" s="35">
        <v>6</v>
      </c>
      <c r="H420" s="59">
        <v>2.1</v>
      </c>
      <c r="I420" s="59">
        <v>2.23</v>
      </c>
      <c r="J420" s="35">
        <v>234</v>
      </c>
      <c r="K420" s="35" t="s">
        <v>82</v>
      </c>
      <c r="L420" s="35" t="s">
        <v>45</v>
      </c>
      <c r="M420" s="36" t="s">
        <v>81</v>
      </c>
      <c r="N420" s="36"/>
      <c r="O420" s="35">
        <v>50</v>
      </c>
      <c r="P420" s="8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0"/>
      <c r="R420" s="650"/>
      <c r="S420" s="650"/>
      <c r="T420" s="651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IFERROR(IF(Y420=0,"",ROUNDUP(Y420/H420,0)*0.00502),"")</f>
        <v/>
      </c>
      <c r="AA420" s="65" t="s">
        <v>45</v>
      </c>
      <c r="AB420" s="66" t="s">
        <v>45</v>
      </c>
      <c r="AC420" s="481" t="s">
        <v>661</v>
      </c>
      <c r="AG420" s="75"/>
      <c r="AJ420" s="79" t="s">
        <v>45</v>
      </c>
      <c r="AK420" s="79">
        <v>0</v>
      </c>
      <c r="BB420" s="482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ht="27" hidden="1" customHeight="1" x14ac:dyDescent="0.25">
      <c r="A421" s="60" t="s">
        <v>662</v>
      </c>
      <c r="B421" s="60" t="s">
        <v>663</v>
      </c>
      <c r="C421" s="34">
        <v>4301031373</v>
      </c>
      <c r="D421" s="648">
        <v>4680115880771</v>
      </c>
      <c r="E421" s="648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82</v>
      </c>
      <c r="L421" s="35" t="s">
        <v>45</v>
      </c>
      <c r="M421" s="36" t="s">
        <v>81</v>
      </c>
      <c r="N421" s="36"/>
      <c r="O421" s="35">
        <v>50</v>
      </c>
      <c r="P421" s="8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0"/>
      <c r="R421" s="650"/>
      <c r="S421" s="650"/>
      <c r="T421" s="651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IFERROR(IF(Y421=0,"",ROUNDUP(Y421/H421,0)*0.00502),"")</f>
        <v/>
      </c>
      <c r="AA421" s="65" t="s">
        <v>45</v>
      </c>
      <c r="AB421" s="66" t="s">
        <v>45</v>
      </c>
      <c r="AC421" s="483" t="s">
        <v>664</v>
      </c>
      <c r="AG421" s="75"/>
      <c r="AJ421" s="79" t="s">
        <v>45</v>
      </c>
      <c r="AK421" s="79">
        <v>0</v>
      </c>
      <c r="BB421" s="484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665</v>
      </c>
      <c r="B422" s="60" t="s">
        <v>666</v>
      </c>
      <c r="C422" s="34">
        <v>4301031359</v>
      </c>
      <c r="D422" s="648">
        <v>4607091389500</v>
      </c>
      <c r="E422" s="64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82</v>
      </c>
      <c r="L422" s="35" t="s">
        <v>45</v>
      </c>
      <c r="M422" s="36" t="s">
        <v>81</v>
      </c>
      <c r="N422" s="36"/>
      <c r="O422" s="35">
        <v>50</v>
      </c>
      <c r="P422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0"/>
      <c r="R422" s="650"/>
      <c r="S422" s="650"/>
      <c r="T422" s="651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 t="s">
        <v>45</v>
      </c>
      <c r="AB422" s="66" t="s">
        <v>45</v>
      </c>
      <c r="AC422" s="485" t="s">
        <v>664</v>
      </c>
      <c r="AG422" s="75"/>
      <c r="AJ422" s="79" t="s">
        <v>45</v>
      </c>
      <c r="AK422" s="79">
        <v>0</v>
      </c>
      <c r="BB422" s="486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idden="1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0" t="s">
        <v>39</v>
      </c>
      <c r="X423" s="41">
        <f>IFERROR(X419/H419,"0")+IFERROR(X420/H420,"0")+IFERROR(X421/H421,"0")+IFERROR(X422/H422,"0")</f>
        <v>0</v>
      </c>
      <c r="Y423" s="41">
        <f>IFERROR(Y419/H419,"0")+IFERROR(Y420/H420,"0")+IFERROR(Y421/H421,"0")+IFERROR(Y422/H422,"0")</f>
        <v>0</v>
      </c>
      <c r="Z423" s="41">
        <f>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hidden="1" x14ac:dyDescent="0.2">
      <c r="A424" s="655"/>
      <c r="B424" s="655"/>
      <c r="C424" s="655"/>
      <c r="D424" s="655"/>
      <c r="E424" s="655"/>
      <c r="F424" s="655"/>
      <c r="G424" s="655"/>
      <c r="H424" s="655"/>
      <c r="I424" s="655"/>
      <c r="J424" s="655"/>
      <c r="K424" s="655"/>
      <c r="L424" s="655"/>
      <c r="M424" s="655"/>
      <c r="N424" s="655"/>
      <c r="O424" s="656"/>
      <c r="P424" s="652" t="s">
        <v>40</v>
      </c>
      <c r="Q424" s="653"/>
      <c r="R424" s="653"/>
      <c r="S424" s="653"/>
      <c r="T424" s="653"/>
      <c r="U424" s="653"/>
      <c r="V424" s="654"/>
      <c r="W424" s="40" t="s">
        <v>0</v>
      </c>
      <c r="X424" s="41">
        <f>IFERROR(SUM(X419:X422),"0")</f>
        <v>0</v>
      </c>
      <c r="Y424" s="41">
        <f>IFERROR(SUM(Y419:Y422),"0")</f>
        <v>0</v>
      </c>
      <c r="Z424" s="40"/>
      <c r="AA424" s="64"/>
      <c r="AB424" s="64"/>
      <c r="AC424" s="64"/>
    </row>
    <row r="425" spans="1:68" ht="16.5" hidden="1" customHeight="1" x14ac:dyDescent="0.25">
      <c r="A425" s="646" t="s">
        <v>667</v>
      </c>
      <c r="B425" s="646"/>
      <c r="C425" s="646"/>
      <c r="D425" s="646"/>
      <c r="E425" s="646"/>
      <c r="F425" s="646"/>
      <c r="G425" s="646"/>
      <c r="H425" s="646"/>
      <c r="I425" s="646"/>
      <c r="J425" s="646"/>
      <c r="K425" s="646"/>
      <c r="L425" s="646"/>
      <c r="M425" s="646"/>
      <c r="N425" s="646"/>
      <c r="O425" s="646"/>
      <c r="P425" s="646"/>
      <c r="Q425" s="646"/>
      <c r="R425" s="646"/>
      <c r="S425" s="646"/>
      <c r="T425" s="646"/>
      <c r="U425" s="646"/>
      <c r="V425" s="646"/>
      <c r="W425" s="646"/>
      <c r="X425" s="646"/>
      <c r="Y425" s="646"/>
      <c r="Z425" s="646"/>
      <c r="AA425" s="62"/>
      <c r="AB425" s="62"/>
      <c r="AC425" s="62"/>
    </row>
    <row r="426" spans="1:68" ht="14.25" hidden="1" customHeight="1" x14ac:dyDescent="0.25">
      <c r="A426" s="647" t="s">
        <v>76</v>
      </c>
      <c r="B426" s="647"/>
      <c r="C426" s="647"/>
      <c r="D426" s="647"/>
      <c r="E426" s="647"/>
      <c r="F426" s="647"/>
      <c r="G426" s="647"/>
      <c r="H426" s="647"/>
      <c r="I426" s="647"/>
      <c r="J426" s="647"/>
      <c r="K426" s="647"/>
      <c r="L426" s="647"/>
      <c r="M426" s="647"/>
      <c r="N426" s="647"/>
      <c r="O426" s="647"/>
      <c r="P426" s="647"/>
      <c r="Q426" s="647"/>
      <c r="R426" s="647"/>
      <c r="S426" s="647"/>
      <c r="T426" s="647"/>
      <c r="U426" s="647"/>
      <c r="V426" s="647"/>
      <c r="W426" s="647"/>
      <c r="X426" s="647"/>
      <c r="Y426" s="647"/>
      <c r="Z426" s="647"/>
      <c r="AA426" s="63"/>
      <c r="AB426" s="63"/>
      <c r="AC426" s="63"/>
    </row>
    <row r="427" spans="1:68" ht="27" hidden="1" customHeight="1" x14ac:dyDescent="0.25">
      <c r="A427" s="60" t="s">
        <v>668</v>
      </c>
      <c r="B427" s="60" t="s">
        <v>669</v>
      </c>
      <c r="C427" s="34">
        <v>4301031347</v>
      </c>
      <c r="D427" s="648">
        <v>4680115885110</v>
      </c>
      <c r="E427" s="648"/>
      <c r="F427" s="59">
        <v>0.2</v>
      </c>
      <c r="G427" s="35">
        <v>6</v>
      </c>
      <c r="H427" s="59">
        <v>1.2</v>
      </c>
      <c r="I427" s="59">
        <v>2.1</v>
      </c>
      <c r="J427" s="35">
        <v>182</v>
      </c>
      <c r="K427" s="35" t="s">
        <v>88</v>
      </c>
      <c r="L427" s="35" t="s">
        <v>45</v>
      </c>
      <c r="M427" s="36" t="s">
        <v>81</v>
      </c>
      <c r="N427" s="36"/>
      <c r="O427" s="35">
        <v>50</v>
      </c>
      <c r="P427" s="85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0"/>
      <c r="R427" s="650"/>
      <c r="S427" s="650"/>
      <c r="T427" s="651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87" t="s">
        <v>670</v>
      </c>
      <c r="AG427" s="75"/>
      <c r="AJ427" s="79" t="s">
        <v>45</v>
      </c>
      <c r="AK427" s="79">
        <v>0</v>
      </c>
      <c r="BB427" s="48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0" t="s">
        <v>39</v>
      </c>
      <c r="X428" s="41">
        <f>IFERROR(X427/H427,"0")</f>
        <v>0</v>
      </c>
      <c r="Y428" s="41">
        <f>IFERROR(Y427/H427,"0")</f>
        <v>0</v>
      </c>
      <c r="Z428" s="41">
        <f>IFERROR(IF(Z427="",0,Z427),"0")</f>
        <v>0</v>
      </c>
      <c r="AA428" s="64"/>
      <c r="AB428" s="64"/>
      <c r="AC428" s="64"/>
    </row>
    <row r="429" spans="1:68" hidden="1" x14ac:dyDescent="0.2">
      <c r="A429" s="655"/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6"/>
      <c r="P429" s="652" t="s">
        <v>40</v>
      </c>
      <c r="Q429" s="653"/>
      <c r="R429" s="653"/>
      <c r="S429" s="653"/>
      <c r="T429" s="653"/>
      <c r="U429" s="653"/>
      <c r="V429" s="654"/>
      <c r="W429" s="40" t="s">
        <v>0</v>
      </c>
      <c r="X429" s="41">
        <f>IFERROR(SUM(X427:X427),"0")</f>
        <v>0</v>
      </c>
      <c r="Y429" s="41">
        <f>IFERROR(SUM(Y427:Y427),"0")</f>
        <v>0</v>
      </c>
      <c r="Z429" s="40"/>
      <c r="AA429" s="64"/>
      <c r="AB429" s="64"/>
      <c r="AC429" s="64"/>
    </row>
    <row r="430" spans="1:68" ht="16.5" hidden="1" customHeight="1" x14ac:dyDescent="0.25">
      <c r="A430" s="646" t="s">
        <v>671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2"/>
      <c r="AB430" s="62"/>
      <c r="AC430" s="62"/>
    </row>
    <row r="431" spans="1:68" ht="14.25" hidden="1" customHeight="1" x14ac:dyDescent="0.25">
      <c r="A431" s="647" t="s">
        <v>76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3"/>
      <c r="AB431" s="63"/>
      <c r="AC431" s="63"/>
    </row>
    <row r="432" spans="1:68" ht="27" hidden="1" customHeight="1" x14ac:dyDescent="0.25">
      <c r="A432" s="60" t="s">
        <v>672</v>
      </c>
      <c r="B432" s="60" t="s">
        <v>673</v>
      </c>
      <c r="C432" s="34">
        <v>4301031261</v>
      </c>
      <c r="D432" s="648">
        <v>4680115885103</v>
      </c>
      <c r="E432" s="648"/>
      <c r="F432" s="59">
        <v>0.27</v>
      </c>
      <c r="G432" s="35">
        <v>6</v>
      </c>
      <c r="H432" s="59">
        <v>1.62</v>
      </c>
      <c r="I432" s="59">
        <v>1.8</v>
      </c>
      <c r="J432" s="35">
        <v>182</v>
      </c>
      <c r="K432" s="35" t="s">
        <v>88</v>
      </c>
      <c r="L432" s="35" t="s">
        <v>45</v>
      </c>
      <c r="M432" s="36" t="s">
        <v>81</v>
      </c>
      <c r="N432" s="36"/>
      <c r="O432" s="35">
        <v>40</v>
      </c>
      <c r="P432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0"/>
      <c r="R432" s="650"/>
      <c r="S432" s="650"/>
      <c r="T432" s="65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89" t="s">
        <v>674</v>
      </c>
      <c r="AG432" s="75"/>
      <c r="AJ432" s="79" t="s">
        <v>45</v>
      </c>
      <c r="AK432" s="79">
        <v>0</v>
      </c>
      <c r="BB432" s="490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2" t="s">
        <v>40</v>
      </c>
      <c r="Q433" s="653"/>
      <c r="R433" s="653"/>
      <c r="S433" s="653"/>
      <c r="T433" s="653"/>
      <c r="U433" s="653"/>
      <c r="V433" s="654"/>
      <c r="W433" s="40" t="s">
        <v>39</v>
      </c>
      <c r="X433" s="41">
        <f>IFERROR(X432/H432,"0")</f>
        <v>0</v>
      </c>
      <c r="Y433" s="41">
        <f>IFERROR(Y432/H432,"0")</f>
        <v>0</v>
      </c>
      <c r="Z433" s="41">
        <f>IFERROR(IF(Z432="",0,Z432),"0")</f>
        <v>0</v>
      </c>
      <c r="AA433" s="64"/>
      <c r="AB433" s="64"/>
      <c r="AC433" s="64"/>
    </row>
    <row r="434" spans="1:68" hidden="1" x14ac:dyDescent="0.2">
      <c r="A434" s="655"/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6"/>
      <c r="P434" s="652" t="s">
        <v>40</v>
      </c>
      <c r="Q434" s="653"/>
      <c r="R434" s="653"/>
      <c r="S434" s="653"/>
      <c r="T434" s="653"/>
      <c r="U434" s="653"/>
      <c r="V434" s="654"/>
      <c r="W434" s="40" t="s">
        <v>0</v>
      </c>
      <c r="X434" s="41">
        <f>IFERROR(SUM(X432:X432),"0")</f>
        <v>0</v>
      </c>
      <c r="Y434" s="41">
        <f>IFERROR(SUM(Y432:Y432),"0")</f>
        <v>0</v>
      </c>
      <c r="Z434" s="40"/>
      <c r="AA434" s="64"/>
      <c r="AB434" s="64"/>
      <c r="AC434" s="64"/>
    </row>
    <row r="435" spans="1:68" ht="27.75" hidden="1" customHeight="1" x14ac:dyDescent="0.2">
      <c r="A435" s="645" t="s">
        <v>675</v>
      </c>
      <c r="B435" s="645"/>
      <c r="C435" s="645"/>
      <c r="D435" s="645"/>
      <c r="E435" s="645"/>
      <c r="F435" s="645"/>
      <c r="G435" s="645"/>
      <c r="H435" s="645"/>
      <c r="I435" s="645"/>
      <c r="J435" s="645"/>
      <c r="K435" s="645"/>
      <c r="L435" s="645"/>
      <c r="M435" s="645"/>
      <c r="N435" s="645"/>
      <c r="O435" s="645"/>
      <c r="P435" s="645"/>
      <c r="Q435" s="645"/>
      <c r="R435" s="645"/>
      <c r="S435" s="645"/>
      <c r="T435" s="645"/>
      <c r="U435" s="645"/>
      <c r="V435" s="645"/>
      <c r="W435" s="645"/>
      <c r="X435" s="645"/>
      <c r="Y435" s="645"/>
      <c r="Z435" s="645"/>
      <c r="AA435" s="52"/>
      <c r="AB435" s="52"/>
      <c r="AC435" s="52"/>
    </row>
    <row r="436" spans="1:68" ht="16.5" hidden="1" customHeight="1" x14ac:dyDescent="0.25">
      <c r="A436" s="646" t="s">
        <v>675</v>
      </c>
      <c r="B436" s="646"/>
      <c r="C436" s="646"/>
      <c r="D436" s="646"/>
      <c r="E436" s="646"/>
      <c r="F436" s="646"/>
      <c r="G436" s="646"/>
      <c r="H436" s="646"/>
      <c r="I436" s="646"/>
      <c r="J436" s="646"/>
      <c r="K436" s="646"/>
      <c r="L436" s="646"/>
      <c r="M436" s="646"/>
      <c r="N436" s="646"/>
      <c r="O436" s="646"/>
      <c r="P436" s="646"/>
      <c r="Q436" s="646"/>
      <c r="R436" s="646"/>
      <c r="S436" s="646"/>
      <c r="T436" s="646"/>
      <c r="U436" s="646"/>
      <c r="V436" s="646"/>
      <c r="W436" s="646"/>
      <c r="X436" s="646"/>
      <c r="Y436" s="646"/>
      <c r="Z436" s="646"/>
      <c r="AA436" s="62"/>
      <c r="AB436" s="62"/>
      <c r="AC436" s="62"/>
    </row>
    <row r="437" spans="1:68" ht="14.25" hidden="1" customHeight="1" x14ac:dyDescent="0.25">
      <c r="A437" s="647" t="s">
        <v>112</v>
      </c>
      <c r="B437" s="647"/>
      <c r="C437" s="647"/>
      <c r="D437" s="647"/>
      <c r="E437" s="647"/>
      <c r="F437" s="647"/>
      <c r="G437" s="647"/>
      <c r="H437" s="647"/>
      <c r="I437" s="647"/>
      <c r="J437" s="647"/>
      <c r="K437" s="647"/>
      <c r="L437" s="647"/>
      <c r="M437" s="647"/>
      <c r="N437" s="647"/>
      <c r="O437" s="647"/>
      <c r="P437" s="647"/>
      <c r="Q437" s="647"/>
      <c r="R437" s="647"/>
      <c r="S437" s="647"/>
      <c r="T437" s="647"/>
      <c r="U437" s="647"/>
      <c r="V437" s="647"/>
      <c r="W437" s="647"/>
      <c r="X437" s="647"/>
      <c r="Y437" s="647"/>
      <c r="Z437" s="647"/>
      <c r="AA437" s="63"/>
      <c r="AB437" s="63"/>
      <c r="AC437" s="63"/>
    </row>
    <row r="438" spans="1:68" ht="27" hidden="1" customHeight="1" x14ac:dyDescent="0.25">
      <c r="A438" s="60" t="s">
        <v>676</v>
      </c>
      <c r="B438" s="60" t="s">
        <v>677</v>
      </c>
      <c r="C438" s="34">
        <v>4301011795</v>
      </c>
      <c r="D438" s="648">
        <v>4607091389067</v>
      </c>
      <c r="E438" s="648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117</v>
      </c>
      <c r="L438" s="35" t="s">
        <v>45</v>
      </c>
      <c r="M438" s="36" t="s">
        <v>116</v>
      </c>
      <c r="N438" s="36"/>
      <c r="O438" s="35">
        <v>60</v>
      </c>
      <c r="P438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0"/>
      <c r="R438" s="650"/>
      <c r="S438" s="650"/>
      <c r="T438" s="651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ref="Y438:Y452" si="69">IFERROR(IF(X438="",0,CEILING((X438/$H438),1)*$H438),"")</f>
        <v>0</v>
      </c>
      <c r="Z438" s="39" t="str">
        <f t="shared" ref="Z438:Z444" si="70">IFERROR(IF(Y438=0,"",ROUNDUP(Y438/H438,0)*0.01196),"")</f>
        <v/>
      </c>
      <c r="AA438" s="65" t="s">
        <v>45</v>
      </c>
      <c r="AB438" s="66" t="s">
        <v>45</v>
      </c>
      <c r="AC438" s="491" t="s">
        <v>678</v>
      </c>
      <c r="AG438" s="75"/>
      <c r="AJ438" s="79" t="s">
        <v>45</v>
      </c>
      <c r="AK438" s="79">
        <v>0</v>
      </c>
      <c r="BB438" s="492" t="s">
        <v>66</v>
      </c>
      <c r="BM438" s="75">
        <f t="shared" ref="BM438:BM452" si="71">IFERROR(X438*I438/H438,"0")</f>
        <v>0</v>
      </c>
      <c r="BN438" s="75">
        <f t="shared" ref="BN438:BN452" si="72">IFERROR(Y438*I438/H438,"0")</f>
        <v>0</v>
      </c>
      <c r="BO438" s="75">
        <f t="shared" ref="BO438:BO452" si="73">IFERROR(1/J438*(X438/H438),"0")</f>
        <v>0</v>
      </c>
      <c r="BP438" s="75">
        <f t="shared" ref="BP438:BP452" si="74">IFERROR(1/J438*(Y438/H438),"0")</f>
        <v>0</v>
      </c>
    </row>
    <row r="439" spans="1:68" ht="27" hidden="1" customHeight="1" x14ac:dyDescent="0.25">
      <c r="A439" s="60" t="s">
        <v>679</v>
      </c>
      <c r="B439" s="60" t="s">
        <v>680</v>
      </c>
      <c r="C439" s="34">
        <v>4301011961</v>
      </c>
      <c r="D439" s="648">
        <v>4680115885271</v>
      </c>
      <c r="E439" s="648"/>
      <c r="F439" s="59">
        <v>0.88</v>
      </c>
      <c r="G439" s="35">
        <v>6</v>
      </c>
      <c r="H439" s="59">
        <v>5.28</v>
      </c>
      <c r="I439" s="59">
        <v>5.64</v>
      </c>
      <c r="J439" s="35">
        <v>104</v>
      </c>
      <c r="K439" s="35" t="s">
        <v>117</v>
      </c>
      <c r="L439" s="35" t="s">
        <v>45</v>
      </c>
      <c r="M439" s="36" t="s">
        <v>116</v>
      </c>
      <c r="N439" s="36"/>
      <c r="O439" s="35">
        <v>60</v>
      </c>
      <c r="P439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0"/>
      <c r="R439" s="650"/>
      <c r="S439" s="650"/>
      <c r="T439" s="651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9"/>
        <v>0</v>
      </c>
      <c r="Z439" s="39" t="str">
        <f t="shared" si="70"/>
        <v/>
      </c>
      <c r="AA439" s="65" t="s">
        <v>45</v>
      </c>
      <c r="AB439" s="66" t="s">
        <v>45</v>
      </c>
      <c r="AC439" s="493" t="s">
        <v>681</v>
      </c>
      <c r="AG439" s="75"/>
      <c r="AJ439" s="79" t="s">
        <v>45</v>
      </c>
      <c r="AK439" s="79">
        <v>0</v>
      </c>
      <c r="BB439" s="494" t="s">
        <v>66</v>
      </c>
      <c r="BM439" s="75">
        <f t="shared" si="71"/>
        <v>0</v>
      </c>
      <c r="BN439" s="75">
        <f t="shared" si="72"/>
        <v>0</v>
      </c>
      <c r="BO439" s="75">
        <f t="shared" si="73"/>
        <v>0</v>
      </c>
      <c r="BP439" s="75">
        <f t="shared" si="74"/>
        <v>0</v>
      </c>
    </row>
    <row r="440" spans="1:68" ht="27" customHeight="1" x14ac:dyDescent="0.25">
      <c r="A440" s="60" t="s">
        <v>682</v>
      </c>
      <c r="B440" s="60" t="s">
        <v>683</v>
      </c>
      <c r="C440" s="34">
        <v>4301011376</v>
      </c>
      <c r="D440" s="648">
        <v>4680115885226</v>
      </c>
      <c r="E440" s="64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117</v>
      </c>
      <c r="L440" s="35" t="s">
        <v>45</v>
      </c>
      <c r="M440" s="36" t="s">
        <v>87</v>
      </c>
      <c r="N440" s="36"/>
      <c r="O440" s="35">
        <v>60</v>
      </c>
      <c r="P440" s="8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0"/>
      <c r="R440" s="650"/>
      <c r="S440" s="650"/>
      <c r="T440" s="651"/>
      <c r="U440" s="37" t="s">
        <v>45</v>
      </c>
      <c r="V440" s="37" t="s">
        <v>45</v>
      </c>
      <c r="W440" s="38" t="s">
        <v>0</v>
      </c>
      <c r="X440" s="56">
        <v>506.88</v>
      </c>
      <c r="Y440" s="53">
        <f t="shared" si="69"/>
        <v>506.88</v>
      </c>
      <c r="Z440" s="39">
        <f t="shared" si="70"/>
        <v>1.1481600000000001</v>
      </c>
      <c r="AA440" s="65" t="s">
        <v>45</v>
      </c>
      <c r="AB440" s="66" t="s">
        <v>45</v>
      </c>
      <c r="AC440" s="495" t="s">
        <v>684</v>
      </c>
      <c r="AG440" s="75"/>
      <c r="AJ440" s="79" t="s">
        <v>45</v>
      </c>
      <c r="AK440" s="79">
        <v>0</v>
      </c>
      <c r="BB440" s="496" t="s">
        <v>66</v>
      </c>
      <c r="BM440" s="75">
        <f t="shared" si="71"/>
        <v>541.43999999999994</v>
      </c>
      <c r="BN440" s="75">
        <f t="shared" si="72"/>
        <v>541.43999999999994</v>
      </c>
      <c r="BO440" s="75">
        <f t="shared" si="73"/>
        <v>0.92307692307692313</v>
      </c>
      <c r="BP440" s="75">
        <f t="shared" si="74"/>
        <v>0.92307692307692313</v>
      </c>
    </row>
    <row r="441" spans="1:68" ht="27" hidden="1" customHeight="1" x14ac:dyDescent="0.25">
      <c r="A441" s="60" t="s">
        <v>685</v>
      </c>
      <c r="B441" s="60" t="s">
        <v>686</v>
      </c>
      <c r="C441" s="34">
        <v>4301012145</v>
      </c>
      <c r="D441" s="648">
        <v>4607091383522</v>
      </c>
      <c r="E441" s="64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117</v>
      </c>
      <c r="L441" s="35" t="s">
        <v>45</v>
      </c>
      <c r="M441" s="36" t="s">
        <v>116</v>
      </c>
      <c r="N441" s="36"/>
      <c r="O441" s="35">
        <v>60</v>
      </c>
      <c r="P441" s="864" t="s">
        <v>687</v>
      </c>
      <c r="Q441" s="650"/>
      <c r="R441" s="650"/>
      <c r="S441" s="650"/>
      <c r="T441" s="651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9"/>
        <v>0</v>
      </c>
      <c r="Z441" s="39" t="str">
        <f t="shared" si="70"/>
        <v/>
      </c>
      <c r="AA441" s="65" t="s">
        <v>45</v>
      </c>
      <c r="AB441" s="66" t="s">
        <v>45</v>
      </c>
      <c r="AC441" s="497" t="s">
        <v>688</v>
      </c>
      <c r="AG441" s="75"/>
      <c r="AJ441" s="79" t="s">
        <v>45</v>
      </c>
      <c r="AK441" s="79">
        <v>0</v>
      </c>
      <c r="BB441" s="498" t="s">
        <v>66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16.5" hidden="1" customHeight="1" x14ac:dyDescent="0.25">
      <c r="A442" s="60" t="s">
        <v>689</v>
      </c>
      <c r="B442" s="60" t="s">
        <v>690</v>
      </c>
      <c r="C442" s="34">
        <v>4301011774</v>
      </c>
      <c r="D442" s="648">
        <v>4680115884502</v>
      </c>
      <c r="E442" s="64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117</v>
      </c>
      <c r="L442" s="35" t="s">
        <v>45</v>
      </c>
      <c r="M442" s="36" t="s">
        <v>116</v>
      </c>
      <c r="N442" s="36"/>
      <c r="O442" s="35">
        <v>60</v>
      </c>
      <c r="P442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0"/>
      <c r="R442" s="650"/>
      <c r="S442" s="650"/>
      <c r="T442" s="651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9"/>
        <v>0</v>
      </c>
      <c r="Z442" s="39" t="str">
        <f t="shared" si="70"/>
        <v/>
      </c>
      <c r="AA442" s="65" t="s">
        <v>45</v>
      </c>
      <c r="AB442" s="66" t="s">
        <v>45</v>
      </c>
      <c r="AC442" s="499" t="s">
        <v>691</v>
      </c>
      <c r="AG442" s="75"/>
      <c r="AJ442" s="79" t="s">
        <v>45</v>
      </c>
      <c r="AK442" s="79">
        <v>0</v>
      </c>
      <c r="BB442" s="500" t="s">
        <v>66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27" customHeight="1" x14ac:dyDescent="0.25">
      <c r="A443" s="60" t="s">
        <v>692</v>
      </c>
      <c r="B443" s="60" t="s">
        <v>693</v>
      </c>
      <c r="C443" s="34">
        <v>4301011771</v>
      </c>
      <c r="D443" s="648">
        <v>4607091389104</v>
      </c>
      <c r="E443" s="64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117</v>
      </c>
      <c r="L443" s="35" t="s">
        <v>45</v>
      </c>
      <c r="M443" s="36" t="s">
        <v>116</v>
      </c>
      <c r="N443" s="36"/>
      <c r="O443" s="35">
        <v>60</v>
      </c>
      <c r="P443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0"/>
      <c r="R443" s="650"/>
      <c r="S443" s="650"/>
      <c r="T443" s="651"/>
      <c r="U443" s="37" t="s">
        <v>45</v>
      </c>
      <c r="V443" s="37" t="s">
        <v>45</v>
      </c>
      <c r="W443" s="38" t="s">
        <v>0</v>
      </c>
      <c r="X443" s="56">
        <v>506.88</v>
      </c>
      <c r="Y443" s="53">
        <f t="shared" si="69"/>
        <v>506.88</v>
      </c>
      <c r="Z443" s="39">
        <f t="shared" si="70"/>
        <v>1.1481600000000001</v>
      </c>
      <c r="AA443" s="65" t="s">
        <v>45</v>
      </c>
      <c r="AB443" s="66" t="s">
        <v>45</v>
      </c>
      <c r="AC443" s="501" t="s">
        <v>694</v>
      </c>
      <c r="AG443" s="75"/>
      <c r="AJ443" s="79" t="s">
        <v>45</v>
      </c>
      <c r="AK443" s="79">
        <v>0</v>
      </c>
      <c r="BB443" s="502" t="s">
        <v>66</v>
      </c>
      <c r="BM443" s="75">
        <f t="shared" si="71"/>
        <v>541.43999999999994</v>
      </c>
      <c r="BN443" s="75">
        <f t="shared" si="72"/>
        <v>541.43999999999994</v>
      </c>
      <c r="BO443" s="75">
        <f t="shared" si="73"/>
        <v>0.92307692307692313</v>
      </c>
      <c r="BP443" s="75">
        <f t="shared" si="74"/>
        <v>0.92307692307692313</v>
      </c>
    </row>
    <row r="444" spans="1:68" ht="16.5" hidden="1" customHeight="1" x14ac:dyDescent="0.25">
      <c r="A444" s="60" t="s">
        <v>695</v>
      </c>
      <c r="B444" s="60" t="s">
        <v>696</v>
      </c>
      <c r="C444" s="34">
        <v>4301011799</v>
      </c>
      <c r="D444" s="648">
        <v>4680115884519</v>
      </c>
      <c r="E444" s="64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117</v>
      </c>
      <c r="L444" s="35" t="s">
        <v>45</v>
      </c>
      <c r="M444" s="36" t="s">
        <v>87</v>
      </c>
      <c r="N444" s="36"/>
      <c r="O444" s="35">
        <v>60</v>
      </c>
      <c r="P444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0"/>
      <c r="R444" s="650"/>
      <c r="S444" s="650"/>
      <c r="T444" s="651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9"/>
        <v>0</v>
      </c>
      <c r="Z444" s="39" t="str">
        <f t="shared" si="70"/>
        <v/>
      </c>
      <c r="AA444" s="65" t="s">
        <v>45</v>
      </c>
      <c r="AB444" s="66" t="s">
        <v>45</v>
      </c>
      <c r="AC444" s="503" t="s">
        <v>697</v>
      </c>
      <c r="AG444" s="75"/>
      <c r="AJ444" s="79" t="s">
        <v>45</v>
      </c>
      <c r="AK444" s="79">
        <v>0</v>
      </c>
      <c r="BB444" s="504" t="s">
        <v>66</v>
      </c>
      <c r="BM444" s="75">
        <f t="shared" si="71"/>
        <v>0</v>
      </c>
      <c r="BN444" s="75">
        <f t="shared" si="72"/>
        <v>0</v>
      </c>
      <c r="BO444" s="75">
        <f t="shared" si="73"/>
        <v>0</v>
      </c>
      <c r="BP444" s="75">
        <f t="shared" si="74"/>
        <v>0</v>
      </c>
    </row>
    <row r="445" spans="1:68" ht="27" hidden="1" customHeight="1" x14ac:dyDescent="0.25">
      <c r="A445" s="60" t="s">
        <v>698</v>
      </c>
      <c r="B445" s="60" t="s">
        <v>699</v>
      </c>
      <c r="C445" s="34">
        <v>4301012125</v>
      </c>
      <c r="D445" s="648">
        <v>4680115886391</v>
      </c>
      <c r="E445" s="648"/>
      <c r="F445" s="59">
        <v>0.4</v>
      </c>
      <c r="G445" s="35">
        <v>6</v>
      </c>
      <c r="H445" s="59">
        <v>2.4</v>
      </c>
      <c r="I445" s="59">
        <v>2.58</v>
      </c>
      <c r="J445" s="35">
        <v>182</v>
      </c>
      <c r="K445" s="35" t="s">
        <v>88</v>
      </c>
      <c r="L445" s="35" t="s">
        <v>45</v>
      </c>
      <c r="M445" s="36" t="s">
        <v>87</v>
      </c>
      <c r="N445" s="36"/>
      <c r="O445" s="35">
        <v>60</v>
      </c>
      <c r="P445" s="86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0"/>
      <c r="R445" s="650"/>
      <c r="S445" s="650"/>
      <c r="T445" s="651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9"/>
        <v>0</v>
      </c>
      <c r="Z445" s="39" t="str">
        <f>IFERROR(IF(Y445=0,"",ROUNDUP(Y445/H445,0)*0.00651),"")</f>
        <v/>
      </c>
      <c r="AA445" s="65" t="s">
        <v>45</v>
      </c>
      <c r="AB445" s="66" t="s">
        <v>45</v>
      </c>
      <c r="AC445" s="505" t="s">
        <v>678</v>
      </c>
      <c r="AG445" s="75"/>
      <c r="AJ445" s="79" t="s">
        <v>45</v>
      </c>
      <c r="AK445" s="79">
        <v>0</v>
      </c>
      <c r="BB445" s="506" t="s">
        <v>66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700</v>
      </c>
      <c r="B446" s="60" t="s">
        <v>701</v>
      </c>
      <c r="C446" s="34">
        <v>4301011778</v>
      </c>
      <c r="D446" s="648">
        <v>4680115880603</v>
      </c>
      <c r="E446" s="648"/>
      <c r="F446" s="59">
        <v>0.6</v>
      </c>
      <c r="G446" s="35">
        <v>6</v>
      </c>
      <c r="H446" s="59">
        <v>3.6</v>
      </c>
      <c r="I446" s="59">
        <v>3.81</v>
      </c>
      <c r="J446" s="35">
        <v>132</v>
      </c>
      <c r="K446" s="35" t="s">
        <v>120</v>
      </c>
      <c r="L446" s="35" t="s">
        <v>45</v>
      </c>
      <c r="M446" s="36" t="s">
        <v>116</v>
      </c>
      <c r="N446" s="36"/>
      <c r="O446" s="35">
        <v>60</v>
      </c>
      <c r="P446" s="8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0"/>
      <c r="R446" s="650"/>
      <c r="S446" s="650"/>
      <c r="T446" s="651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9"/>
        <v>0</v>
      </c>
      <c r="Z446" s="39" t="str">
        <f>IFERROR(IF(Y446=0,"",ROUNDUP(Y446/H446,0)*0.00902),"")</f>
        <v/>
      </c>
      <c r="AA446" s="65" t="s">
        <v>45</v>
      </c>
      <c r="AB446" s="66" t="s">
        <v>45</v>
      </c>
      <c r="AC446" s="507" t="s">
        <v>678</v>
      </c>
      <c r="AG446" s="75"/>
      <c r="AJ446" s="79" t="s">
        <v>45</v>
      </c>
      <c r="AK446" s="79">
        <v>0</v>
      </c>
      <c r="BB446" s="508" t="s">
        <v>66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700</v>
      </c>
      <c r="B447" s="60" t="s">
        <v>702</v>
      </c>
      <c r="C447" s="34">
        <v>4301012035</v>
      </c>
      <c r="D447" s="648">
        <v>4680115880603</v>
      </c>
      <c r="E447" s="648"/>
      <c r="F447" s="59">
        <v>0.6</v>
      </c>
      <c r="G447" s="35">
        <v>8</v>
      </c>
      <c r="H447" s="59">
        <v>4.8</v>
      </c>
      <c r="I447" s="59">
        <v>6.93</v>
      </c>
      <c r="J447" s="35">
        <v>132</v>
      </c>
      <c r="K447" s="35" t="s">
        <v>120</v>
      </c>
      <c r="L447" s="35" t="s">
        <v>45</v>
      </c>
      <c r="M447" s="36" t="s">
        <v>116</v>
      </c>
      <c r="N447" s="36"/>
      <c r="O447" s="35">
        <v>60</v>
      </c>
      <c r="P447" s="8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0"/>
      <c r="R447" s="650"/>
      <c r="S447" s="650"/>
      <c r="T447" s="65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 t="s">
        <v>45</v>
      </c>
      <c r="AB447" s="66" t="s">
        <v>45</v>
      </c>
      <c r="AC447" s="509" t="s">
        <v>678</v>
      </c>
      <c r="AG447" s="75"/>
      <c r="AJ447" s="79" t="s">
        <v>45</v>
      </c>
      <c r="AK447" s="79">
        <v>0</v>
      </c>
      <c r="BB447" s="510" t="s">
        <v>66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703</v>
      </c>
      <c r="B448" s="60" t="s">
        <v>704</v>
      </c>
      <c r="C448" s="34">
        <v>4301012146</v>
      </c>
      <c r="D448" s="648">
        <v>4607091389999</v>
      </c>
      <c r="E448" s="648"/>
      <c r="F448" s="59">
        <v>0.6</v>
      </c>
      <c r="G448" s="35">
        <v>8</v>
      </c>
      <c r="H448" s="59">
        <v>4.8</v>
      </c>
      <c r="I448" s="59">
        <v>5.01</v>
      </c>
      <c r="J448" s="35">
        <v>132</v>
      </c>
      <c r="K448" s="35" t="s">
        <v>120</v>
      </c>
      <c r="L448" s="35" t="s">
        <v>45</v>
      </c>
      <c r="M448" s="36" t="s">
        <v>116</v>
      </c>
      <c r="N448" s="36"/>
      <c r="O448" s="35">
        <v>60</v>
      </c>
      <c r="P448" s="871" t="s">
        <v>705</v>
      </c>
      <c r="Q448" s="650"/>
      <c r="R448" s="650"/>
      <c r="S448" s="650"/>
      <c r="T448" s="651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 t="s">
        <v>45</v>
      </c>
      <c r="AB448" s="66" t="s">
        <v>45</v>
      </c>
      <c r="AC448" s="511" t="s">
        <v>688</v>
      </c>
      <c r="AG448" s="75"/>
      <c r="AJ448" s="79" t="s">
        <v>45</v>
      </c>
      <c r="AK448" s="79">
        <v>0</v>
      </c>
      <c r="BB448" s="512" t="s">
        <v>66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706</v>
      </c>
      <c r="B449" s="60" t="s">
        <v>707</v>
      </c>
      <c r="C449" s="34">
        <v>4301012036</v>
      </c>
      <c r="D449" s="648">
        <v>4680115882782</v>
      </c>
      <c r="E449" s="64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120</v>
      </c>
      <c r="L449" s="35" t="s">
        <v>45</v>
      </c>
      <c r="M449" s="36" t="s">
        <v>116</v>
      </c>
      <c r="N449" s="36"/>
      <c r="O449" s="35">
        <v>60</v>
      </c>
      <c r="P449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0"/>
      <c r="R449" s="650"/>
      <c r="S449" s="650"/>
      <c r="T449" s="651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 t="s">
        <v>45</v>
      </c>
      <c r="AB449" s="66" t="s">
        <v>45</v>
      </c>
      <c r="AC449" s="513" t="s">
        <v>681</v>
      </c>
      <c r="AG449" s="75"/>
      <c r="AJ449" s="79" t="s">
        <v>45</v>
      </c>
      <c r="AK449" s="79">
        <v>0</v>
      </c>
      <c r="BB449" s="514" t="s">
        <v>66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708</v>
      </c>
      <c r="B450" s="60" t="s">
        <v>709</v>
      </c>
      <c r="C450" s="34">
        <v>4301012050</v>
      </c>
      <c r="D450" s="648">
        <v>4680115885479</v>
      </c>
      <c r="E450" s="64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88</v>
      </c>
      <c r="L450" s="35" t="s">
        <v>45</v>
      </c>
      <c r="M450" s="36" t="s">
        <v>116</v>
      </c>
      <c r="N450" s="36"/>
      <c r="O450" s="35">
        <v>60</v>
      </c>
      <c r="P450" s="87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0"/>
      <c r="R450" s="650"/>
      <c r="S450" s="650"/>
      <c r="T450" s="651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5" t="s">
        <v>694</v>
      </c>
      <c r="AG450" s="75"/>
      <c r="AJ450" s="79" t="s">
        <v>45</v>
      </c>
      <c r="AK450" s="79">
        <v>0</v>
      </c>
      <c r="BB450" s="516" t="s">
        <v>66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710</v>
      </c>
      <c r="B451" s="60" t="s">
        <v>711</v>
      </c>
      <c r="C451" s="34">
        <v>4301011784</v>
      </c>
      <c r="D451" s="648">
        <v>4607091389982</v>
      </c>
      <c r="E451" s="64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120</v>
      </c>
      <c r="L451" s="35" t="s">
        <v>45</v>
      </c>
      <c r="M451" s="36" t="s">
        <v>116</v>
      </c>
      <c r="N451" s="36"/>
      <c r="O451" s="35">
        <v>60</v>
      </c>
      <c r="P451" s="8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0"/>
      <c r="R451" s="650"/>
      <c r="S451" s="650"/>
      <c r="T451" s="651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 t="s">
        <v>45</v>
      </c>
      <c r="AB451" s="66" t="s">
        <v>45</v>
      </c>
      <c r="AC451" s="517" t="s">
        <v>694</v>
      </c>
      <c r="AG451" s="75"/>
      <c r="AJ451" s="79" t="s">
        <v>45</v>
      </c>
      <c r="AK451" s="79">
        <v>0</v>
      </c>
      <c r="BB451" s="518" t="s">
        <v>66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710</v>
      </c>
      <c r="B452" s="60" t="s">
        <v>712</v>
      </c>
      <c r="C452" s="34">
        <v>4301012034</v>
      </c>
      <c r="D452" s="648">
        <v>4607091389982</v>
      </c>
      <c r="E452" s="64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120</v>
      </c>
      <c r="L452" s="35" t="s">
        <v>45</v>
      </c>
      <c r="M452" s="36" t="s">
        <v>116</v>
      </c>
      <c r="N452" s="36"/>
      <c r="O452" s="35">
        <v>60</v>
      </c>
      <c r="P452" s="8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0"/>
      <c r="R452" s="650"/>
      <c r="S452" s="650"/>
      <c r="T452" s="651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 t="s">
        <v>45</v>
      </c>
      <c r="AB452" s="66" t="s">
        <v>45</v>
      </c>
      <c r="AC452" s="519" t="s">
        <v>694</v>
      </c>
      <c r="AG452" s="75"/>
      <c r="AJ452" s="79" t="s">
        <v>45</v>
      </c>
      <c r="AK452" s="79">
        <v>0</v>
      </c>
      <c r="BB452" s="520" t="s">
        <v>66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0" t="s">
        <v>39</v>
      </c>
      <c r="X453" s="41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192</v>
      </c>
      <c r="Y453" s="41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192</v>
      </c>
      <c r="Z453" s="41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2.2963200000000001</v>
      </c>
      <c r="AA453" s="64"/>
      <c r="AB453" s="64"/>
      <c r="AC453" s="64"/>
    </row>
    <row r="454" spans="1:68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0" t="s">
        <v>0</v>
      </c>
      <c r="X454" s="41">
        <f>IFERROR(SUM(X438:X452),"0")</f>
        <v>1013.76</v>
      </c>
      <c r="Y454" s="41">
        <f>IFERROR(SUM(Y438:Y452),"0")</f>
        <v>1013.76</v>
      </c>
      <c r="Z454" s="40"/>
      <c r="AA454" s="64"/>
      <c r="AB454" s="64"/>
      <c r="AC454" s="64"/>
    </row>
    <row r="455" spans="1:68" ht="14.25" hidden="1" customHeight="1" x14ac:dyDescent="0.25">
      <c r="A455" s="647" t="s">
        <v>144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3"/>
      <c r="AB455" s="63"/>
      <c r="AC455" s="63"/>
    </row>
    <row r="456" spans="1:68" ht="16.5" hidden="1" customHeight="1" x14ac:dyDescent="0.25">
      <c r="A456" s="60" t="s">
        <v>713</v>
      </c>
      <c r="B456" s="60" t="s">
        <v>714</v>
      </c>
      <c r="C456" s="34">
        <v>4301020334</v>
      </c>
      <c r="D456" s="648">
        <v>4607091388930</v>
      </c>
      <c r="E456" s="64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117</v>
      </c>
      <c r="L456" s="35" t="s">
        <v>45</v>
      </c>
      <c r="M456" s="36" t="s">
        <v>87</v>
      </c>
      <c r="N456" s="36"/>
      <c r="O456" s="35">
        <v>70</v>
      </c>
      <c r="P456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0"/>
      <c r="R456" s="650"/>
      <c r="S456" s="650"/>
      <c r="T456" s="651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 t="s">
        <v>45</v>
      </c>
      <c r="AB456" s="66" t="s">
        <v>45</v>
      </c>
      <c r="AC456" s="521" t="s">
        <v>715</v>
      </c>
      <c r="AG456" s="75"/>
      <c r="AJ456" s="79" t="s">
        <v>45</v>
      </c>
      <c r="AK456" s="79">
        <v>0</v>
      </c>
      <c r="BB456" s="522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hidden="1" customHeight="1" x14ac:dyDescent="0.25">
      <c r="A457" s="60" t="s">
        <v>716</v>
      </c>
      <c r="B457" s="60" t="s">
        <v>717</v>
      </c>
      <c r="C457" s="34">
        <v>4301020384</v>
      </c>
      <c r="D457" s="648">
        <v>4680115886407</v>
      </c>
      <c r="E457" s="64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88</v>
      </c>
      <c r="L457" s="35" t="s">
        <v>45</v>
      </c>
      <c r="M457" s="36" t="s">
        <v>87</v>
      </c>
      <c r="N457" s="36"/>
      <c r="O457" s="35">
        <v>70</v>
      </c>
      <c r="P457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0"/>
      <c r="R457" s="650"/>
      <c r="S457" s="650"/>
      <c r="T457" s="651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23" t="s">
        <v>715</v>
      </c>
      <c r="AG457" s="75"/>
      <c r="AJ457" s="79" t="s">
        <v>45</v>
      </c>
      <c r="AK457" s="79">
        <v>0</v>
      </c>
      <c r="BB457" s="524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718</v>
      </c>
      <c r="B458" s="60" t="s">
        <v>719</v>
      </c>
      <c r="C458" s="34">
        <v>4301020385</v>
      </c>
      <c r="D458" s="648">
        <v>4680115880054</v>
      </c>
      <c r="E458" s="64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120</v>
      </c>
      <c r="L458" s="35" t="s">
        <v>45</v>
      </c>
      <c r="M458" s="36" t="s">
        <v>116</v>
      </c>
      <c r="N458" s="36"/>
      <c r="O458" s="35">
        <v>70</v>
      </c>
      <c r="P458" s="8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0"/>
      <c r="R458" s="650"/>
      <c r="S458" s="650"/>
      <c r="T458" s="651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 t="s">
        <v>45</v>
      </c>
      <c r="AB458" s="66" t="s">
        <v>45</v>
      </c>
      <c r="AC458" s="525" t="s">
        <v>715</v>
      </c>
      <c r="AG458" s="75"/>
      <c r="AJ458" s="79" t="s">
        <v>45</v>
      </c>
      <c r="AK458" s="79">
        <v>0</v>
      </c>
      <c r="BB458" s="526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655"/>
      <c r="B459" s="655"/>
      <c r="C459" s="655"/>
      <c r="D459" s="655"/>
      <c r="E459" s="655"/>
      <c r="F459" s="655"/>
      <c r="G459" s="655"/>
      <c r="H459" s="655"/>
      <c r="I459" s="655"/>
      <c r="J459" s="655"/>
      <c r="K459" s="655"/>
      <c r="L459" s="655"/>
      <c r="M459" s="655"/>
      <c r="N459" s="655"/>
      <c r="O459" s="656"/>
      <c r="P459" s="652" t="s">
        <v>40</v>
      </c>
      <c r="Q459" s="653"/>
      <c r="R459" s="653"/>
      <c r="S459" s="653"/>
      <c r="T459" s="653"/>
      <c r="U459" s="653"/>
      <c r="V459" s="654"/>
      <c r="W459" s="40" t="s">
        <v>39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hidden="1" x14ac:dyDescent="0.2">
      <c r="A460" s="655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2" t="s">
        <v>40</v>
      </c>
      <c r="Q460" s="653"/>
      <c r="R460" s="653"/>
      <c r="S460" s="653"/>
      <c r="T460" s="653"/>
      <c r="U460" s="653"/>
      <c r="V460" s="654"/>
      <c r="W460" s="40" t="s">
        <v>0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hidden="1" customHeight="1" x14ac:dyDescent="0.25">
      <c r="A461" s="647" t="s">
        <v>76</v>
      </c>
      <c r="B461" s="647"/>
      <c r="C461" s="647"/>
      <c r="D461" s="647"/>
      <c r="E461" s="647"/>
      <c r="F461" s="647"/>
      <c r="G461" s="647"/>
      <c r="H461" s="647"/>
      <c r="I461" s="647"/>
      <c r="J461" s="647"/>
      <c r="K461" s="647"/>
      <c r="L461" s="647"/>
      <c r="M461" s="647"/>
      <c r="N461" s="647"/>
      <c r="O461" s="647"/>
      <c r="P461" s="647"/>
      <c r="Q461" s="647"/>
      <c r="R461" s="647"/>
      <c r="S461" s="647"/>
      <c r="T461" s="647"/>
      <c r="U461" s="647"/>
      <c r="V461" s="647"/>
      <c r="W461" s="647"/>
      <c r="X461" s="647"/>
      <c r="Y461" s="647"/>
      <c r="Z461" s="647"/>
      <c r="AA461" s="63"/>
      <c r="AB461" s="63"/>
      <c r="AC461" s="63"/>
    </row>
    <row r="462" spans="1:68" ht="27" customHeight="1" x14ac:dyDescent="0.25">
      <c r="A462" s="60" t="s">
        <v>720</v>
      </c>
      <c r="B462" s="60" t="s">
        <v>721</v>
      </c>
      <c r="C462" s="34">
        <v>4301031349</v>
      </c>
      <c r="D462" s="648">
        <v>4680115883116</v>
      </c>
      <c r="E462" s="64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117</v>
      </c>
      <c r="L462" s="35" t="s">
        <v>45</v>
      </c>
      <c r="M462" s="36" t="s">
        <v>116</v>
      </c>
      <c r="N462" s="36"/>
      <c r="O462" s="35">
        <v>70</v>
      </c>
      <c r="P462" s="8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0"/>
      <c r="R462" s="650"/>
      <c r="S462" s="650"/>
      <c r="T462" s="651"/>
      <c r="U462" s="37" t="s">
        <v>45</v>
      </c>
      <c r="V462" s="37" t="s">
        <v>45</v>
      </c>
      <c r="W462" s="38" t="s">
        <v>0</v>
      </c>
      <c r="X462" s="56">
        <v>337.92</v>
      </c>
      <c r="Y462" s="53">
        <f t="shared" ref="Y462:Y468" si="75">IFERROR(IF(X462="",0,CEILING((X462/$H462),1)*$H462),"")</f>
        <v>337.92</v>
      </c>
      <c r="Z462" s="39">
        <f>IFERROR(IF(Y462=0,"",ROUNDUP(Y462/H462,0)*0.01196),"")</f>
        <v>0.76544000000000001</v>
      </c>
      <c r="AA462" s="65" t="s">
        <v>45</v>
      </c>
      <c r="AB462" s="66" t="s">
        <v>45</v>
      </c>
      <c r="AC462" s="527" t="s">
        <v>722</v>
      </c>
      <c r="AG462" s="75"/>
      <c r="AJ462" s="79" t="s">
        <v>45</v>
      </c>
      <c r="AK462" s="79">
        <v>0</v>
      </c>
      <c r="BB462" s="528" t="s">
        <v>66</v>
      </c>
      <c r="BM462" s="75">
        <f t="shared" ref="BM462:BM468" si="76">IFERROR(X462*I462/H462,"0")</f>
        <v>360.96</v>
      </c>
      <c r="BN462" s="75">
        <f t="shared" ref="BN462:BN468" si="77">IFERROR(Y462*I462/H462,"0")</f>
        <v>360.96</v>
      </c>
      <c r="BO462" s="75">
        <f t="shared" ref="BO462:BO468" si="78">IFERROR(1/J462*(X462/H462),"0")</f>
        <v>0.61538461538461542</v>
      </c>
      <c r="BP462" s="75">
        <f t="shared" ref="BP462:BP468" si="79">IFERROR(1/J462*(Y462/H462),"0")</f>
        <v>0.61538461538461542</v>
      </c>
    </row>
    <row r="463" spans="1:68" ht="27" customHeight="1" x14ac:dyDescent="0.25">
      <c r="A463" s="60" t="s">
        <v>723</v>
      </c>
      <c r="B463" s="60" t="s">
        <v>724</v>
      </c>
      <c r="C463" s="34">
        <v>4301031350</v>
      </c>
      <c r="D463" s="648">
        <v>4680115883093</v>
      </c>
      <c r="E463" s="64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117</v>
      </c>
      <c r="L463" s="35" t="s">
        <v>45</v>
      </c>
      <c r="M463" s="36" t="s">
        <v>81</v>
      </c>
      <c r="N463" s="36"/>
      <c r="O463" s="35">
        <v>70</v>
      </c>
      <c r="P463" s="88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0"/>
      <c r="R463" s="650"/>
      <c r="S463" s="650"/>
      <c r="T463" s="651"/>
      <c r="U463" s="37" t="s">
        <v>45</v>
      </c>
      <c r="V463" s="37" t="s">
        <v>45</v>
      </c>
      <c r="W463" s="38" t="s">
        <v>0</v>
      </c>
      <c r="X463" s="56">
        <v>337.92</v>
      </c>
      <c r="Y463" s="53">
        <f t="shared" si="75"/>
        <v>337.92</v>
      </c>
      <c r="Z463" s="39">
        <f>IFERROR(IF(Y463=0,"",ROUNDUP(Y463/H463,0)*0.01196),"")</f>
        <v>0.76544000000000001</v>
      </c>
      <c r="AA463" s="65" t="s">
        <v>45</v>
      </c>
      <c r="AB463" s="66" t="s">
        <v>45</v>
      </c>
      <c r="AC463" s="529" t="s">
        <v>725</v>
      </c>
      <c r="AG463" s="75"/>
      <c r="AJ463" s="79" t="s">
        <v>45</v>
      </c>
      <c r="AK463" s="79">
        <v>0</v>
      </c>
      <c r="BB463" s="530" t="s">
        <v>66</v>
      </c>
      <c r="BM463" s="75">
        <f t="shared" si="76"/>
        <v>360.96</v>
      </c>
      <c r="BN463" s="75">
        <f t="shared" si="77"/>
        <v>360.96</v>
      </c>
      <c r="BO463" s="75">
        <f t="shared" si="78"/>
        <v>0.61538461538461542</v>
      </c>
      <c r="BP463" s="75">
        <f t="shared" si="79"/>
        <v>0.61538461538461542</v>
      </c>
    </row>
    <row r="464" spans="1:68" ht="27" customHeight="1" x14ac:dyDescent="0.25">
      <c r="A464" s="60" t="s">
        <v>726</v>
      </c>
      <c r="B464" s="60" t="s">
        <v>727</v>
      </c>
      <c r="C464" s="34">
        <v>4301031353</v>
      </c>
      <c r="D464" s="648">
        <v>4680115883109</v>
      </c>
      <c r="E464" s="64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117</v>
      </c>
      <c r="L464" s="35" t="s">
        <v>45</v>
      </c>
      <c r="M464" s="36" t="s">
        <v>81</v>
      </c>
      <c r="N464" s="36"/>
      <c r="O464" s="35">
        <v>70</v>
      </c>
      <c r="P464" s="88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0"/>
      <c r="R464" s="650"/>
      <c r="S464" s="650"/>
      <c r="T464" s="651"/>
      <c r="U464" s="37" t="s">
        <v>45</v>
      </c>
      <c r="V464" s="37" t="s">
        <v>45</v>
      </c>
      <c r="W464" s="38" t="s">
        <v>0</v>
      </c>
      <c r="X464" s="56">
        <v>168.96</v>
      </c>
      <c r="Y464" s="53">
        <f t="shared" si="75"/>
        <v>168.96</v>
      </c>
      <c r="Z464" s="39">
        <f>IFERROR(IF(Y464=0,"",ROUNDUP(Y464/H464,0)*0.01196),"")</f>
        <v>0.38272</v>
      </c>
      <c r="AA464" s="65" t="s">
        <v>45</v>
      </c>
      <c r="AB464" s="66" t="s">
        <v>45</v>
      </c>
      <c r="AC464" s="531" t="s">
        <v>728</v>
      </c>
      <c r="AG464" s="75"/>
      <c r="AJ464" s="79" t="s">
        <v>45</v>
      </c>
      <c r="AK464" s="79">
        <v>0</v>
      </c>
      <c r="BB464" s="532" t="s">
        <v>66</v>
      </c>
      <c r="BM464" s="75">
        <f t="shared" si="76"/>
        <v>180.48</v>
      </c>
      <c r="BN464" s="75">
        <f t="shared" si="77"/>
        <v>180.48</v>
      </c>
      <c r="BO464" s="75">
        <f t="shared" si="78"/>
        <v>0.30769230769230771</v>
      </c>
      <c r="BP464" s="75">
        <f t="shared" si="79"/>
        <v>0.30769230769230771</v>
      </c>
    </row>
    <row r="465" spans="1:68" ht="27" hidden="1" customHeight="1" x14ac:dyDescent="0.25">
      <c r="A465" s="60" t="s">
        <v>729</v>
      </c>
      <c r="B465" s="60" t="s">
        <v>730</v>
      </c>
      <c r="C465" s="34">
        <v>4301031351</v>
      </c>
      <c r="D465" s="648">
        <v>4680115882072</v>
      </c>
      <c r="E465" s="64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120</v>
      </c>
      <c r="L465" s="35" t="s">
        <v>45</v>
      </c>
      <c r="M465" s="36" t="s">
        <v>116</v>
      </c>
      <c r="N465" s="36"/>
      <c r="O465" s="35">
        <v>70</v>
      </c>
      <c r="P465" s="88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0"/>
      <c r="R465" s="650"/>
      <c r="S465" s="650"/>
      <c r="T465" s="65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33" t="s">
        <v>722</v>
      </c>
      <c r="AG465" s="75"/>
      <c r="AJ465" s="79" t="s">
        <v>45</v>
      </c>
      <c r="AK465" s="79">
        <v>0</v>
      </c>
      <c r="BB465" s="534" t="s">
        <v>66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729</v>
      </c>
      <c r="B466" s="60" t="s">
        <v>731</v>
      </c>
      <c r="C466" s="34">
        <v>4301031419</v>
      </c>
      <c r="D466" s="648">
        <v>4680115882072</v>
      </c>
      <c r="E466" s="64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120</v>
      </c>
      <c r="L466" s="35" t="s">
        <v>45</v>
      </c>
      <c r="M466" s="36" t="s">
        <v>116</v>
      </c>
      <c r="N466" s="36"/>
      <c r="O466" s="35">
        <v>70</v>
      </c>
      <c r="P466" s="88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0"/>
      <c r="R466" s="650"/>
      <c r="S466" s="650"/>
      <c r="T466" s="65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35" t="s">
        <v>722</v>
      </c>
      <c r="AG466" s="75"/>
      <c r="AJ466" s="79" t="s">
        <v>45</v>
      </c>
      <c r="AK466" s="79">
        <v>0</v>
      </c>
      <c r="BB466" s="536" t="s">
        <v>66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732</v>
      </c>
      <c r="B467" s="60" t="s">
        <v>733</v>
      </c>
      <c r="C467" s="34">
        <v>4301031418</v>
      </c>
      <c r="D467" s="648">
        <v>4680115882102</v>
      </c>
      <c r="E467" s="64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120</v>
      </c>
      <c r="L467" s="35" t="s">
        <v>45</v>
      </c>
      <c r="M467" s="36" t="s">
        <v>81</v>
      </c>
      <c r="N467" s="36"/>
      <c r="O467" s="35">
        <v>70</v>
      </c>
      <c r="P467" s="8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0"/>
      <c r="R467" s="650"/>
      <c r="S467" s="650"/>
      <c r="T467" s="65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37" t="s">
        <v>725</v>
      </c>
      <c r="AG467" s="75"/>
      <c r="AJ467" s="79" t="s">
        <v>45</v>
      </c>
      <c r="AK467" s="79">
        <v>0</v>
      </c>
      <c r="BB467" s="538" t="s">
        <v>66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734</v>
      </c>
      <c r="B468" s="60" t="s">
        <v>735</v>
      </c>
      <c r="C468" s="34">
        <v>4301031417</v>
      </c>
      <c r="D468" s="648">
        <v>4680115882096</v>
      </c>
      <c r="E468" s="64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120</v>
      </c>
      <c r="L468" s="35" t="s">
        <v>45</v>
      </c>
      <c r="M468" s="36" t="s">
        <v>81</v>
      </c>
      <c r="N468" s="36"/>
      <c r="O468" s="35">
        <v>70</v>
      </c>
      <c r="P468" s="8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0"/>
      <c r="R468" s="650"/>
      <c r="S468" s="650"/>
      <c r="T468" s="65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39" t="s">
        <v>728</v>
      </c>
      <c r="AG468" s="75"/>
      <c r="AJ468" s="79" t="s">
        <v>45</v>
      </c>
      <c r="AK468" s="79">
        <v>0</v>
      </c>
      <c r="BB468" s="540" t="s">
        <v>66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0" t="s">
        <v>39</v>
      </c>
      <c r="X469" s="41">
        <f>IFERROR(X462/H462,"0")+IFERROR(X463/H463,"0")+IFERROR(X464/H464,"0")+IFERROR(X465/H465,"0")+IFERROR(X466/H466,"0")+IFERROR(X467/H467,"0")+IFERROR(X468/H468,"0")</f>
        <v>160</v>
      </c>
      <c r="Y469" s="41">
        <f>IFERROR(Y462/H462,"0")+IFERROR(Y463/H463,"0")+IFERROR(Y464/H464,"0")+IFERROR(Y465/H465,"0")+IFERROR(Y466/H466,"0")+IFERROR(Y467/H467,"0")+IFERROR(Y468/H468,"0")</f>
        <v>160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1.9136</v>
      </c>
      <c r="AA469" s="64"/>
      <c r="AB469" s="64"/>
      <c r="AC469" s="64"/>
    </row>
    <row r="470" spans="1:68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0" t="s">
        <v>0</v>
      </c>
      <c r="X470" s="41">
        <f>IFERROR(SUM(X462:X468),"0")</f>
        <v>844.80000000000007</v>
      </c>
      <c r="Y470" s="41">
        <f>IFERROR(SUM(Y462:Y468),"0")</f>
        <v>844.80000000000007</v>
      </c>
      <c r="Z470" s="40"/>
      <c r="AA470" s="64"/>
      <c r="AB470" s="64"/>
      <c r="AC470" s="64"/>
    </row>
    <row r="471" spans="1:68" ht="14.25" hidden="1" customHeight="1" x14ac:dyDescent="0.25">
      <c r="A471" s="647" t="s">
        <v>83</v>
      </c>
      <c r="B471" s="647"/>
      <c r="C471" s="647"/>
      <c r="D471" s="647"/>
      <c r="E471" s="647"/>
      <c r="F471" s="647"/>
      <c r="G471" s="647"/>
      <c r="H471" s="647"/>
      <c r="I471" s="647"/>
      <c r="J471" s="647"/>
      <c r="K471" s="647"/>
      <c r="L471" s="647"/>
      <c r="M471" s="647"/>
      <c r="N471" s="647"/>
      <c r="O471" s="647"/>
      <c r="P471" s="647"/>
      <c r="Q471" s="647"/>
      <c r="R471" s="647"/>
      <c r="S471" s="647"/>
      <c r="T471" s="647"/>
      <c r="U471" s="647"/>
      <c r="V471" s="647"/>
      <c r="W471" s="647"/>
      <c r="X471" s="647"/>
      <c r="Y471" s="647"/>
      <c r="Z471" s="647"/>
      <c r="AA471" s="63"/>
      <c r="AB471" s="63"/>
      <c r="AC471" s="63"/>
    </row>
    <row r="472" spans="1:68" ht="16.5" hidden="1" customHeight="1" x14ac:dyDescent="0.25">
      <c r="A472" s="60" t="s">
        <v>736</v>
      </c>
      <c r="B472" s="60" t="s">
        <v>737</v>
      </c>
      <c r="C472" s="34">
        <v>4301051232</v>
      </c>
      <c r="D472" s="648">
        <v>4607091383409</v>
      </c>
      <c r="E472" s="64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117</v>
      </c>
      <c r="L472" s="35" t="s">
        <v>45</v>
      </c>
      <c r="M472" s="36" t="s">
        <v>87</v>
      </c>
      <c r="N472" s="36"/>
      <c r="O472" s="35">
        <v>45</v>
      </c>
      <c r="P472" s="8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0"/>
      <c r="R472" s="650"/>
      <c r="S472" s="650"/>
      <c r="T472" s="651"/>
      <c r="U472" s="37" t="s">
        <v>45</v>
      </c>
      <c r="V472" s="37" t="s">
        <v>45</v>
      </c>
      <c r="W472" s="38" t="s">
        <v>0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 t="s">
        <v>45</v>
      </c>
      <c r="AB472" s="66" t="s">
        <v>45</v>
      </c>
      <c r="AC472" s="541" t="s">
        <v>738</v>
      </c>
      <c r="AG472" s="75"/>
      <c r="AJ472" s="79" t="s">
        <v>45</v>
      </c>
      <c r="AK472" s="79">
        <v>0</v>
      </c>
      <c r="BB472" s="542" t="s">
        <v>66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739</v>
      </c>
      <c r="B473" s="60" t="s">
        <v>740</v>
      </c>
      <c r="C473" s="34">
        <v>4301051233</v>
      </c>
      <c r="D473" s="648">
        <v>4607091383416</v>
      </c>
      <c r="E473" s="64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117</v>
      </c>
      <c r="L473" s="35" t="s">
        <v>45</v>
      </c>
      <c r="M473" s="36" t="s">
        <v>87</v>
      </c>
      <c r="N473" s="36"/>
      <c r="O473" s="35">
        <v>45</v>
      </c>
      <c r="P473" s="8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0"/>
      <c r="R473" s="650"/>
      <c r="S473" s="650"/>
      <c r="T473" s="651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 t="s">
        <v>45</v>
      </c>
      <c r="AB473" s="66" t="s">
        <v>45</v>
      </c>
      <c r="AC473" s="543" t="s">
        <v>741</v>
      </c>
      <c r="AG473" s="75"/>
      <c r="AJ473" s="79" t="s">
        <v>45</v>
      </c>
      <c r="AK473" s="79">
        <v>0</v>
      </c>
      <c r="BB473" s="544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742</v>
      </c>
      <c r="B474" s="60" t="s">
        <v>743</v>
      </c>
      <c r="C474" s="34">
        <v>4301051064</v>
      </c>
      <c r="D474" s="648">
        <v>4680115883536</v>
      </c>
      <c r="E474" s="64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88</v>
      </c>
      <c r="L474" s="35" t="s">
        <v>45</v>
      </c>
      <c r="M474" s="36" t="s">
        <v>87</v>
      </c>
      <c r="N474" s="36"/>
      <c r="O474" s="35">
        <v>45</v>
      </c>
      <c r="P474" s="8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0"/>
      <c r="R474" s="650"/>
      <c r="S474" s="650"/>
      <c r="T474" s="651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 t="s">
        <v>45</v>
      </c>
      <c r="AB474" s="66" t="s">
        <v>45</v>
      </c>
      <c r="AC474" s="545" t="s">
        <v>744</v>
      </c>
      <c r="AG474" s="75"/>
      <c r="AJ474" s="79" t="s">
        <v>45</v>
      </c>
      <c r="AK474" s="79">
        <v>0</v>
      </c>
      <c r="BB474" s="546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655"/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6"/>
      <c r="P475" s="652" t="s">
        <v>40</v>
      </c>
      <c r="Q475" s="653"/>
      <c r="R475" s="653"/>
      <c r="S475" s="653"/>
      <c r="T475" s="653"/>
      <c r="U475" s="653"/>
      <c r="V475" s="654"/>
      <c r="W475" s="40" t="s">
        <v>39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655"/>
      <c r="B476" s="655"/>
      <c r="C476" s="655"/>
      <c r="D476" s="655"/>
      <c r="E476" s="655"/>
      <c r="F476" s="655"/>
      <c r="G476" s="655"/>
      <c r="H476" s="655"/>
      <c r="I476" s="655"/>
      <c r="J476" s="655"/>
      <c r="K476" s="655"/>
      <c r="L476" s="655"/>
      <c r="M476" s="655"/>
      <c r="N476" s="655"/>
      <c r="O476" s="656"/>
      <c r="P476" s="652" t="s">
        <v>40</v>
      </c>
      <c r="Q476" s="653"/>
      <c r="R476" s="653"/>
      <c r="S476" s="653"/>
      <c r="T476" s="653"/>
      <c r="U476" s="653"/>
      <c r="V476" s="654"/>
      <c r="W476" s="40" t="s">
        <v>0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45" t="s">
        <v>745</v>
      </c>
      <c r="B477" s="645"/>
      <c r="C477" s="645"/>
      <c r="D477" s="645"/>
      <c r="E477" s="645"/>
      <c r="F477" s="645"/>
      <c r="G477" s="645"/>
      <c r="H477" s="645"/>
      <c r="I477" s="645"/>
      <c r="J477" s="645"/>
      <c r="K477" s="645"/>
      <c r="L477" s="645"/>
      <c r="M477" s="645"/>
      <c r="N477" s="645"/>
      <c r="O477" s="645"/>
      <c r="P477" s="645"/>
      <c r="Q477" s="645"/>
      <c r="R477" s="645"/>
      <c r="S477" s="645"/>
      <c r="T477" s="645"/>
      <c r="U477" s="645"/>
      <c r="V477" s="645"/>
      <c r="W477" s="645"/>
      <c r="X477" s="645"/>
      <c r="Y477" s="645"/>
      <c r="Z477" s="645"/>
      <c r="AA477" s="52"/>
      <c r="AB477" s="52"/>
      <c r="AC477" s="52"/>
    </row>
    <row r="478" spans="1:68" ht="16.5" hidden="1" customHeight="1" x14ac:dyDescent="0.25">
      <c r="A478" s="646" t="s">
        <v>745</v>
      </c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6"/>
      <c r="P478" s="646"/>
      <c r="Q478" s="646"/>
      <c r="R478" s="646"/>
      <c r="S478" s="646"/>
      <c r="T478" s="646"/>
      <c r="U478" s="646"/>
      <c r="V478" s="646"/>
      <c r="W478" s="646"/>
      <c r="X478" s="646"/>
      <c r="Y478" s="646"/>
      <c r="Z478" s="646"/>
      <c r="AA478" s="62"/>
      <c r="AB478" s="62"/>
      <c r="AC478" s="62"/>
    </row>
    <row r="479" spans="1:68" ht="14.25" hidden="1" customHeight="1" x14ac:dyDescent="0.25">
      <c r="A479" s="647" t="s">
        <v>112</v>
      </c>
      <c r="B479" s="647"/>
      <c r="C479" s="647"/>
      <c r="D479" s="647"/>
      <c r="E479" s="647"/>
      <c r="F479" s="647"/>
      <c r="G479" s="647"/>
      <c r="H479" s="647"/>
      <c r="I479" s="647"/>
      <c r="J479" s="647"/>
      <c r="K479" s="647"/>
      <c r="L479" s="647"/>
      <c r="M479" s="647"/>
      <c r="N479" s="647"/>
      <c r="O479" s="647"/>
      <c r="P479" s="647"/>
      <c r="Q479" s="647"/>
      <c r="R479" s="647"/>
      <c r="S479" s="647"/>
      <c r="T479" s="647"/>
      <c r="U479" s="647"/>
      <c r="V479" s="647"/>
      <c r="W479" s="647"/>
      <c r="X479" s="647"/>
      <c r="Y479" s="647"/>
      <c r="Z479" s="647"/>
      <c r="AA479" s="63"/>
      <c r="AB479" s="63"/>
      <c r="AC479" s="63"/>
    </row>
    <row r="480" spans="1:68" ht="27" hidden="1" customHeight="1" x14ac:dyDescent="0.25">
      <c r="A480" s="60" t="s">
        <v>746</v>
      </c>
      <c r="B480" s="60" t="s">
        <v>747</v>
      </c>
      <c r="C480" s="34">
        <v>4301011763</v>
      </c>
      <c r="D480" s="648">
        <v>4640242181011</v>
      </c>
      <c r="E480" s="64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117</v>
      </c>
      <c r="L480" s="35" t="s">
        <v>45</v>
      </c>
      <c r="M480" s="36" t="s">
        <v>87</v>
      </c>
      <c r="N480" s="36"/>
      <c r="O480" s="35">
        <v>55</v>
      </c>
      <c r="P480" s="889" t="s">
        <v>748</v>
      </c>
      <c r="Q480" s="650"/>
      <c r="R480" s="650"/>
      <c r="S480" s="650"/>
      <c r="T480" s="651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 t="s">
        <v>45</v>
      </c>
      <c r="AB480" s="66" t="s">
        <v>45</v>
      </c>
      <c r="AC480" s="547" t="s">
        <v>749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750</v>
      </c>
      <c r="B481" s="60" t="s">
        <v>751</v>
      </c>
      <c r="C481" s="34">
        <v>4301011585</v>
      </c>
      <c r="D481" s="648">
        <v>4640242180441</v>
      </c>
      <c r="E481" s="64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117</v>
      </c>
      <c r="L481" s="35" t="s">
        <v>45</v>
      </c>
      <c r="M481" s="36" t="s">
        <v>116</v>
      </c>
      <c r="N481" s="36"/>
      <c r="O481" s="35">
        <v>50</v>
      </c>
      <c r="P481" s="890" t="s">
        <v>752</v>
      </c>
      <c r="Q481" s="650"/>
      <c r="R481" s="650"/>
      <c r="S481" s="650"/>
      <c r="T481" s="65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 t="s">
        <v>45</v>
      </c>
      <c r="AB481" s="66" t="s">
        <v>45</v>
      </c>
      <c r="AC481" s="549" t="s">
        <v>753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754</v>
      </c>
      <c r="B482" s="60" t="s">
        <v>755</v>
      </c>
      <c r="C482" s="34">
        <v>4301011584</v>
      </c>
      <c r="D482" s="648">
        <v>4640242180564</v>
      </c>
      <c r="E482" s="64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117</v>
      </c>
      <c r="L482" s="35" t="s">
        <v>45</v>
      </c>
      <c r="M482" s="36" t="s">
        <v>116</v>
      </c>
      <c r="N482" s="36"/>
      <c r="O482" s="35">
        <v>50</v>
      </c>
      <c r="P482" s="891" t="s">
        <v>756</v>
      </c>
      <c r="Q482" s="650"/>
      <c r="R482" s="650"/>
      <c r="S482" s="650"/>
      <c r="T482" s="651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 t="s">
        <v>45</v>
      </c>
      <c r="AB482" s="66" t="s">
        <v>45</v>
      </c>
      <c r="AC482" s="551" t="s">
        <v>757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hidden="1" customHeight="1" x14ac:dyDescent="0.25">
      <c r="A483" s="60" t="s">
        <v>758</v>
      </c>
      <c r="B483" s="60" t="s">
        <v>759</v>
      </c>
      <c r="C483" s="34">
        <v>4301011764</v>
      </c>
      <c r="D483" s="648">
        <v>4640242181189</v>
      </c>
      <c r="E483" s="648"/>
      <c r="F483" s="59">
        <v>0.4</v>
      </c>
      <c r="G483" s="35">
        <v>10</v>
      </c>
      <c r="H483" s="59">
        <v>4</v>
      </c>
      <c r="I483" s="59">
        <v>4.21</v>
      </c>
      <c r="J483" s="35">
        <v>132</v>
      </c>
      <c r="K483" s="35" t="s">
        <v>120</v>
      </c>
      <c r="L483" s="35" t="s">
        <v>45</v>
      </c>
      <c r="M483" s="36" t="s">
        <v>87</v>
      </c>
      <c r="N483" s="36"/>
      <c r="O483" s="35">
        <v>55</v>
      </c>
      <c r="P483" s="892" t="s">
        <v>760</v>
      </c>
      <c r="Q483" s="650"/>
      <c r="R483" s="650"/>
      <c r="S483" s="650"/>
      <c r="T483" s="651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53" t="s">
        <v>749</v>
      </c>
      <c r="AG483" s="75"/>
      <c r="AJ483" s="79" t="s">
        <v>45</v>
      </c>
      <c r="AK483" s="79">
        <v>0</v>
      </c>
      <c r="BB483" s="554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idden="1" x14ac:dyDescent="0.2">
      <c r="A484" s="655"/>
      <c r="B484" s="655"/>
      <c r="C484" s="655"/>
      <c r="D484" s="655"/>
      <c r="E484" s="655"/>
      <c r="F484" s="655"/>
      <c r="G484" s="655"/>
      <c r="H484" s="655"/>
      <c r="I484" s="655"/>
      <c r="J484" s="655"/>
      <c r="K484" s="655"/>
      <c r="L484" s="655"/>
      <c r="M484" s="655"/>
      <c r="N484" s="655"/>
      <c r="O484" s="656"/>
      <c r="P484" s="652" t="s">
        <v>40</v>
      </c>
      <c r="Q484" s="653"/>
      <c r="R484" s="653"/>
      <c r="S484" s="653"/>
      <c r="T484" s="653"/>
      <c r="U484" s="653"/>
      <c r="V484" s="654"/>
      <c r="W484" s="40" t="s">
        <v>39</v>
      </c>
      <c r="X484" s="41">
        <f>IFERROR(X480/H480,"0")+IFERROR(X481/H481,"0")+IFERROR(X482/H482,"0")+IFERROR(X483/H483,"0")</f>
        <v>0</v>
      </c>
      <c r="Y484" s="41">
        <f>IFERROR(Y480/H480,"0")+IFERROR(Y481/H481,"0")+IFERROR(Y482/H482,"0")+IFERROR(Y483/H483,"0")</f>
        <v>0</v>
      </c>
      <c r="Z484" s="41">
        <f>IFERROR(IF(Z480="",0,Z480),"0")+IFERROR(IF(Z481="",0,Z481),"0")+IFERROR(IF(Z482="",0,Z482),"0")+IFERROR(IF(Z483="",0,Z483),"0")</f>
        <v>0</v>
      </c>
      <c r="AA484" s="64"/>
      <c r="AB484" s="64"/>
      <c r="AC484" s="64"/>
    </row>
    <row r="485" spans="1:68" hidden="1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0" t="s">
        <v>0</v>
      </c>
      <c r="X485" s="41">
        <f>IFERROR(SUM(X480:X483),"0")</f>
        <v>0</v>
      </c>
      <c r="Y485" s="41">
        <f>IFERROR(SUM(Y480:Y483),"0")</f>
        <v>0</v>
      </c>
      <c r="Z485" s="40"/>
      <c r="AA485" s="64"/>
      <c r="AB485" s="64"/>
      <c r="AC485" s="64"/>
    </row>
    <row r="486" spans="1:68" ht="14.25" hidden="1" customHeight="1" x14ac:dyDescent="0.25">
      <c r="A486" s="647" t="s">
        <v>144</v>
      </c>
      <c r="B486" s="647"/>
      <c r="C486" s="647"/>
      <c r="D486" s="647"/>
      <c r="E486" s="647"/>
      <c r="F486" s="647"/>
      <c r="G486" s="647"/>
      <c r="H486" s="647"/>
      <c r="I486" s="647"/>
      <c r="J486" s="647"/>
      <c r="K486" s="647"/>
      <c r="L486" s="647"/>
      <c r="M486" s="647"/>
      <c r="N486" s="647"/>
      <c r="O486" s="647"/>
      <c r="P486" s="647"/>
      <c r="Q486" s="647"/>
      <c r="R486" s="647"/>
      <c r="S486" s="647"/>
      <c r="T486" s="647"/>
      <c r="U486" s="647"/>
      <c r="V486" s="647"/>
      <c r="W486" s="647"/>
      <c r="X486" s="647"/>
      <c r="Y486" s="647"/>
      <c r="Z486" s="647"/>
      <c r="AA486" s="63"/>
      <c r="AB486" s="63"/>
      <c r="AC486" s="63"/>
    </row>
    <row r="487" spans="1:68" ht="27" hidden="1" customHeight="1" x14ac:dyDescent="0.25">
      <c r="A487" s="60" t="s">
        <v>761</v>
      </c>
      <c r="B487" s="60" t="s">
        <v>762</v>
      </c>
      <c r="C487" s="34">
        <v>4301020269</v>
      </c>
      <c r="D487" s="648">
        <v>4640242180519</v>
      </c>
      <c r="E487" s="648"/>
      <c r="F487" s="59">
        <v>1.35</v>
      </c>
      <c r="G487" s="35">
        <v>8</v>
      </c>
      <c r="H487" s="59">
        <v>10.8</v>
      </c>
      <c r="I487" s="59">
        <v>11.234999999999999</v>
      </c>
      <c r="J487" s="35">
        <v>64</v>
      </c>
      <c r="K487" s="35" t="s">
        <v>117</v>
      </c>
      <c r="L487" s="35" t="s">
        <v>45</v>
      </c>
      <c r="M487" s="36" t="s">
        <v>87</v>
      </c>
      <c r="N487" s="36"/>
      <c r="O487" s="35">
        <v>50</v>
      </c>
      <c r="P487" s="893" t="s">
        <v>763</v>
      </c>
      <c r="Q487" s="650"/>
      <c r="R487" s="650"/>
      <c r="S487" s="650"/>
      <c r="T487" s="651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 t="s">
        <v>45</v>
      </c>
      <c r="AB487" s="66" t="s">
        <v>45</v>
      </c>
      <c r="AC487" s="555" t="s">
        <v>764</v>
      </c>
      <c r="AG487" s="75"/>
      <c r="AJ487" s="79" t="s">
        <v>45</v>
      </c>
      <c r="AK487" s="79">
        <v>0</v>
      </c>
      <c r="BB487" s="556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761</v>
      </c>
      <c r="B488" s="60" t="s">
        <v>765</v>
      </c>
      <c r="C488" s="34">
        <v>4301020400</v>
      </c>
      <c r="D488" s="648">
        <v>4640242180519</v>
      </c>
      <c r="E488" s="648"/>
      <c r="F488" s="59">
        <v>1.5</v>
      </c>
      <c r="G488" s="35">
        <v>8</v>
      </c>
      <c r="H488" s="59">
        <v>12</v>
      </c>
      <c r="I488" s="59">
        <v>12.435</v>
      </c>
      <c r="J488" s="35">
        <v>64</v>
      </c>
      <c r="K488" s="35" t="s">
        <v>117</v>
      </c>
      <c r="L488" s="35" t="s">
        <v>45</v>
      </c>
      <c r="M488" s="36" t="s">
        <v>116</v>
      </c>
      <c r="N488" s="36"/>
      <c r="O488" s="35">
        <v>50</v>
      </c>
      <c r="P488" s="894" t="s">
        <v>766</v>
      </c>
      <c r="Q488" s="650"/>
      <c r="R488" s="650"/>
      <c r="S488" s="650"/>
      <c r="T488" s="651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 t="s">
        <v>45</v>
      </c>
      <c r="AB488" s="66" t="s">
        <v>45</v>
      </c>
      <c r="AC488" s="557" t="s">
        <v>767</v>
      </c>
      <c r="AG488" s="75"/>
      <c r="AJ488" s="79" t="s">
        <v>45</v>
      </c>
      <c r="AK488" s="79">
        <v>0</v>
      </c>
      <c r="BB488" s="558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768</v>
      </c>
      <c r="B489" s="60" t="s">
        <v>769</v>
      </c>
      <c r="C489" s="34">
        <v>4301020260</v>
      </c>
      <c r="D489" s="648">
        <v>4640242180526</v>
      </c>
      <c r="E489" s="648"/>
      <c r="F489" s="59">
        <v>1.8</v>
      </c>
      <c r="G489" s="35">
        <v>6</v>
      </c>
      <c r="H489" s="59">
        <v>10.8</v>
      </c>
      <c r="I489" s="59">
        <v>11.234999999999999</v>
      </c>
      <c r="J489" s="35">
        <v>64</v>
      </c>
      <c r="K489" s="35" t="s">
        <v>117</v>
      </c>
      <c r="L489" s="35" t="s">
        <v>45</v>
      </c>
      <c r="M489" s="36" t="s">
        <v>116</v>
      </c>
      <c r="N489" s="36"/>
      <c r="O489" s="35">
        <v>50</v>
      </c>
      <c r="P489" s="895" t="s">
        <v>770</v>
      </c>
      <c r="Q489" s="650"/>
      <c r="R489" s="650"/>
      <c r="S489" s="650"/>
      <c r="T489" s="651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IFERROR(IF(Y489=0,"",ROUNDUP(Y489/H489,0)*0.01898),"")</f>
        <v/>
      </c>
      <c r="AA489" s="65" t="s">
        <v>45</v>
      </c>
      <c r="AB489" s="66" t="s">
        <v>45</v>
      </c>
      <c r="AC489" s="559" t="s">
        <v>764</v>
      </c>
      <c r="AG489" s="75"/>
      <c r="AJ489" s="79" t="s">
        <v>45</v>
      </c>
      <c r="AK489" s="79">
        <v>0</v>
      </c>
      <c r="BB489" s="560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t="27" hidden="1" customHeight="1" x14ac:dyDescent="0.25">
      <c r="A490" s="60" t="s">
        <v>771</v>
      </c>
      <c r="B490" s="60" t="s">
        <v>772</v>
      </c>
      <c r="C490" s="34">
        <v>4301020295</v>
      </c>
      <c r="D490" s="648">
        <v>4640242181363</v>
      </c>
      <c r="E490" s="648"/>
      <c r="F490" s="59">
        <v>0.4</v>
      </c>
      <c r="G490" s="35">
        <v>10</v>
      </c>
      <c r="H490" s="59">
        <v>4</v>
      </c>
      <c r="I490" s="59">
        <v>4.21</v>
      </c>
      <c r="J490" s="35">
        <v>132</v>
      </c>
      <c r="K490" s="35" t="s">
        <v>120</v>
      </c>
      <c r="L490" s="35" t="s">
        <v>45</v>
      </c>
      <c r="M490" s="36" t="s">
        <v>116</v>
      </c>
      <c r="N490" s="36"/>
      <c r="O490" s="35">
        <v>50</v>
      </c>
      <c r="P490" s="896" t="s">
        <v>773</v>
      </c>
      <c r="Q490" s="650"/>
      <c r="R490" s="650"/>
      <c r="S490" s="650"/>
      <c r="T490" s="651"/>
      <c r="U490" s="37" t="s">
        <v>45</v>
      </c>
      <c r="V490" s="37" t="s">
        <v>45</v>
      </c>
      <c r="W490" s="38" t="s">
        <v>0</v>
      </c>
      <c r="X490" s="56">
        <v>0</v>
      </c>
      <c r="Y490" s="53">
        <f>IFERROR(IF(X490="",0,CEILING((X490/$H490),1)*$H490),"")</f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774</v>
      </c>
      <c r="AG490" s="75"/>
      <c r="AJ490" s="79" t="s">
        <v>45</v>
      </c>
      <c r="AK490" s="79">
        <v>0</v>
      </c>
      <c r="BB490" s="562" t="s">
        <v>66</v>
      </c>
      <c r="BM490" s="75">
        <f>IFERROR(X490*I490/H490,"0")</f>
        <v>0</v>
      </c>
      <c r="BN490" s="75">
        <f>IFERROR(Y490*I490/H490,"0")</f>
        <v>0</v>
      </c>
      <c r="BO490" s="75">
        <f>IFERROR(1/J490*(X490/H490),"0")</f>
        <v>0</v>
      </c>
      <c r="BP490" s="75">
        <f>IFERROR(1/J490*(Y490/H490),"0")</f>
        <v>0</v>
      </c>
    </row>
    <row r="491" spans="1:68" hidden="1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0" t="s">
        <v>39</v>
      </c>
      <c r="X491" s="41">
        <f>IFERROR(X487/H487,"0")+IFERROR(X488/H488,"0")+IFERROR(X489/H489,"0")+IFERROR(X490/H490,"0")</f>
        <v>0</v>
      </c>
      <c r="Y491" s="41">
        <f>IFERROR(Y487/H487,"0")+IFERROR(Y488/H488,"0")+IFERROR(Y489/H489,"0")+IFERROR(Y490/H490,"0")</f>
        <v>0</v>
      </c>
      <c r="Z491" s="41">
        <f>IFERROR(IF(Z487="",0,Z487),"0")+IFERROR(IF(Z488="",0,Z488),"0")+IFERROR(IF(Z489="",0,Z489),"0")+IFERROR(IF(Z490="",0,Z490),"0")</f>
        <v>0</v>
      </c>
      <c r="AA491" s="64"/>
      <c r="AB491" s="64"/>
      <c r="AC491" s="64"/>
    </row>
    <row r="492" spans="1:68" hidden="1" x14ac:dyDescent="0.2">
      <c r="A492" s="655"/>
      <c r="B492" s="655"/>
      <c r="C492" s="655"/>
      <c r="D492" s="655"/>
      <c r="E492" s="655"/>
      <c r="F492" s="655"/>
      <c r="G492" s="655"/>
      <c r="H492" s="655"/>
      <c r="I492" s="655"/>
      <c r="J492" s="655"/>
      <c r="K492" s="655"/>
      <c r="L492" s="655"/>
      <c r="M492" s="655"/>
      <c r="N492" s="655"/>
      <c r="O492" s="656"/>
      <c r="P492" s="652" t="s">
        <v>40</v>
      </c>
      <c r="Q492" s="653"/>
      <c r="R492" s="653"/>
      <c r="S492" s="653"/>
      <c r="T492" s="653"/>
      <c r="U492" s="653"/>
      <c r="V492" s="654"/>
      <c r="W492" s="40" t="s">
        <v>0</v>
      </c>
      <c r="X492" s="41">
        <f>IFERROR(SUM(X487:X490),"0")</f>
        <v>0</v>
      </c>
      <c r="Y492" s="41">
        <f>IFERROR(SUM(Y487:Y490),"0")</f>
        <v>0</v>
      </c>
      <c r="Z492" s="40"/>
      <c r="AA492" s="64"/>
      <c r="AB492" s="64"/>
      <c r="AC492" s="64"/>
    </row>
    <row r="493" spans="1:68" ht="14.25" hidden="1" customHeight="1" x14ac:dyDescent="0.25">
      <c r="A493" s="647" t="s">
        <v>76</v>
      </c>
      <c r="B493" s="647"/>
      <c r="C493" s="647"/>
      <c r="D493" s="647"/>
      <c r="E493" s="647"/>
      <c r="F493" s="647"/>
      <c r="G493" s="647"/>
      <c r="H493" s="647"/>
      <c r="I493" s="647"/>
      <c r="J493" s="647"/>
      <c r="K493" s="647"/>
      <c r="L493" s="647"/>
      <c r="M493" s="647"/>
      <c r="N493" s="647"/>
      <c r="O493" s="647"/>
      <c r="P493" s="647"/>
      <c r="Q493" s="647"/>
      <c r="R493" s="647"/>
      <c r="S493" s="647"/>
      <c r="T493" s="647"/>
      <c r="U493" s="647"/>
      <c r="V493" s="647"/>
      <c r="W493" s="647"/>
      <c r="X493" s="647"/>
      <c r="Y493" s="647"/>
      <c r="Z493" s="647"/>
      <c r="AA493" s="63"/>
      <c r="AB493" s="63"/>
      <c r="AC493" s="63"/>
    </row>
    <row r="494" spans="1:68" ht="27" customHeight="1" x14ac:dyDescent="0.25">
      <c r="A494" s="60" t="s">
        <v>775</v>
      </c>
      <c r="B494" s="60" t="s">
        <v>776</v>
      </c>
      <c r="C494" s="34">
        <v>4301031280</v>
      </c>
      <c r="D494" s="648">
        <v>4640242180816</v>
      </c>
      <c r="E494" s="64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120</v>
      </c>
      <c r="L494" s="35" t="s">
        <v>45</v>
      </c>
      <c r="M494" s="36" t="s">
        <v>81</v>
      </c>
      <c r="N494" s="36"/>
      <c r="O494" s="35">
        <v>40</v>
      </c>
      <c r="P494" s="897" t="s">
        <v>777</v>
      </c>
      <c r="Q494" s="650"/>
      <c r="R494" s="650"/>
      <c r="S494" s="650"/>
      <c r="T494" s="651"/>
      <c r="U494" s="37" t="s">
        <v>45</v>
      </c>
      <c r="V494" s="37" t="s">
        <v>45</v>
      </c>
      <c r="W494" s="38" t="s">
        <v>0</v>
      </c>
      <c r="X494" s="56">
        <v>50.4</v>
      </c>
      <c r="Y494" s="53">
        <f>IFERROR(IF(X494="",0,CEILING((X494/$H494),1)*$H494),"")</f>
        <v>50.400000000000006</v>
      </c>
      <c r="Z494" s="39">
        <f>IFERROR(IF(Y494=0,"",ROUNDUP(Y494/H494,0)*0.00902),"")</f>
        <v>0.10824</v>
      </c>
      <c r="AA494" s="65" t="s">
        <v>45</v>
      </c>
      <c r="AB494" s="66" t="s">
        <v>45</v>
      </c>
      <c r="AC494" s="563" t="s">
        <v>778</v>
      </c>
      <c r="AG494" s="75"/>
      <c r="AJ494" s="79" t="s">
        <v>45</v>
      </c>
      <c r="AK494" s="79">
        <v>0</v>
      </c>
      <c r="BB494" s="564" t="s">
        <v>66</v>
      </c>
      <c r="BM494" s="75">
        <f>IFERROR(X494*I494/H494,"0")</f>
        <v>53.639999999999993</v>
      </c>
      <c r="BN494" s="75">
        <f>IFERROR(Y494*I494/H494,"0")</f>
        <v>53.64</v>
      </c>
      <c r="BO494" s="75">
        <f>IFERROR(1/J494*(X494/H494),"0")</f>
        <v>9.0909090909090912E-2</v>
      </c>
      <c r="BP494" s="75">
        <f>IFERROR(1/J494*(Y494/H494),"0")</f>
        <v>9.0909090909090912E-2</v>
      </c>
    </row>
    <row r="495" spans="1:68" ht="27" customHeight="1" x14ac:dyDescent="0.25">
      <c r="A495" s="60" t="s">
        <v>779</v>
      </c>
      <c r="B495" s="60" t="s">
        <v>780</v>
      </c>
      <c r="C495" s="34">
        <v>4301031244</v>
      </c>
      <c r="D495" s="648">
        <v>4640242180595</v>
      </c>
      <c r="E495" s="648"/>
      <c r="F495" s="59">
        <v>0.7</v>
      </c>
      <c r="G495" s="35">
        <v>6</v>
      </c>
      <c r="H495" s="59">
        <v>4.2</v>
      </c>
      <c r="I495" s="59">
        <v>4.47</v>
      </c>
      <c r="J495" s="35">
        <v>132</v>
      </c>
      <c r="K495" s="35" t="s">
        <v>120</v>
      </c>
      <c r="L495" s="35" t="s">
        <v>45</v>
      </c>
      <c r="M495" s="36" t="s">
        <v>81</v>
      </c>
      <c r="N495" s="36"/>
      <c r="O495" s="35">
        <v>40</v>
      </c>
      <c r="P495" s="898" t="s">
        <v>781</v>
      </c>
      <c r="Q495" s="650"/>
      <c r="R495" s="650"/>
      <c r="S495" s="650"/>
      <c r="T495" s="651"/>
      <c r="U495" s="37" t="s">
        <v>45</v>
      </c>
      <c r="V495" s="37" t="s">
        <v>45</v>
      </c>
      <c r="W495" s="38" t="s">
        <v>0</v>
      </c>
      <c r="X495" s="56">
        <v>50.4</v>
      </c>
      <c r="Y495" s="53">
        <f>IFERROR(IF(X495="",0,CEILING((X495/$H495),1)*$H495),"")</f>
        <v>50.400000000000006</v>
      </c>
      <c r="Z495" s="39">
        <f>IFERROR(IF(Y495=0,"",ROUNDUP(Y495/H495,0)*0.00902),"")</f>
        <v>0.10824</v>
      </c>
      <c r="AA495" s="65" t="s">
        <v>45</v>
      </c>
      <c r="AB495" s="66" t="s">
        <v>45</v>
      </c>
      <c r="AC495" s="565" t="s">
        <v>782</v>
      </c>
      <c r="AG495" s="75"/>
      <c r="AJ495" s="79" t="s">
        <v>45</v>
      </c>
      <c r="AK495" s="79">
        <v>0</v>
      </c>
      <c r="BB495" s="566" t="s">
        <v>66</v>
      </c>
      <c r="BM495" s="75">
        <f>IFERROR(X495*I495/H495,"0")</f>
        <v>53.639999999999993</v>
      </c>
      <c r="BN495" s="75">
        <f>IFERROR(Y495*I495/H495,"0")</f>
        <v>53.64</v>
      </c>
      <c r="BO495" s="75">
        <f>IFERROR(1/J495*(X495/H495),"0")</f>
        <v>9.0909090909090912E-2</v>
      </c>
      <c r="BP495" s="75">
        <f>IFERROR(1/J495*(Y495/H495),"0")</f>
        <v>9.0909090909090912E-2</v>
      </c>
    </row>
    <row r="496" spans="1:68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0" t="s">
        <v>39</v>
      </c>
      <c r="X496" s="41">
        <f>IFERROR(X494/H494,"0")+IFERROR(X495/H495,"0")</f>
        <v>24</v>
      </c>
      <c r="Y496" s="41">
        <f>IFERROR(Y494/H494,"0")+IFERROR(Y495/H495,"0")</f>
        <v>24</v>
      </c>
      <c r="Z496" s="41">
        <f>IFERROR(IF(Z494="",0,Z494),"0")+IFERROR(IF(Z495="",0,Z495),"0")</f>
        <v>0.21648000000000001</v>
      </c>
      <c r="AA496" s="64"/>
      <c r="AB496" s="64"/>
      <c r="AC496" s="64"/>
    </row>
    <row r="497" spans="1:68" x14ac:dyDescent="0.2">
      <c r="A497" s="655"/>
      <c r="B497" s="655"/>
      <c r="C497" s="655"/>
      <c r="D497" s="655"/>
      <c r="E497" s="655"/>
      <c r="F497" s="655"/>
      <c r="G497" s="655"/>
      <c r="H497" s="655"/>
      <c r="I497" s="655"/>
      <c r="J497" s="655"/>
      <c r="K497" s="655"/>
      <c r="L497" s="655"/>
      <c r="M497" s="655"/>
      <c r="N497" s="655"/>
      <c r="O497" s="656"/>
      <c r="P497" s="652" t="s">
        <v>40</v>
      </c>
      <c r="Q497" s="653"/>
      <c r="R497" s="653"/>
      <c r="S497" s="653"/>
      <c r="T497" s="653"/>
      <c r="U497" s="653"/>
      <c r="V497" s="654"/>
      <c r="W497" s="40" t="s">
        <v>0</v>
      </c>
      <c r="X497" s="41">
        <f>IFERROR(SUM(X494:X495),"0")</f>
        <v>100.8</v>
      </c>
      <c r="Y497" s="41">
        <f>IFERROR(SUM(Y494:Y495),"0")</f>
        <v>100.80000000000001</v>
      </c>
      <c r="Z497" s="40"/>
      <c r="AA497" s="64"/>
      <c r="AB497" s="64"/>
      <c r="AC497" s="64"/>
    </row>
    <row r="498" spans="1:68" ht="14.25" hidden="1" customHeight="1" x14ac:dyDescent="0.25">
      <c r="A498" s="647" t="s">
        <v>83</v>
      </c>
      <c r="B498" s="647"/>
      <c r="C498" s="647"/>
      <c r="D498" s="647"/>
      <c r="E498" s="647"/>
      <c r="F498" s="647"/>
      <c r="G498" s="647"/>
      <c r="H498" s="647"/>
      <c r="I498" s="647"/>
      <c r="J498" s="647"/>
      <c r="K498" s="647"/>
      <c r="L498" s="647"/>
      <c r="M498" s="647"/>
      <c r="N498" s="647"/>
      <c r="O498" s="647"/>
      <c r="P498" s="647"/>
      <c r="Q498" s="647"/>
      <c r="R498" s="647"/>
      <c r="S498" s="647"/>
      <c r="T498" s="647"/>
      <c r="U498" s="647"/>
      <c r="V498" s="647"/>
      <c r="W498" s="647"/>
      <c r="X498" s="647"/>
      <c r="Y498" s="647"/>
      <c r="Z498" s="647"/>
      <c r="AA498" s="63"/>
      <c r="AB498" s="63"/>
      <c r="AC498" s="63"/>
    </row>
    <row r="499" spans="1:68" ht="27" hidden="1" customHeight="1" x14ac:dyDescent="0.25">
      <c r="A499" s="60" t="s">
        <v>783</v>
      </c>
      <c r="B499" s="60" t="s">
        <v>784</v>
      </c>
      <c r="C499" s="34">
        <v>4301052046</v>
      </c>
      <c r="D499" s="648">
        <v>4640242180533</v>
      </c>
      <c r="E499" s="648"/>
      <c r="F499" s="59">
        <v>1.5</v>
      </c>
      <c r="G499" s="35">
        <v>6</v>
      </c>
      <c r="H499" s="59">
        <v>9</v>
      </c>
      <c r="I499" s="59">
        <v>9.5190000000000001</v>
      </c>
      <c r="J499" s="35">
        <v>64</v>
      </c>
      <c r="K499" s="35" t="s">
        <v>117</v>
      </c>
      <c r="L499" s="35" t="s">
        <v>45</v>
      </c>
      <c r="M499" s="36" t="s">
        <v>103</v>
      </c>
      <c r="N499" s="36"/>
      <c r="O499" s="35">
        <v>45</v>
      </c>
      <c r="P499" s="899" t="s">
        <v>785</v>
      </c>
      <c r="Q499" s="650"/>
      <c r="R499" s="650"/>
      <c r="S499" s="650"/>
      <c r="T499" s="65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67" t="s">
        <v>786</v>
      </c>
      <c r="AG499" s="75"/>
      <c r="AJ499" s="79" t="s">
        <v>45</v>
      </c>
      <c r="AK499" s="79">
        <v>0</v>
      </c>
      <c r="BB499" s="56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787</v>
      </c>
      <c r="B500" s="60" t="s">
        <v>788</v>
      </c>
      <c r="C500" s="34">
        <v>4301051920</v>
      </c>
      <c r="D500" s="648">
        <v>4640242181233</v>
      </c>
      <c r="E500" s="648"/>
      <c r="F500" s="59">
        <v>0.3</v>
      </c>
      <c r="G500" s="35">
        <v>6</v>
      </c>
      <c r="H500" s="59">
        <v>1.8</v>
      </c>
      <c r="I500" s="59">
        <v>2.0640000000000001</v>
      </c>
      <c r="J500" s="35">
        <v>182</v>
      </c>
      <c r="K500" s="35" t="s">
        <v>88</v>
      </c>
      <c r="L500" s="35" t="s">
        <v>45</v>
      </c>
      <c r="M500" s="36" t="s">
        <v>103</v>
      </c>
      <c r="N500" s="36"/>
      <c r="O500" s="35">
        <v>45</v>
      </c>
      <c r="P500" s="900" t="s">
        <v>789</v>
      </c>
      <c r="Q500" s="650"/>
      <c r="R500" s="650"/>
      <c r="S500" s="650"/>
      <c r="T500" s="65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69" t="s">
        <v>786</v>
      </c>
      <c r="AG500" s="75"/>
      <c r="AJ500" s="79" t="s">
        <v>45</v>
      </c>
      <c r="AK500" s="79">
        <v>0</v>
      </c>
      <c r="BB500" s="570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idden="1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hidden="1" x14ac:dyDescent="0.2">
      <c r="A502" s="655"/>
      <c r="B502" s="655"/>
      <c r="C502" s="655"/>
      <c r="D502" s="655"/>
      <c r="E502" s="655"/>
      <c r="F502" s="655"/>
      <c r="G502" s="655"/>
      <c r="H502" s="655"/>
      <c r="I502" s="655"/>
      <c r="J502" s="655"/>
      <c r="K502" s="655"/>
      <c r="L502" s="655"/>
      <c r="M502" s="655"/>
      <c r="N502" s="655"/>
      <c r="O502" s="656"/>
      <c r="P502" s="652" t="s">
        <v>40</v>
      </c>
      <c r="Q502" s="653"/>
      <c r="R502" s="653"/>
      <c r="S502" s="653"/>
      <c r="T502" s="653"/>
      <c r="U502" s="653"/>
      <c r="V502" s="654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hidden="1" customHeight="1" x14ac:dyDescent="0.25">
      <c r="A503" s="647" t="s">
        <v>179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3"/>
      <c r="AB503" s="63"/>
      <c r="AC503" s="63"/>
    </row>
    <row r="504" spans="1:68" ht="27" hidden="1" customHeight="1" x14ac:dyDescent="0.25">
      <c r="A504" s="60" t="s">
        <v>790</v>
      </c>
      <c r="B504" s="60" t="s">
        <v>791</v>
      </c>
      <c r="C504" s="34">
        <v>4301060491</v>
      </c>
      <c r="D504" s="648">
        <v>4640242180120</v>
      </c>
      <c r="E504" s="64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117</v>
      </c>
      <c r="L504" s="35" t="s">
        <v>45</v>
      </c>
      <c r="M504" s="36" t="s">
        <v>87</v>
      </c>
      <c r="N504" s="36"/>
      <c r="O504" s="35">
        <v>40</v>
      </c>
      <c r="P504" s="901" t="s">
        <v>792</v>
      </c>
      <c r="Q504" s="650"/>
      <c r="R504" s="650"/>
      <c r="S504" s="650"/>
      <c r="T504" s="651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 t="s">
        <v>45</v>
      </c>
      <c r="AB504" s="66" t="s">
        <v>45</v>
      </c>
      <c r="AC504" s="571" t="s">
        <v>793</v>
      </c>
      <c r="AG504" s="75"/>
      <c r="AJ504" s="79" t="s">
        <v>45</v>
      </c>
      <c r="AK504" s="79">
        <v>0</v>
      </c>
      <c r="BB504" s="572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794</v>
      </c>
      <c r="B505" s="60" t="s">
        <v>795</v>
      </c>
      <c r="C505" s="34">
        <v>4301060498</v>
      </c>
      <c r="D505" s="648">
        <v>4640242180137</v>
      </c>
      <c r="E505" s="648"/>
      <c r="F505" s="59">
        <v>1.5</v>
      </c>
      <c r="G505" s="35">
        <v>6</v>
      </c>
      <c r="H505" s="59">
        <v>9</v>
      </c>
      <c r="I505" s="59">
        <v>9.4350000000000005</v>
      </c>
      <c r="J505" s="35">
        <v>64</v>
      </c>
      <c r="K505" s="35" t="s">
        <v>117</v>
      </c>
      <c r="L505" s="35" t="s">
        <v>45</v>
      </c>
      <c r="M505" s="36" t="s">
        <v>103</v>
      </c>
      <c r="N505" s="36"/>
      <c r="O505" s="35">
        <v>40</v>
      </c>
      <c r="P505" s="902" t="s">
        <v>796</v>
      </c>
      <c r="Q505" s="650"/>
      <c r="R505" s="650"/>
      <c r="S505" s="650"/>
      <c r="T505" s="65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3" t="s">
        <v>797</v>
      </c>
      <c r="AG505" s="75"/>
      <c r="AJ505" s="79" t="s">
        <v>45</v>
      </c>
      <c r="AK505" s="79">
        <v>0</v>
      </c>
      <c r="BB505" s="57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hidden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6"/>
      <c r="P507" s="652" t="s">
        <v>40</v>
      </c>
      <c r="Q507" s="653"/>
      <c r="R507" s="653"/>
      <c r="S507" s="653"/>
      <c r="T507" s="653"/>
      <c r="U507" s="653"/>
      <c r="V507" s="654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hidden="1" customHeight="1" x14ac:dyDescent="0.25">
      <c r="A508" s="646" t="s">
        <v>798</v>
      </c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646"/>
      <c r="P508" s="646"/>
      <c r="Q508" s="646"/>
      <c r="R508" s="646"/>
      <c r="S508" s="646"/>
      <c r="T508" s="646"/>
      <c r="U508" s="646"/>
      <c r="V508" s="646"/>
      <c r="W508" s="646"/>
      <c r="X508" s="646"/>
      <c r="Y508" s="646"/>
      <c r="Z508" s="646"/>
      <c r="AA508" s="62"/>
      <c r="AB508" s="62"/>
      <c r="AC508" s="62"/>
    </row>
    <row r="509" spans="1:68" ht="14.25" hidden="1" customHeight="1" x14ac:dyDescent="0.25">
      <c r="A509" s="647" t="s">
        <v>144</v>
      </c>
      <c r="B509" s="647"/>
      <c r="C509" s="647"/>
      <c r="D509" s="647"/>
      <c r="E509" s="647"/>
      <c r="F509" s="647"/>
      <c r="G509" s="647"/>
      <c r="H509" s="647"/>
      <c r="I509" s="647"/>
      <c r="J509" s="647"/>
      <c r="K509" s="647"/>
      <c r="L509" s="647"/>
      <c r="M509" s="647"/>
      <c r="N509" s="647"/>
      <c r="O509" s="647"/>
      <c r="P509" s="647"/>
      <c r="Q509" s="647"/>
      <c r="R509" s="647"/>
      <c r="S509" s="647"/>
      <c r="T509" s="647"/>
      <c r="U509" s="647"/>
      <c r="V509" s="647"/>
      <c r="W509" s="647"/>
      <c r="X509" s="647"/>
      <c r="Y509" s="647"/>
      <c r="Z509" s="647"/>
      <c r="AA509" s="63"/>
      <c r="AB509" s="63"/>
      <c r="AC509" s="63"/>
    </row>
    <row r="510" spans="1:68" ht="27" hidden="1" customHeight="1" x14ac:dyDescent="0.25">
      <c r="A510" s="60" t="s">
        <v>799</v>
      </c>
      <c r="B510" s="60" t="s">
        <v>800</v>
      </c>
      <c r="C510" s="34">
        <v>4301020314</v>
      </c>
      <c r="D510" s="648">
        <v>4640242180090</v>
      </c>
      <c r="E510" s="648"/>
      <c r="F510" s="59">
        <v>1.5</v>
      </c>
      <c r="G510" s="35">
        <v>8</v>
      </c>
      <c r="H510" s="59">
        <v>12</v>
      </c>
      <c r="I510" s="59">
        <v>12.435</v>
      </c>
      <c r="J510" s="35">
        <v>64</v>
      </c>
      <c r="K510" s="35" t="s">
        <v>117</v>
      </c>
      <c r="L510" s="35" t="s">
        <v>45</v>
      </c>
      <c r="M510" s="36" t="s">
        <v>116</v>
      </c>
      <c r="N510" s="36"/>
      <c r="O510" s="35">
        <v>50</v>
      </c>
      <c r="P510" s="903" t="s">
        <v>801</v>
      </c>
      <c r="Q510" s="650"/>
      <c r="R510" s="650"/>
      <c r="S510" s="650"/>
      <c r="T510" s="651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IFERROR(IF(Y510=0,"",ROUNDUP(Y510/H510,0)*0.01898),"")</f>
        <v/>
      </c>
      <c r="AA510" s="65" t="s">
        <v>45</v>
      </c>
      <c r="AB510" s="66" t="s">
        <v>45</v>
      </c>
      <c r="AC510" s="575" t="s">
        <v>802</v>
      </c>
      <c r="AG510" s="75"/>
      <c r="AJ510" s="79" t="s">
        <v>45</v>
      </c>
      <c r="AK510" s="79">
        <v>0</v>
      </c>
      <c r="BB510" s="576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2" t="s">
        <v>40</v>
      </c>
      <c r="Q511" s="653"/>
      <c r="R511" s="653"/>
      <c r="S511" s="653"/>
      <c r="T511" s="653"/>
      <c r="U511" s="653"/>
      <c r="V511" s="654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hidden="1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656"/>
      <c r="P512" s="652" t="s">
        <v>40</v>
      </c>
      <c r="Q512" s="653"/>
      <c r="R512" s="653"/>
      <c r="S512" s="653"/>
      <c r="T512" s="653"/>
      <c r="U512" s="653"/>
      <c r="V512" s="654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32" ht="15" customHeight="1" x14ac:dyDescent="0.2">
      <c r="A513" s="655"/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907"/>
      <c r="P513" s="904" t="s">
        <v>33</v>
      </c>
      <c r="Q513" s="905"/>
      <c r="R513" s="905"/>
      <c r="S513" s="905"/>
      <c r="T513" s="905"/>
      <c r="U513" s="905"/>
      <c r="V513" s="906"/>
      <c r="W513" s="40" t="s">
        <v>0</v>
      </c>
      <c r="X513" s="41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16082.159999999998</v>
      </c>
      <c r="Y513" s="41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16082.16</v>
      </c>
      <c r="Z513" s="40"/>
      <c r="AA513" s="64"/>
      <c r="AB513" s="64"/>
      <c r="AC513" s="64"/>
    </row>
    <row r="514" spans="1:32" x14ac:dyDescent="0.2">
      <c r="A514" s="655"/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907"/>
      <c r="P514" s="904" t="s">
        <v>34</v>
      </c>
      <c r="Q514" s="905"/>
      <c r="R514" s="905"/>
      <c r="S514" s="905"/>
      <c r="T514" s="905"/>
      <c r="U514" s="905"/>
      <c r="V514" s="906"/>
      <c r="W514" s="40" t="s">
        <v>0</v>
      </c>
      <c r="X514" s="41">
        <f>IFERROR(SUM(BM22:BM510),"0")</f>
        <v>16913.964</v>
      </c>
      <c r="Y514" s="41">
        <f>IFERROR(SUM(BN22:BN510),"0")</f>
        <v>16913.964</v>
      </c>
      <c r="Z514" s="40"/>
      <c r="AA514" s="64"/>
      <c r="AB514" s="64"/>
      <c r="AC514" s="64"/>
    </row>
    <row r="515" spans="1:32" x14ac:dyDescent="0.2">
      <c r="A515" s="655"/>
      <c r="B515" s="655"/>
      <c r="C515" s="655"/>
      <c r="D515" s="655"/>
      <c r="E515" s="655"/>
      <c r="F515" s="655"/>
      <c r="G515" s="655"/>
      <c r="H515" s="655"/>
      <c r="I515" s="655"/>
      <c r="J515" s="655"/>
      <c r="K515" s="655"/>
      <c r="L515" s="655"/>
      <c r="M515" s="655"/>
      <c r="N515" s="655"/>
      <c r="O515" s="907"/>
      <c r="P515" s="904" t="s">
        <v>35</v>
      </c>
      <c r="Q515" s="905"/>
      <c r="R515" s="905"/>
      <c r="S515" s="905"/>
      <c r="T515" s="905"/>
      <c r="U515" s="905"/>
      <c r="V515" s="906"/>
      <c r="W515" s="40" t="s">
        <v>20</v>
      </c>
      <c r="X515" s="42">
        <f>ROUNDUP(SUM(BO22:BO510),0)</f>
        <v>27</v>
      </c>
      <c r="Y515" s="42">
        <f>ROUNDUP(SUM(BP22:BP510),0)</f>
        <v>27</v>
      </c>
      <c r="Z515" s="40"/>
      <c r="AA515" s="64"/>
      <c r="AB515" s="64"/>
      <c r="AC515" s="64"/>
    </row>
    <row r="516" spans="1:32" x14ac:dyDescent="0.2">
      <c r="A516" s="655"/>
      <c r="B516" s="655"/>
      <c r="C516" s="655"/>
      <c r="D516" s="655"/>
      <c r="E516" s="655"/>
      <c r="F516" s="655"/>
      <c r="G516" s="655"/>
      <c r="H516" s="655"/>
      <c r="I516" s="655"/>
      <c r="J516" s="655"/>
      <c r="K516" s="655"/>
      <c r="L516" s="655"/>
      <c r="M516" s="655"/>
      <c r="N516" s="655"/>
      <c r="O516" s="907"/>
      <c r="P516" s="904" t="s">
        <v>36</v>
      </c>
      <c r="Q516" s="905"/>
      <c r="R516" s="905"/>
      <c r="S516" s="905"/>
      <c r="T516" s="905"/>
      <c r="U516" s="905"/>
      <c r="V516" s="906"/>
      <c r="W516" s="40" t="s">
        <v>0</v>
      </c>
      <c r="X516" s="41">
        <f>GrossWeightTotal+PalletQtyTotal*25</f>
        <v>17588.964</v>
      </c>
      <c r="Y516" s="41">
        <f>GrossWeightTotalR+PalletQtyTotalR*25</f>
        <v>17588.964</v>
      </c>
      <c r="Z516" s="40"/>
      <c r="AA516" s="64"/>
      <c r="AB516" s="64"/>
      <c r="AC516" s="64"/>
    </row>
    <row r="517" spans="1:32" x14ac:dyDescent="0.2">
      <c r="A517" s="655"/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907"/>
      <c r="P517" s="904" t="s">
        <v>37</v>
      </c>
      <c r="Q517" s="905"/>
      <c r="R517" s="905"/>
      <c r="S517" s="905"/>
      <c r="T517" s="905"/>
      <c r="U517" s="905"/>
      <c r="V517" s="906"/>
      <c r="W517" s="40" t="s">
        <v>20</v>
      </c>
      <c r="X517" s="41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2521</v>
      </c>
      <c r="Y517" s="41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2521</v>
      </c>
      <c r="Z517" s="40"/>
      <c r="AA517" s="64"/>
      <c r="AB517" s="64"/>
      <c r="AC517" s="64"/>
    </row>
    <row r="518" spans="1:32" ht="14.25" hidden="1" x14ac:dyDescent="0.2">
      <c r="A518" s="655"/>
      <c r="B518" s="655"/>
      <c r="C518" s="655"/>
      <c r="D518" s="655"/>
      <c r="E518" s="655"/>
      <c r="F518" s="655"/>
      <c r="G518" s="655"/>
      <c r="H518" s="655"/>
      <c r="I518" s="655"/>
      <c r="J518" s="655"/>
      <c r="K518" s="655"/>
      <c r="L518" s="655"/>
      <c r="M518" s="655"/>
      <c r="N518" s="655"/>
      <c r="O518" s="907"/>
      <c r="P518" s="904" t="s">
        <v>38</v>
      </c>
      <c r="Q518" s="905"/>
      <c r="R518" s="905"/>
      <c r="S518" s="905"/>
      <c r="T518" s="905"/>
      <c r="U518" s="905"/>
      <c r="V518" s="906"/>
      <c r="W518" s="43" t="s">
        <v>51</v>
      </c>
      <c r="X518" s="40"/>
      <c r="Y518" s="40"/>
      <c r="Z518" s="40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31.832450000000001</v>
      </c>
      <c r="AA518" s="64"/>
      <c r="AB518" s="64"/>
      <c r="AC518" s="64"/>
    </row>
    <row r="519" spans="1:32" ht="13.5" thickBot="1" x14ac:dyDescent="0.25"/>
    <row r="520" spans="1:32" ht="27" thickTop="1" thickBot="1" x14ac:dyDescent="0.25">
      <c r="A520" s="44" t="s">
        <v>9</v>
      </c>
      <c r="B520" s="80" t="s">
        <v>75</v>
      </c>
      <c r="C520" s="910" t="s">
        <v>110</v>
      </c>
      <c r="D520" s="910" t="s">
        <v>110</v>
      </c>
      <c r="E520" s="910" t="s">
        <v>110</v>
      </c>
      <c r="F520" s="910" t="s">
        <v>110</v>
      </c>
      <c r="G520" s="910" t="s">
        <v>110</v>
      </c>
      <c r="H520" s="910" t="s">
        <v>110</v>
      </c>
      <c r="I520" s="910" t="s">
        <v>267</v>
      </c>
      <c r="J520" s="910" t="s">
        <v>267</v>
      </c>
      <c r="K520" s="910" t="s">
        <v>267</v>
      </c>
      <c r="L520" s="910" t="s">
        <v>267</v>
      </c>
      <c r="M520" s="910" t="s">
        <v>267</v>
      </c>
      <c r="N520" s="911"/>
      <c r="O520" s="910" t="s">
        <v>267</v>
      </c>
      <c r="P520" s="910" t="s">
        <v>267</v>
      </c>
      <c r="Q520" s="910" t="s">
        <v>267</v>
      </c>
      <c r="R520" s="910" t="s">
        <v>267</v>
      </c>
      <c r="S520" s="910" t="s">
        <v>267</v>
      </c>
      <c r="T520" s="910" t="s">
        <v>558</v>
      </c>
      <c r="U520" s="910" t="s">
        <v>558</v>
      </c>
      <c r="V520" s="910" t="s">
        <v>615</v>
      </c>
      <c r="W520" s="910" t="s">
        <v>615</v>
      </c>
      <c r="X520" s="910" t="s">
        <v>615</v>
      </c>
      <c r="Y520" s="910" t="s">
        <v>615</v>
      </c>
      <c r="Z520" s="80" t="s">
        <v>675</v>
      </c>
      <c r="AA520" s="910" t="s">
        <v>745</v>
      </c>
      <c r="AB520" s="910" t="s">
        <v>745</v>
      </c>
      <c r="AC520" s="9"/>
      <c r="AF520" s="1"/>
    </row>
    <row r="521" spans="1:32" ht="14.25" customHeight="1" thickTop="1" x14ac:dyDescent="0.2">
      <c r="A521" s="908" t="s">
        <v>10</v>
      </c>
      <c r="B521" s="910" t="s">
        <v>75</v>
      </c>
      <c r="C521" s="910" t="s">
        <v>111</v>
      </c>
      <c r="D521" s="910" t="s">
        <v>126</v>
      </c>
      <c r="E521" s="910" t="s">
        <v>186</v>
      </c>
      <c r="F521" s="910" t="s">
        <v>209</v>
      </c>
      <c r="G521" s="910" t="s">
        <v>242</v>
      </c>
      <c r="H521" s="910" t="s">
        <v>110</v>
      </c>
      <c r="I521" s="910" t="s">
        <v>268</v>
      </c>
      <c r="J521" s="910" t="s">
        <v>308</v>
      </c>
      <c r="K521" s="910" t="s">
        <v>369</v>
      </c>
      <c r="L521" s="910" t="s">
        <v>411</v>
      </c>
      <c r="M521" s="910" t="s">
        <v>427</v>
      </c>
      <c r="N521" s="1"/>
      <c r="O521" s="910" t="s">
        <v>440</v>
      </c>
      <c r="P521" s="910" t="s">
        <v>450</v>
      </c>
      <c r="Q521" s="910" t="s">
        <v>457</v>
      </c>
      <c r="R521" s="910" t="s">
        <v>462</v>
      </c>
      <c r="S521" s="910" t="s">
        <v>548</v>
      </c>
      <c r="T521" s="910" t="s">
        <v>559</v>
      </c>
      <c r="U521" s="910" t="s">
        <v>593</v>
      </c>
      <c r="V521" s="910" t="s">
        <v>616</v>
      </c>
      <c r="W521" s="910" t="s">
        <v>648</v>
      </c>
      <c r="X521" s="910" t="s">
        <v>667</v>
      </c>
      <c r="Y521" s="910" t="s">
        <v>671</v>
      </c>
      <c r="Z521" s="910" t="s">
        <v>675</v>
      </c>
      <c r="AA521" s="910" t="s">
        <v>745</v>
      </c>
      <c r="AB521" s="910" t="s">
        <v>798</v>
      </c>
      <c r="AC521" s="9"/>
      <c r="AF521" s="1"/>
    </row>
    <row r="522" spans="1:32" ht="13.5" thickBot="1" x14ac:dyDescent="0.25">
      <c r="A522" s="909"/>
      <c r="B522" s="910"/>
      <c r="C522" s="910"/>
      <c r="D522" s="910"/>
      <c r="E522" s="910"/>
      <c r="F522" s="910"/>
      <c r="G522" s="910"/>
      <c r="H522" s="910"/>
      <c r="I522" s="910"/>
      <c r="J522" s="910"/>
      <c r="K522" s="910"/>
      <c r="L522" s="910"/>
      <c r="M522" s="910"/>
      <c r="N522" s="1"/>
      <c r="O522" s="910"/>
      <c r="P522" s="910"/>
      <c r="Q522" s="910"/>
      <c r="R522" s="910"/>
      <c r="S522" s="910"/>
      <c r="T522" s="910"/>
      <c r="U522" s="910"/>
      <c r="V522" s="910"/>
      <c r="W522" s="910"/>
      <c r="X522" s="910"/>
      <c r="Y522" s="910"/>
      <c r="Z522" s="910"/>
      <c r="AA522" s="910"/>
      <c r="AB522" s="910"/>
      <c r="AC522" s="9"/>
      <c r="AF522" s="1"/>
    </row>
    <row r="523" spans="1:32" ht="18" thickTop="1" thickBot="1" x14ac:dyDescent="0.25">
      <c r="A523" s="44" t="s">
        <v>13</v>
      </c>
      <c r="B523" s="50">
        <f>IFERROR(Y22*1,"0")+IFERROR(Y26*1,"0")+IFERROR(Y27*1,"0")+IFERROR(Y28*1,"0")+IFERROR(Y29*1,"0")+IFERROR(Y30*1,"0")+IFERROR(Y31*1,"0")+IFERROR(Y35*1,"0")</f>
        <v>0</v>
      </c>
      <c r="C523" s="50">
        <f>IFERROR(Y41*1,"0")+IFERROR(Y42*1,"0")+IFERROR(Y43*1,"0")+IFERROR(Y47*1,"0")</f>
        <v>1036.8000000000002</v>
      </c>
      <c r="D523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2131.2000000000003</v>
      </c>
      <c r="E523" s="50">
        <f>IFERROR(Y89*1,"0")+IFERROR(Y90*1,"0")+IFERROR(Y91*1,"0")+IFERROR(Y95*1,"0")+IFERROR(Y96*1,"0")+IFERROR(Y97*1,"0")+IFERROR(Y98*1,"0")+IFERROR(Y99*1,"0")+IFERROR(Y100*1,"0")</f>
        <v>1090.8</v>
      </c>
      <c r="F523" s="50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1555.2</v>
      </c>
      <c r="G523" s="50">
        <f>IFERROR(Y131*1,"0")+IFERROR(Y132*1,"0")+IFERROR(Y136*1,"0")+IFERROR(Y137*1,"0")+IFERROR(Y141*1,"0")+IFERROR(Y142*1,"0")</f>
        <v>0</v>
      </c>
      <c r="H523" s="50">
        <f>IFERROR(Y147*1,"0")+IFERROR(Y151*1,"0")+IFERROR(Y152*1,"0")+IFERROR(Y153*1,"0")</f>
        <v>0</v>
      </c>
      <c r="I523" s="50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1222.2</v>
      </c>
      <c r="J523" s="50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1869.6</v>
      </c>
      <c r="K523" s="50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0">
        <f>IFERROR(Y254*1,"0")+IFERROR(Y255*1,"0")+IFERROR(Y256*1,"0")+IFERROR(Y257*1,"0")+IFERROR(Y258*1,"0")</f>
        <v>0</v>
      </c>
      <c r="M523" s="50">
        <f>IFERROR(Y263*1,"0")+IFERROR(Y264*1,"0")+IFERROR(Y265*1,"0")+IFERROR(Y266*1,"0")</f>
        <v>0</v>
      </c>
      <c r="N523" s="1"/>
      <c r="O523" s="50">
        <f>IFERROR(Y271*1,"0")+IFERROR(Y272*1,"0")+IFERROR(Y273*1,"0")</f>
        <v>518.4</v>
      </c>
      <c r="P523" s="50">
        <f>IFERROR(Y278*1,"0")+IFERROR(Y282*1,"0")</f>
        <v>0</v>
      </c>
      <c r="Q523" s="50">
        <f>IFERROR(Y287*1,"0")</f>
        <v>0</v>
      </c>
      <c r="R523" s="50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652.79999999999995</v>
      </c>
      <c r="S523" s="50">
        <f>IFERROR(Y340*1,"0")+IFERROR(Y341*1,"0")+IFERROR(Y342*1,"0")</f>
        <v>129.6</v>
      </c>
      <c r="T523" s="50">
        <f>IFERROR(Y348*1,"0")+IFERROR(Y349*1,"0")+IFERROR(Y350*1,"0")+IFERROR(Y351*1,"0")+IFERROR(Y352*1,"0")+IFERROR(Y353*1,"0")+IFERROR(Y354*1,"0")+IFERROR(Y358*1,"0")+IFERROR(Y359*1,"0")+IFERROR(Y363*1,"0")+IFERROR(Y364*1,"0")+IFERROR(Y368*1,"0")</f>
        <v>2649</v>
      </c>
      <c r="U523" s="50">
        <f>IFERROR(Y373*1,"0")+IFERROR(Y374*1,"0")+IFERROR(Y375*1,"0")+IFERROR(Y376*1,"0")+IFERROR(Y380*1,"0")+IFERROR(Y384*1,"0")+IFERROR(Y385*1,"0")+IFERROR(Y389*1,"0")</f>
        <v>1267.2</v>
      </c>
      <c r="V523" s="50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0">
        <f>IFERROR(Y414*1,"0")+IFERROR(Y415*1,"0")+IFERROR(Y419*1,"0")+IFERROR(Y420*1,"0")+IFERROR(Y421*1,"0")+IFERROR(Y422*1,"0")</f>
        <v>0</v>
      </c>
      <c r="X523" s="50">
        <f>IFERROR(Y427*1,"0")</f>
        <v>0</v>
      </c>
      <c r="Y523" s="50">
        <f>IFERROR(Y432*1,"0")</f>
        <v>0</v>
      </c>
      <c r="Z523" s="50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1858.5600000000002</v>
      </c>
      <c r="AA523" s="50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100.80000000000001</v>
      </c>
      <c r="AB523" s="50">
        <f>IFERROR(Y510*1,"0")</f>
        <v>0</v>
      </c>
      <c r="AC523" s="9"/>
      <c r="AF523" s="1"/>
    </row>
  </sheetData>
  <sheetProtection algorithmName="SHA-512" hashValue="yNd5LEn1H8MsRYU3ViEArQiVT6AEJTNzkebaq6RYohQo7FziPqpO6e+w/uH9i/y83x8myn2yNDH3Cf24Jaeg0Q==" saltValue="d6FiJOMT/n349XH+Fs+fIQ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76"/>
        <filter val="1 036,80"/>
        <filter val="1 156,80"/>
        <filter val="1 411,20"/>
        <filter val="1 574,40"/>
        <filter val="100,80"/>
        <filter val="108,00"/>
        <filter val="112,00"/>
        <filter val="115,20"/>
        <filter val="124,80"/>
        <filter val="129,60"/>
        <filter val="132,00"/>
        <filter val="134,00"/>
        <filter val="134,40"/>
        <filter val="144,00"/>
        <filter val="151,20"/>
        <filter val="16 136,16"/>
        <filter val="16 972,64"/>
        <filter val="16,00"/>
        <filter val="160,00"/>
        <filter val="168,96"/>
        <filter val="17 647,64"/>
        <filter val="189,00"/>
        <filter val="192,00"/>
        <filter val="2 010,00"/>
        <filter val="2 602,00"/>
        <filter val="201,60"/>
        <filter val="216,00"/>
        <filter val="24,00"/>
        <filter val="249,60"/>
        <filter val="268,80"/>
        <filter val="27"/>
        <filter val="272,00"/>
        <filter val="324,00"/>
        <filter val="337,92"/>
        <filter val="352,80"/>
        <filter val="360,00"/>
        <filter val="399,60"/>
        <filter val="40,00"/>
        <filter val="403,20"/>
        <filter val="432,00"/>
        <filter val="50,40"/>
        <filter val="506,88"/>
        <filter val="518,40"/>
        <filter val="537,60"/>
        <filter val="552,00"/>
        <filter val="57,60"/>
        <filter val="576,00"/>
        <filter val="64,00"/>
        <filter val="64,80"/>
        <filter val="652,80"/>
        <filter val="68,00"/>
        <filter val="691,20"/>
        <filter val="696,00"/>
        <filter val="712,80"/>
        <filter val="718,20"/>
        <filter val="72,00"/>
        <filter val="75,60"/>
        <filter val="777,60"/>
        <filter val="80,00"/>
        <filter val="810,00"/>
        <filter val="840,00"/>
        <filter val="844,80"/>
        <filter val="96,00"/>
      </filters>
    </filterColumn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1" t="s">
        <v>804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805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806</v>
      </c>
      <c r="C6" s="51" t="s">
        <v>807</v>
      </c>
      <c r="D6" s="51" t="s">
        <v>808</v>
      </c>
      <c r="E6" s="51" t="s">
        <v>45</v>
      </c>
    </row>
    <row r="7" spans="2:8" x14ac:dyDescent="0.2">
      <c r="B7" s="51" t="s">
        <v>809</v>
      </c>
      <c r="C7" s="51" t="s">
        <v>810</v>
      </c>
      <c r="D7" s="51" t="s">
        <v>811</v>
      </c>
      <c r="E7" s="51" t="s">
        <v>45</v>
      </c>
    </row>
    <row r="8" spans="2:8" x14ac:dyDescent="0.2">
      <c r="B8" s="51" t="s">
        <v>812</v>
      </c>
      <c r="C8" s="51" t="s">
        <v>813</v>
      </c>
      <c r="D8" s="51" t="s">
        <v>814</v>
      </c>
      <c r="E8" s="51" t="s">
        <v>45</v>
      </c>
    </row>
    <row r="9" spans="2:8" x14ac:dyDescent="0.2">
      <c r="B9" s="51" t="s">
        <v>815</v>
      </c>
      <c r="C9" s="51" t="s">
        <v>816</v>
      </c>
      <c r="D9" s="51" t="s">
        <v>817</v>
      </c>
      <c r="E9" s="51" t="s">
        <v>45</v>
      </c>
    </row>
    <row r="11" spans="2:8" x14ac:dyDescent="0.2">
      <c r="B11" s="51" t="s">
        <v>818</v>
      </c>
      <c r="C11" s="51" t="s">
        <v>807</v>
      </c>
      <c r="D11" s="51" t="s">
        <v>45</v>
      </c>
      <c r="E11" s="51" t="s">
        <v>45</v>
      </c>
    </row>
    <row r="13" spans="2:8" x14ac:dyDescent="0.2">
      <c r="B13" s="51" t="s">
        <v>819</v>
      </c>
      <c r="C13" s="51" t="s">
        <v>810</v>
      </c>
      <c r="D13" s="51" t="s">
        <v>45</v>
      </c>
      <c r="E13" s="51" t="s">
        <v>45</v>
      </c>
    </row>
    <row r="15" spans="2:8" x14ac:dyDescent="0.2">
      <c r="B15" s="51" t="s">
        <v>820</v>
      </c>
      <c r="C15" s="51" t="s">
        <v>813</v>
      </c>
      <c r="D15" s="51" t="s">
        <v>45</v>
      </c>
      <c r="E15" s="51" t="s">
        <v>45</v>
      </c>
    </row>
    <row r="17" spans="2:5" x14ac:dyDescent="0.2">
      <c r="B17" s="51" t="s">
        <v>821</v>
      </c>
      <c r="C17" s="51" t="s">
        <v>816</v>
      </c>
      <c r="D17" s="51" t="s">
        <v>45</v>
      </c>
      <c r="E17" s="51" t="s">
        <v>45</v>
      </c>
    </row>
    <row r="19" spans="2:5" x14ac:dyDescent="0.2">
      <c r="B19" s="51" t="s">
        <v>822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823</v>
      </c>
      <c r="C20" s="51" t="s">
        <v>45</v>
      </c>
      <c r="D20" s="51" t="s">
        <v>45</v>
      </c>
      <c r="E20" s="51" t="s">
        <v>45</v>
      </c>
    </row>
    <row r="21" spans="2:5" x14ac:dyDescent="0.2">
      <c r="B21" s="51" t="s">
        <v>824</v>
      </c>
      <c r="C21" s="51" t="s">
        <v>45</v>
      </c>
      <c r="D21" s="51" t="s">
        <v>45</v>
      </c>
      <c r="E21" s="51" t="s">
        <v>45</v>
      </c>
    </row>
    <row r="22" spans="2:5" x14ac:dyDescent="0.2">
      <c r="B22" s="51" t="s">
        <v>825</v>
      </c>
      <c r="C22" s="51" t="s">
        <v>45</v>
      </c>
      <c r="D22" s="51" t="s">
        <v>45</v>
      </c>
      <c r="E22" s="51" t="s">
        <v>45</v>
      </c>
    </row>
    <row r="23" spans="2:5" x14ac:dyDescent="0.2">
      <c r="B23" s="51" t="s">
        <v>826</v>
      </c>
      <c r="C23" s="51" t="s">
        <v>45</v>
      </c>
      <c r="D23" s="51" t="s">
        <v>45</v>
      </c>
      <c r="E23" s="51" t="s">
        <v>45</v>
      </c>
    </row>
    <row r="24" spans="2:5" x14ac:dyDescent="0.2">
      <c r="B24" s="51" t="s">
        <v>827</v>
      </c>
      <c r="C24" s="51" t="s">
        <v>45</v>
      </c>
      <c r="D24" s="51" t="s">
        <v>45</v>
      </c>
      <c r="E24" s="51" t="s">
        <v>45</v>
      </c>
    </row>
    <row r="25" spans="2:5" x14ac:dyDescent="0.2">
      <c r="B25" s="51" t="s">
        <v>828</v>
      </c>
      <c r="C25" s="51" t="s">
        <v>45</v>
      </c>
      <c r="D25" s="51" t="s">
        <v>45</v>
      </c>
      <c r="E25" s="51" t="s">
        <v>45</v>
      </c>
    </row>
    <row r="26" spans="2:5" x14ac:dyDescent="0.2">
      <c r="B26" s="51" t="s">
        <v>829</v>
      </c>
      <c r="C26" s="51" t="s">
        <v>45</v>
      </c>
      <c r="D26" s="51" t="s">
        <v>45</v>
      </c>
      <c r="E26" s="51" t="s">
        <v>45</v>
      </c>
    </row>
    <row r="27" spans="2:5" x14ac:dyDescent="0.2">
      <c r="B27" s="51" t="s">
        <v>830</v>
      </c>
      <c r="C27" s="51" t="s">
        <v>45</v>
      </c>
      <c r="D27" s="51" t="s">
        <v>45</v>
      </c>
      <c r="E27" s="51" t="s">
        <v>45</v>
      </c>
    </row>
    <row r="28" spans="2:5" x14ac:dyDescent="0.2">
      <c r="B28" s="51" t="s">
        <v>831</v>
      </c>
      <c r="C28" s="51" t="s">
        <v>45</v>
      </c>
      <c r="D28" s="51" t="s">
        <v>45</v>
      </c>
      <c r="E28" s="51" t="s">
        <v>45</v>
      </c>
    </row>
    <row r="29" spans="2:5" x14ac:dyDescent="0.2">
      <c r="B29" s="51" t="s">
        <v>832</v>
      </c>
      <c r="C29" s="51" t="s">
        <v>45</v>
      </c>
      <c r="D29" s="51" t="s">
        <v>45</v>
      </c>
      <c r="E29" s="51" t="s">
        <v>45</v>
      </c>
    </row>
  </sheetData>
  <sheetProtection algorithmName="SHA-512" hashValue="Efi/zYGPMGmGHvTFO06l3AEoslqBUq6/CV6kSbnvYSKL08QukM50qTASG1/Npz/pMEYSpdZwPavVzbiaoCPzrA==" saltValue="svkaFSaVbnKd+SqWmxX3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2025-07-07T06:33:30Z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