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3B0D1B-5CAD-4115-AC8A-1503470337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2" l="1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Y327" i="2"/>
  <c r="X327" i="2"/>
  <c r="X326" i="2"/>
  <c r="BP325" i="2"/>
  <c r="BO325" i="2"/>
  <c r="BN325" i="2"/>
  <c r="BM325" i="2"/>
  <c r="Z325" i="2"/>
  <c r="Z326" i="2" s="1"/>
  <c r="Y325" i="2"/>
  <c r="Y326" i="2" s="1"/>
  <c r="X322" i="2"/>
  <c r="X321" i="2"/>
  <c r="BP320" i="2"/>
  <c r="BO320" i="2"/>
  <c r="BN320" i="2"/>
  <c r="BM320" i="2"/>
  <c r="Z320" i="2"/>
  <c r="Y320" i="2"/>
  <c r="BP319" i="2"/>
  <c r="BO319" i="2"/>
  <c r="BN319" i="2"/>
  <c r="BM319" i="2"/>
  <c r="Z319" i="2"/>
  <c r="Y319" i="2"/>
  <c r="BO318" i="2"/>
  <c r="BM318" i="2"/>
  <c r="Z318" i="2"/>
  <c r="Y318" i="2"/>
  <c r="BP318" i="2" s="1"/>
  <c r="BP317" i="2"/>
  <c r="BO317" i="2"/>
  <c r="BN317" i="2"/>
  <c r="BM317" i="2"/>
  <c r="Z317" i="2"/>
  <c r="Y317" i="2"/>
  <c r="BP316" i="2"/>
  <c r="BO316" i="2"/>
  <c r="BN316" i="2"/>
  <c r="BM316" i="2"/>
  <c r="Z316" i="2"/>
  <c r="Y316" i="2"/>
  <c r="BO315" i="2"/>
  <c r="BM315" i="2"/>
  <c r="Z315" i="2"/>
  <c r="Y315" i="2"/>
  <c r="BP315" i="2" s="1"/>
  <c r="BP314" i="2"/>
  <c r="BO314" i="2"/>
  <c r="BN314" i="2"/>
  <c r="BM314" i="2"/>
  <c r="Z314" i="2"/>
  <c r="Y314" i="2"/>
  <c r="BO313" i="2"/>
  <c r="BM313" i="2"/>
  <c r="Z313" i="2"/>
  <c r="Y313" i="2"/>
  <c r="BP313" i="2" s="1"/>
  <c r="BO312" i="2"/>
  <c r="BM312" i="2"/>
  <c r="Z312" i="2"/>
  <c r="Y312" i="2"/>
  <c r="BP312" i="2" s="1"/>
  <c r="P312" i="2"/>
  <c r="BO311" i="2"/>
  <c r="BM311" i="2"/>
  <c r="Z311" i="2"/>
  <c r="Y311" i="2"/>
  <c r="BP311" i="2" s="1"/>
  <c r="BO310" i="2"/>
  <c r="BM310" i="2"/>
  <c r="Z310" i="2"/>
  <c r="Y310" i="2"/>
  <c r="P310" i="2"/>
  <c r="BO309" i="2"/>
  <c r="BM309" i="2"/>
  <c r="Z309" i="2"/>
  <c r="Y309" i="2"/>
  <c r="BP309" i="2" s="1"/>
  <c r="BO308" i="2"/>
  <c r="BM308" i="2"/>
  <c r="Z308" i="2"/>
  <c r="Y308" i="2"/>
  <c r="BP308" i="2" s="1"/>
  <c r="P308" i="2"/>
  <c r="BO307" i="2"/>
  <c r="BM307" i="2"/>
  <c r="Z307" i="2"/>
  <c r="Y307" i="2"/>
  <c r="BO306" i="2"/>
  <c r="BM306" i="2"/>
  <c r="Z306" i="2"/>
  <c r="Y306" i="2"/>
  <c r="BO305" i="2"/>
  <c r="BM305" i="2"/>
  <c r="Z305" i="2"/>
  <c r="Y305" i="2"/>
  <c r="BN305" i="2" s="1"/>
  <c r="P305" i="2"/>
  <c r="BO304" i="2"/>
  <c r="BM304" i="2"/>
  <c r="Z304" i="2"/>
  <c r="Y304" i="2"/>
  <c r="BN304" i="2" s="1"/>
  <c r="BO303" i="2"/>
  <c r="BM303" i="2"/>
  <c r="Z303" i="2"/>
  <c r="Y303" i="2"/>
  <c r="X301" i="2"/>
  <c r="X300" i="2"/>
  <c r="BP299" i="2"/>
  <c r="BO299" i="2"/>
  <c r="BN299" i="2"/>
  <c r="BM299" i="2"/>
  <c r="Z299" i="2"/>
  <c r="Y299" i="2"/>
  <c r="P299" i="2"/>
  <c r="BO298" i="2"/>
  <c r="BM298" i="2"/>
  <c r="Z298" i="2"/>
  <c r="Y298" i="2"/>
  <c r="P298" i="2"/>
  <c r="BO297" i="2"/>
  <c r="BM297" i="2"/>
  <c r="Z297" i="2"/>
  <c r="Y297" i="2"/>
  <c r="X295" i="2"/>
  <c r="X294" i="2"/>
  <c r="BO293" i="2"/>
  <c r="BM293" i="2"/>
  <c r="Z293" i="2"/>
  <c r="Y293" i="2"/>
  <c r="BO292" i="2"/>
  <c r="BM292" i="2"/>
  <c r="Z292" i="2"/>
  <c r="Z294" i="2" s="1"/>
  <c r="Y292" i="2"/>
  <c r="Y294" i="2" s="1"/>
  <c r="P292" i="2"/>
  <c r="X290" i="2"/>
  <c r="X289" i="2"/>
  <c r="BO288" i="2"/>
  <c r="BM288" i="2"/>
  <c r="Z288" i="2"/>
  <c r="Z289" i="2" s="1"/>
  <c r="Y288" i="2"/>
  <c r="Y290" i="2" s="1"/>
  <c r="P288" i="2"/>
  <c r="X286" i="2"/>
  <c r="X285" i="2"/>
  <c r="BO284" i="2"/>
  <c r="BM284" i="2"/>
  <c r="Z284" i="2"/>
  <c r="Y284" i="2"/>
  <c r="BN284" i="2" s="1"/>
  <c r="BO283" i="2"/>
  <c r="BM283" i="2"/>
  <c r="Z283" i="2"/>
  <c r="Y283" i="2"/>
  <c r="BO282" i="2"/>
  <c r="BM282" i="2"/>
  <c r="Z282" i="2"/>
  <c r="Y282" i="2"/>
  <c r="Y286" i="2" s="1"/>
  <c r="X278" i="2"/>
  <c r="X277" i="2"/>
  <c r="BO276" i="2"/>
  <c r="BM276" i="2"/>
  <c r="Z276" i="2"/>
  <c r="Z277" i="2" s="1"/>
  <c r="Y276" i="2"/>
  <c r="P276" i="2"/>
  <c r="X274" i="2"/>
  <c r="Y273" i="2"/>
  <c r="X273" i="2"/>
  <c r="BP272" i="2"/>
  <c r="BO272" i="2"/>
  <c r="BN272" i="2"/>
  <c r="BM272" i="2"/>
  <c r="Z272" i="2"/>
  <c r="Z273" i="2" s="1"/>
  <c r="Y272" i="2"/>
  <c r="Y274" i="2" s="1"/>
  <c r="P272" i="2"/>
  <c r="X268" i="2"/>
  <c r="X267" i="2"/>
  <c r="BO266" i="2"/>
  <c r="BM266" i="2"/>
  <c r="Z266" i="2"/>
  <c r="Y266" i="2"/>
  <c r="BP266" i="2" s="1"/>
  <c r="P266" i="2"/>
  <c r="BO265" i="2"/>
  <c r="BM265" i="2"/>
  <c r="Z265" i="2"/>
  <c r="Y265" i="2"/>
  <c r="BN265" i="2" s="1"/>
  <c r="P265" i="2"/>
  <c r="X261" i="2"/>
  <c r="X260" i="2"/>
  <c r="BO259" i="2"/>
  <c r="BM259" i="2"/>
  <c r="Z259" i="2"/>
  <c r="Z260" i="2" s="1"/>
  <c r="Y259" i="2"/>
  <c r="Y261" i="2" s="1"/>
  <c r="P259" i="2"/>
  <c r="X255" i="2"/>
  <c r="X254" i="2"/>
  <c r="BO253" i="2"/>
  <c r="BM253" i="2"/>
  <c r="Z253" i="2"/>
  <c r="Y253" i="2"/>
  <c r="P253" i="2"/>
  <c r="BO252" i="2"/>
  <c r="BM252" i="2"/>
  <c r="Z252" i="2"/>
  <c r="Y252" i="2"/>
  <c r="Y255" i="2" s="1"/>
  <c r="P252" i="2"/>
  <c r="X249" i="2"/>
  <c r="X248" i="2"/>
  <c r="BO247" i="2"/>
  <c r="BM247" i="2"/>
  <c r="Z247" i="2"/>
  <c r="Y247" i="2"/>
  <c r="P247" i="2"/>
  <c r="BO246" i="2"/>
  <c r="BM246" i="2"/>
  <c r="Z246" i="2"/>
  <c r="Y246" i="2"/>
  <c r="BP246" i="2" s="1"/>
  <c r="P246" i="2"/>
  <c r="BO245" i="2"/>
  <c r="BM245" i="2"/>
  <c r="Z245" i="2"/>
  <c r="Y245" i="2"/>
  <c r="P245" i="2"/>
  <c r="X243" i="2"/>
  <c r="X242" i="2"/>
  <c r="BO241" i="2"/>
  <c r="BM241" i="2"/>
  <c r="Z241" i="2"/>
  <c r="Z242" i="2" s="1"/>
  <c r="Y241" i="2"/>
  <c r="P241" i="2"/>
  <c r="X238" i="2"/>
  <c r="X237" i="2"/>
  <c r="BO236" i="2"/>
  <c r="BN236" i="2"/>
  <c r="BM236" i="2"/>
  <c r="Z236" i="2"/>
  <c r="Z237" i="2" s="1"/>
  <c r="Y236" i="2"/>
  <c r="Y233" i="2"/>
  <c r="X233" i="2"/>
  <c r="Z232" i="2"/>
  <c r="X232" i="2"/>
  <c r="BO231" i="2"/>
  <c r="BM231" i="2"/>
  <c r="Z231" i="2"/>
  <c r="Y231" i="2"/>
  <c r="BP231" i="2" s="1"/>
  <c r="P231" i="2"/>
  <c r="BO230" i="2"/>
  <c r="BM230" i="2"/>
  <c r="Z230" i="2"/>
  <c r="Y230" i="2"/>
  <c r="BP230" i="2" s="1"/>
  <c r="P230" i="2"/>
  <c r="BO229" i="2"/>
  <c r="BM229" i="2"/>
  <c r="Z229" i="2"/>
  <c r="Y229" i="2"/>
  <c r="P229" i="2"/>
  <c r="BO228" i="2"/>
  <c r="BM228" i="2"/>
  <c r="Z228" i="2"/>
  <c r="Y228" i="2"/>
  <c r="Y232" i="2" s="1"/>
  <c r="P228" i="2"/>
  <c r="X225" i="2"/>
  <c r="X224" i="2"/>
  <c r="BO223" i="2"/>
  <c r="BM223" i="2"/>
  <c r="Z223" i="2"/>
  <c r="Y223" i="2"/>
  <c r="P223" i="2"/>
  <c r="BO222" i="2"/>
  <c r="BM222" i="2"/>
  <c r="Z222" i="2"/>
  <c r="Y222" i="2"/>
  <c r="P222" i="2"/>
  <c r="BO221" i="2"/>
  <c r="BM221" i="2"/>
  <c r="Z221" i="2"/>
  <c r="Y221" i="2"/>
  <c r="BP221" i="2" s="1"/>
  <c r="P221" i="2"/>
  <c r="BO220" i="2"/>
  <c r="BM220" i="2"/>
  <c r="Z220" i="2"/>
  <c r="Y220" i="2"/>
  <c r="BP220" i="2" s="1"/>
  <c r="P220" i="2"/>
  <c r="BO219" i="2"/>
  <c r="BN219" i="2"/>
  <c r="BM219" i="2"/>
  <c r="Z219" i="2"/>
  <c r="Y219" i="2"/>
  <c r="BP219" i="2" s="1"/>
  <c r="P219" i="2"/>
  <c r="BO218" i="2"/>
  <c r="BM218" i="2"/>
  <c r="Z218" i="2"/>
  <c r="Y218" i="2"/>
  <c r="P218" i="2"/>
  <c r="X215" i="2"/>
  <c r="X214" i="2"/>
  <c r="BO213" i="2"/>
  <c r="BM213" i="2"/>
  <c r="Z213" i="2"/>
  <c r="Y213" i="2"/>
  <c r="BN213" i="2" s="1"/>
  <c r="P213" i="2"/>
  <c r="BO212" i="2"/>
  <c r="BM212" i="2"/>
  <c r="Z212" i="2"/>
  <c r="Y212" i="2"/>
  <c r="P212" i="2"/>
  <c r="BO211" i="2"/>
  <c r="BM211" i="2"/>
  <c r="Z211" i="2"/>
  <c r="Y211" i="2"/>
  <c r="P211" i="2"/>
  <c r="X208" i="2"/>
  <c r="X207" i="2"/>
  <c r="BO206" i="2"/>
  <c r="BM206" i="2"/>
  <c r="Z206" i="2"/>
  <c r="Y206" i="2"/>
  <c r="BN206" i="2" s="1"/>
  <c r="P206" i="2"/>
  <c r="BO205" i="2"/>
  <c r="BM205" i="2"/>
  <c r="Z205" i="2"/>
  <c r="Y205" i="2"/>
  <c r="P205" i="2"/>
  <c r="BO204" i="2"/>
  <c r="BM204" i="2"/>
  <c r="Z204" i="2"/>
  <c r="Z207" i="2" s="1"/>
  <c r="Y204" i="2"/>
  <c r="BP204" i="2" s="1"/>
  <c r="P204" i="2"/>
  <c r="BO203" i="2"/>
  <c r="BM203" i="2"/>
  <c r="Z203" i="2"/>
  <c r="Y203" i="2"/>
  <c r="BP203" i="2" s="1"/>
  <c r="P203" i="2"/>
  <c r="X201" i="2"/>
  <c r="X200" i="2"/>
  <c r="BO199" i="2"/>
  <c r="BM199" i="2"/>
  <c r="Z199" i="2"/>
  <c r="Z200" i="2" s="1"/>
  <c r="Y199" i="2"/>
  <c r="X195" i="2"/>
  <c r="X194" i="2"/>
  <c r="BO193" i="2"/>
  <c r="BM193" i="2"/>
  <c r="Z193" i="2"/>
  <c r="Z194" i="2" s="1"/>
  <c r="Y193" i="2"/>
  <c r="X191" i="2"/>
  <c r="X190" i="2"/>
  <c r="BO189" i="2"/>
  <c r="BM189" i="2"/>
  <c r="Z189" i="2"/>
  <c r="Y189" i="2"/>
  <c r="BN189" i="2" s="1"/>
  <c r="P189" i="2"/>
  <c r="BO188" i="2"/>
  <c r="BM188" i="2"/>
  <c r="Z188" i="2"/>
  <c r="Y188" i="2"/>
  <c r="P188" i="2"/>
  <c r="BP187" i="2"/>
  <c r="BO187" i="2"/>
  <c r="BN187" i="2"/>
  <c r="BM187" i="2"/>
  <c r="Z187" i="2"/>
  <c r="Z190" i="2" s="1"/>
  <c r="Y187" i="2"/>
  <c r="Y191" i="2" s="1"/>
  <c r="P187" i="2"/>
  <c r="X183" i="2"/>
  <c r="X182" i="2"/>
  <c r="BO181" i="2"/>
  <c r="BM181" i="2"/>
  <c r="Z181" i="2"/>
  <c r="Y181" i="2"/>
  <c r="BN181" i="2" s="1"/>
  <c r="P181" i="2"/>
  <c r="BP180" i="2"/>
  <c r="BO180" i="2"/>
  <c r="BN180" i="2"/>
  <c r="BM180" i="2"/>
  <c r="Z180" i="2"/>
  <c r="Z182" i="2" s="1"/>
  <c r="Y180" i="2"/>
  <c r="P180" i="2"/>
  <c r="X178" i="2"/>
  <c r="X177" i="2"/>
  <c r="BO176" i="2"/>
  <c r="BM176" i="2"/>
  <c r="Z176" i="2"/>
  <c r="Y176" i="2"/>
  <c r="P176" i="2"/>
  <c r="BP175" i="2"/>
  <c r="BO175" i="2"/>
  <c r="BN175" i="2"/>
  <c r="BM175" i="2"/>
  <c r="Z175" i="2"/>
  <c r="Y175" i="2"/>
  <c r="P175" i="2"/>
  <c r="BO174" i="2"/>
  <c r="BM174" i="2"/>
  <c r="Z174" i="2"/>
  <c r="Y174" i="2"/>
  <c r="BO173" i="2"/>
  <c r="BM173" i="2"/>
  <c r="Z173" i="2"/>
  <c r="Y173" i="2"/>
  <c r="X170" i="2"/>
  <c r="X169" i="2"/>
  <c r="BO168" i="2"/>
  <c r="BM168" i="2"/>
  <c r="Z168" i="2"/>
  <c r="Z169" i="2" s="1"/>
  <c r="Y168" i="2"/>
  <c r="X164" i="2"/>
  <c r="X163" i="2"/>
  <c r="BO162" i="2"/>
  <c r="BM162" i="2"/>
  <c r="Z162" i="2"/>
  <c r="Z163" i="2" s="1"/>
  <c r="Y162" i="2"/>
  <c r="P162" i="2"/>
  <c r="X159" i="2"/>
  <c r="X158" i="2"/>
  <c r="BO157" i="2"/>
  <c r="BM157" i="2"/>
  <c r="Z157" i="2"/>
  <c r="Z158" i="2" s="1"/>
  <c r="Y157" i="2"/>
  <c r="BP157" i="2" s="1"/>
  <c r="P157" i="2"/>
  <c r="X154" i="2"/>
  <c r="X153" i="2"/>
  <c r="BO152" i="2"/>
  <c r="BM152" i="2"/>
  <c r="Z152" i="2"/>
  <c r="Z153" i="2" s="1"/>
  <c r="Y152" i="2"/>
  <c r="P152" i="2"/>
  <c r="Y149" i="2"/>
  <c r="X149" i="2"/>
  <c r="Y148" i="2"/>
  <c r="X148" i="2"/>
  <c r="BP147" i="2"/>
  <c r="BO147" i="2"/>
  <c r="BN147" i="2"/>
  <c r="BM147" i="2"/>
  <c r="Z147" i="2"/>
  <c r="Z148" i="2" s="1"/>
  <c r="Y147" i="2"/>
  <c r="P147" i="2"/>
  <c r="X144" i="2"/>
  <c r="X143" i="2"/>
  <c r="BO142" i="2"/>
  <c r="BM142" i="2"/>
  <c r="Z142" i="2"/>
  <c r="Y142" i="2"/>
  <c r="BO141" i="2"/>
  <c r="BM141" i="2"/>
  <c r="Z141" i="2"/>
  <c r="Y141" i="2"/>
  <c r="BO140" i="2"/>
  <c r="BM140" i="2"/>
  <c r="Z140" i="2"/>
  <c r="Z143" i="2" s="1"/>
  <c r="Y140" i="2"/>
  <c r="BP140" i="2" s="1"/>
  <c r="P140" i="2"/>
  <c r="X137" i="2"/>
  <c r="X136" i="2"/>
  <c r="BP135" i="2"/>
  <c r="BO135" i="2"/>
  <c r="BN135" i="2"/>
  <c r="BM135" i="2"/>
  <c r="Z135" i="2"/>
  <c r="Y135" i="2"/>
  <c r="P135" i="2"/>
  <c r="BO134" i="2"/>
  <c r="BM134" i="2"/>
  <c r="Z134" i="2"/>
  <c r="Y134" i="2"/>
  <c r="Y137" i="2" s="1"/>
  <c r="P134" i="2"/>
  <c r="Y131" i="2"/>
  <c r="X131" i="2"/>
  <c r="Z130" i="2"/>
  <c r="X130" i="2"/>
  <c r="BO129" i="2"/>
  <c r="BM129" i="2"/>
  <c r="Z129" i="2"/>
  <c r="Y129" i="2"/>
  <c r="P129" i="2"/>
  <c r="BO128" i="2"/>
  <c r="BM128" i="2"/>
  <c r="Z128" i="2"/>
  <c r="Y128" i="2"/>
  <c r="Y130" i="2" s="1"/>
  <c r="P128" i="2"/>
  <c r="X125" i="2"/>
  <c r="X124" i="2"/>
  <c r="BO123" i="2"/>
  <c r="BM123" i="2"/>
  <c r="Z123" i="2"/>
  <c r="Z124" i="2" s="1"/>
  <c r="Y123" i="2"/>
  <c r="BN123" i="2" s="1"/>
  <c r="P123" i="2"/>
  <c r="X121" i="2"/>
  <c r="X120" i="2"/>
  <c r="BO119" i="2"/>
  <c r="BM119" i="2"/>
  <c r="Z119" i="2"/>
  <c r="Y119" i="2"/>
  <c r="BN119" i="2" s="1"/>
  <c r="P119" i="2"/>
  <c r="BO118" i="2"/>
  <c r="BM118" i="2"/>
  <c r="Z118" i="2"/>
  <c r="Y118" i="2"/>
  <c r="BN118" i="2" s="1"/>
  <c r="P118" i="2"/>
  <c r="BP117" i="2"/>
  <c r="BO117" i="2"/>
  <c r="BN117" i="2"/>
  <c r="BM117" i="2"/>
  <c r="Z117" i="2"/>
  <c r="Y117" i="2"/>
  <c r="P117" i="2"/>
  <c r="BO116" i="2"/>
  <c r="BM116" i="2"/>
  <c r="Z116" i="2"/>
  <c r="Y116" i="2"/>
  <c r="P116" i="2"/>
  <c r="BO115" i="2"/>
  <c r="BM115" i="2"/>
  <c r="Z115" i="2"/>
  <c r="Y115" i="2"/>
  <c r="BP115" i="2" s="1"/>
  <c r="P115" i="2"/>
  <c r="BO114" i="2"/>
  <c r="BM114" i="2"/>
  <c r="Z114" i="2"/>
  <c r="Y114" i="2"/>
  <c r="P114" i="2"/>
  <c r="BO113" i="2"/>
  <c r="BM113" i="2"/>
  <c r="Z113" i="2"/>
  <c r="Y113" i="2"/>
  <c r="BN113" i="2" s="1"/>
  <c r="P113" i="2"/>
  <c r="X110" i="2"/>
  <c r="X109" i="2"/>
  <c r="BO108" i="2"/>
  <c r="BM108" i="2"/>
  <c r="Z108" i="2"/>
  <c r="Y108" i="2"/>
  <c r="P108" i="2"/>
  <c r="BO107" i="2"/>
  <c r="BM107" i="2"/>
  <c r="Z107" i="2"/>
  <c r="Y107" i="2"/>
  <c r="P107" i="2"/>
  <c r="X104" i="2"/>
  <c r="X103" i="2"/>
  <c r="BO102" i="2"/>
  <c r="BM102" i="2"/>
  <c r="Z102" i="2"/>
  <c r="Y102" i="2"/>
  <c r="P102" i="2"/>
  <c r="BO101" i="2"/>
  <c r="BM101" i="2"/>
  <c r="Z101" i="2"/>
  <c r="Y101" i="2"/>
  <c r="BP101" i="2" s="1"/>
  <c r="BP100" i="2"/>
  <c r="BO100" i="2"/>
  <c r="BN100" i="2"/>
  <c r="BM100" i="2"/>
  <c r="Z100" i="2"/>
  <c r="Y100" i="2"/>
  <c r="BP99" i="2"/>
  <c r="BO99" i="2"/>
  <c r="BN99" i="2"/>
  <c r="BM99" i="2"/>
  <c r="Z99" i="2"/>
  <c r="Y99" i="2"/>
  <c r="BO98" i="2"/>
  <c r="BM98" i="2"/>
  <c r="Z98" i="2"/>
  <c r="Y98" i="2"/>
  <c r="BP98" i="2" s="1"/>
  <c r="P98" i="2"/>
  <c r="BO97" i="2"/>
  <c r="BM97" i="2"/>
  <c r="Z97" i="2"/>
  <c r="Y97" i="2"/>
  <c r="BP97" i="2" s="1"/>
  <c r="BO96" i="2"/>
  <c r="BM96" i="2"/>
  <c r="Z96" i="2"/>
  <c r="Y96" i="2"/>
  <c r="BO95" i="2"/>
  <c r="BM95" i="2"/>
  <c r="Z95" i="2"/>
  <c r="Y95" i="2"/>
  <c r="BP95" i="2" s="1"/>
  <c r="X92" i="2"/>
  <c r="X91" i="2"/>
  <c r="BO90" i="2"/>
  <c r="BN90" i="2"/>
  <c r="BM90" i="2"/>
  <c r="Z90" i="2"/>
  <c r="Z91" i="2" s="1"/>
  <c r="Y90" i="2"/>
  <c r="P90" i="2"/>
  <c r="BO89" i="2"/>
  <c r="BM89" i="2"/>
  <c r="Z89" i="2"/>
  <c r="Y89" i="2"/>
  <c r="BP89" i="2" s="1"/>
  <c r="P89" i="2"/>
  <c r="X86" i="2"/>
  <c r="X85" i="2"/>
  <c r="BO84" i="2"/>
  <c r="BM84" i="2"/>
  <c r="Z84" i="2"/>
  <c r="Y84" i="2"/>
  <c r="P84" i="2"/>
  <c r="BO83" i="2"/>
  <c r="BM83" i="2"/>
  <c r="Z83" i="2"/>
  <c r="Y83" i="2"/>
  <c r="BP83" i="2" s="1"/>
  <c r="P83" i="2"/>
  <c r="X80" i="2"/>
  <c r="X79" i="2"/>
  <c r="BP78" i="2"/>
  <c r="BO78" i="2"/>
  <c r="BN78" i="2"/>
  <c r="BM78" i="2"/>
  <c r="Z78" i="2"/>
  <c r="Y78" i="2"/>
  <c r="P78" i="2"/>
  <c r="BO77" i="2"/>
  <c r="BM77" i="2"/>
  <c r="Z77" i="2"/>
  <c r="Y77" i="2"/>
  <c r="Y80" i="2" s="1"/>
  <c r="P77" i="2"/>
  <c r="X74" i="2"/>
  <c r="X73" i="2"/>
  <c r="BO72" i="2"/>
  <c r="BM72" i="2"/>
  <c r="Z72" i="2"/>
  <c r="Y72" i="2"/>
  <c r="P72" i="2"/>
  <c r="BO71" i="2"/>
  <c r="BM71" i="2"/>
  <c r="Z71" i="2"/>
  <c r="Y71" i="2"/>
  <c r="P71" i="2"/>
  <c r="BO70" i="2"/>
  <c r="BN70" i="2"/>
  <c r="BM70" i="2"/>
  <c r="Z70" i="2"/>
  <c r="Z73" i="2" s="1"/>
  <c r="Y70" i="2"/>
  <c r="BP70" i="2" s="1"/>
  <c r="P70" i="2"/>
  <c r="X68" i="2"/>
  <c r="X67" i="2"/>
  <c r="BO66" i="2"/>
  <c r="BM66" i="2"/>
  <c r="Z66" i="2"/>
  <c r="Y66" i="2"/>
  <c r="P66" i="2"/>
  <c r="BO65" i="2"/>
  <c r="BM65" i="2"/>
  <c r="Z65" i="2"/>
  <c r="Z67" i="2" s="1"/>
  <c r="Y65" i="2"/>
  <c r="BP65" i="2" s="1"/>
  <c r="P65" i="2"/>
  <c r="X63" i="2"/>
  <c r="X62" i="2"/>
  <c r="BO61" i="2"/>
  <c r="BM61" i="2"/>
  <c r="Z61" i="2"/>
  <c r="Z62" i="2" s="1"/>
  <c r="Y61" i="2"/>
  <c r="P61" i="2"/>
  <c r="X59" i="2"/>
  <c r="X58" i="2"/>
  <c r="BO57" i="2"/>
  <c r="BM57" i="2"/>
  <c r="Z57" i="2"/>
  <c r="Y57" i="2"/>
  <c r="BP57" i="2" s="1"/>
  <c r="P57" i="2"/>
  <c r="BO56" i="2"/>
  <c r="BM56" i="2"/>
  <c r="Z56" i="2"/>
  <c r="Z58" i="2" s="1"/>
  <c r="Y56" i="2"/>
  <c r="BP56" i="2" s="1"/>
  <c r="P56" i="2"/>
  <c r="X54" i="2"/>
  <c r="Y53" i="2"/>
  <c r="X53" i="2"/>
  <c r="BO52" i="2"/>
  <c r="BM52" i="2"/>
  <c r="Z52" i="2"/>
  <c r="Z53" i="2" s="1"/>
  <c r="Y52" i="2"/>
  <c r="BP52" i="2" s="1"/>
  <c r="P52" i="2"/>
  <c r="X49" i="2"/>
  <c r="X48" i="2"/>
  <c r="BO47" i="2"/>
  <c r="BM47" i="2"/>
  <c r="Z47" i="2"/>
  <c r="Y47" i="2"/>
  <c r="BP47" i="2" s="1"/>
  <c r="P47" i="2"/>
  <c r="BO46" i="2"/>
  <c r="BM46" i="2"/>
  <c r="Z46" i="2"/>
  <c r="Y46" i="2"/>
  <c r="P46" i="2"/>
  <c r="BO45" i="2"/>
  <c r="BM45" i="2"/>
  <c r="Z45" i="2"/>
  <c r="Y45" i="2"/>
  <c r="BN45" i="2" s="1"/>
  <c r="P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P42" i="2"/>
  <c r="BO42" i="2"/>
  <c r="BN42" i="2"/>
  <c r="BM42" i="2"/>
  <c r="Z42" i="2"/>
  <c r="Z48" i="2" s="1"/>
  <c r="Y42" i="2"/>
  <c r="P42" i="2"/>
  <c r="BO41" i="2"/>
  <c r="BM41" i="2"/>
  <c r="Z41" i="2"/>
  <c r="Y41" i="2"/>
  <c r="BP41" i="2" s="1"/>
  <c r="P41" i="2"/>
  <c r="X38" i="2"/>
  <c r="X37" i="2"/>
  <c r="X332" i="2" s="1"/>
  <c r="BO36" i="2"/>
  <c r="BM36" i="2"/>
  <c r="Z36" i="2"/>
  <c r="Y36" i="2"/>
  <c r="BP36" i="2" s="1"/>
  <c r="P36" i="2"/>
  <c r="BO35" i="2"/>
  <c r="BM35" i="2"/>
  <c r="Z35" i="2"/>
  <c r="Y35" i="2"/>
  <c r="P35" i="2"/>
  <c r="BO34" i="2"/>
  <c r="BM34" i="2"/>
  <c r="Z34" i="2"/>
  <c r="Z37" i="2" s="1"/>
  <c r="Y34" i="2"/>
  <c r="BP34" i="2" s="1"/>
  <c r="P34" i="2"/>
  <c r="X31" i="2"/>
  <c r="X30" i="2"/>
  <c r="BO29" i="2"/>
  <c r="BM29" i="2"/>
  <c r="Z29" i="2"/>
  <c r="Y29" i="2"/>
  <c r="P29" i="2"/>
  <c r="BO28" i="2"/>
  <c r="BM28" i="2"/>
  <c r="Z28" i="2"/>
  <c r="Y28" i="2"/>
  <c r="Y30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Y38" i="2" l="1"/>
  <c r="Y59" i="2"/>
  <c r="Y63" i="2"/>
  <c r="Y62" i="2"/>
  <c r="BP61" i="2"/>
  <c r="BN61" i="2"/>
  <c r="BP72" i="2"/>
  <c r="BN72" i="2"/>
  <c r="Y74" i="2"/>
  <c r="BN107" i="2"/>
  <c r="Y109" i="2"/>
  <c r="BP107" i="2"/>
  <c r="Y110" i="2"/>
  <c r="BP108" i="2"/>
  <c r="BN108" i="2"/>
  <c r="Y136" i="2"/>
  <c r="BP141" i="2"/>
  <c r="BN141" i="2"/>
  <c r="BP142" i="2"/>
  <c r="BN142" i="2"/>
  <c r="Y153" i="2"/>
  <c r="Y154" i="2"/>
  <c r="Y164" i="2"/>
  <c r="Y163" i="2"/>
  <c r="BP162" i="2"/>
  <c r="BN162" i="2"/>
  <c r="BP173" i="2"/>
  <c r="BN173" i="2"/>
  <c r="BP176" i="2"/>
  <c r="BN176" i="2"/>
  <c r="Y195" i="2"/>
  <c r="Y194" i="2"/>
  <c r="BP193" i="2"/>
  <c r="BN193" i="2"/>
  <c r="Y200" i="2"/>
  <c r="BP199" i="2"/>
  <c r="BN199" i="2"/>
  <c r="Y201" i="2"/>
  <c r="BP265" i="2"/>
  <c r="Z285" i="2"/>
  <c r="BP297" i="2"/>
  <c r="Y301" i="2"/>
  <c r="BN297" i="2"/>
  <c r="BP304" i="2"/>
  <c r="BP307" i="2"/>
  <c r="BN307" i="2"/>
  <c r="BP310" i="2"/>
  <c r="BN310" i="2"/>
  <c r="Z30" i="2"/>
  <c r="Y31" i="2"/>
  <c r="BN36" i="2"/>
  <c r="BP44" i="2"/>
  <c r="BP45" i="2"/>
  <c r="BN47" i="2"/>
  <c r="Y54" i="2"/>
  <c r="Y58" i="2"/>
  <c r="BP84" i="2"/>
  <c r="BN84" i="2"/>
  <c r="Y86" i="2"/>
  <c r="BP96" i="2"/>
  <c r="BN96" i="2"/>
  <c r="BP102" i="2"/>
  <c r="BN102" i="2"/>
  <c r="BP113" i="2"/>
  <c r="BP116" i="2"/>
  <c r="BN116" i="2"/>
  <c r="BP118" i="2"/>
  <c r="BP129" i="2"/>
  <c r="BN129" i="2"/>
  <c r="BP188" i="2"/>
  <c r="BN188" i="2"/>
  <c r="BP212" i="2"/>
  <c r="BN212" i="2"/>
  <c r="BP218" i="2"/>
  <c r="BN218" i="2"/>
  <c r="BP223" i="2"/>
  <c r="BN223" i="2"/>
  <c r="BP229" i="2"/>
  <c r="BN229" i="2"/>
  <c r="Y242" i="2"/>
  <c r="Y243" i="2"/>
  <c r="BP241" i="2"/>
  <c r="BN241" i="2"/>
  <c r="Z79" i="2"/>
  <c r="Z85" i="2"/>
  <c r="Y92" i="2"/>
  <c r="Z103" i="2"/>
  <c r="Z109" i="2"/>
  <c r="BP123" i="2"/>
  <c r="Y124" i="2"/>
  <c r="Z136" i="2"/>
  <c r="Z177" i="2"/>
  <c r="BP189" i="2"/>
  <c r="Y190" i="2"/>
  <c r="BP206" i="2"/>
  <c r="Z224" i="2"/>
  <c r="Z254" i="2"/>
  <c r="Z267" i="2"/>
  <c r="BP284" i="2"/>
  <c r="Y285" i="2"/>
  <c r="Z300" i="2"/>
  <c r="Z321" i="2"/>
  <c r="Y207" i="2"/>
  <c r="BP77" i="2"/>
  <c r="BN77" i="2"/>
  <c r="Y277" i="2"/>
  <c r="BP276" i="2"/>
  <c r="BN276" i="2"/>
  <c r="BP298" i="2"/>
  <c r="BN298" i="2"/>
  <c r="BN313" i="2"/>
  <c r="Y103" i="2"/>
  <c r="Y37" i="2"/>
  <c r="BN34" i="2"/>
  <c r="BN71" i="2"/>
  <c r="BP71" i="2"/>
  <c r="BN174" i="2"/>
  <c r="BP174" i="2"/>
  <c r="BN204" i="2"/>
  <c r="BP213" i="2"/>
  <c r="Y238" i="2"/>
  <c r="Y237" i="2"/>
  <c r="BP236" i="2"/>
  <c r="Y214" i="2"/>
  <c r="BN211" i="2"/>
  <c r="Y215" i="2"/>
  <c r="BP211" i="2"/>
  <c r="BN292" i="2"/>
  <c r="BN259" i="2"/>
  <c r="BP46" i="2"/>
  <c r="BN46" i="2"/>
  <c r="BN65" i="2"/>
  <c r="Z214" i="2"/>
  <c r="BP134" i="2"/>
  <c r="BN134" i="2"/>
  <c r="Z248" i="2"/>
  <c r="Y254" i="2"/>
  <c r="BP252" i="2"/>
  <c r="BP292" i="2"/>
  <c r="Y267" i="2"/>
  <c r="Y268" i="2"/>
  <c r="BN266" i="2"/>
  <c r="X330" i="2"/>
  <c r="BP128" i="2"/>
  <c r="BN128" i="2"/>
  <c r="BN205" i="2"/>
  <c r="BP205" i="2"/>
  <c r="Y224" i="2"/>
  <c r="BP259" i="2"/>
  <c r="BN293" i="2"/>
  <c r="BP293" i="2"/>
  <c r="Y23" i="2"/>
  <c r="BN22" i="2"/>
  <c r="BP22" i="2"/>
  <c r="X329" i="2"/>
  <c r="Y68" i="2"/>
  <c r="Y67" i="2"/>
  <c r="Y169" i="2"/>
  <c r="BP168" i="2"/>
  <c r="BN168" i="2"/>
  <c r="Y278" i="2"/>
  <c r="X328" i="2"/>
  <c r="BN230" i="2"/>
  <c r="BN252" i="2"/>
  <c r="Y260" i="2"/>
  <c r="BN247" i="2"/>
  <c r="BP247" i="2"/>
  <c r="BP90" i="2"/>
  <c r="H9" i="2"/>
  <c r="Y91" i="2"/>
  <c r="Y121" i="2"/>
  <c r="BN114" i="2"/>
  <c r="BP119" i="2"/>
  <c r="BN157" i="2"/>
  <c r="BN221" i="2"/>
  <c r="Y225" i="2"/>
  <c r="BN311" i="2"/>
  <c r="Y249" i="2"/>
  <c r="BN28" i="2"/>
  <c r="Y289" i="2"/>
  <c r="BP288" i="2"/>
  <c r="BN288" i="2"/>
  <c r="BN308" i="2"/>
  <c r="BN97" i="2"/>
  <c r="BP28" i="2"/>
  <c r="Z120" i="2"/>
  <c r="Z333" i="2" s="1"/>
  <c r="BN56" i="2"/>
  <c r="Y120" i="2"/>
  <c r="BP228" i="2"/>
  <c r="BN228" i="2"/>
  <c r="BN253" i="2"/>
  <c r="BP253" i="2"/>
  <c r="BN282" i="2"/>
  <c r="BP35" i="2"/>
  <c r="BN35" i="2"/>
  <c r="A10" i="2"/>
  <c r="BN29" i="2"/>
  <c r="BP29" i="2"/>
  <c r="Y183" i="2"/>
  <c r="BP181" i="2"/>
  <c r="Y182" i="2"/>
  <c r="BP222" i="2"/>
  <c r="BN222" i="2"/>
  <c r="BN246" i="2"/>
  <c r="Y295" i="2"/>
  <c r="BN43" i="2"/>
  <c r="BN66" i="2"/>
  <c r="BP66" i="2"/>
  <c r="F9" i="2"/>
  <c r="J9" i="2"/>
  <c r="Y79" i="2"/>
  <c r="BP114" i="2"/>
  <c r="Y170" i="2"/>
  <c r="BP282" i="2"/>
  <c r="Y300" i="2"/>
  <c r="BP305" i="2"/>
  <c r="Y322" i="2"/>
  <c r="BN303" i="2"/>
  <c r="Y321" i="2"/>
  <c r="BP303" i="2"/>
  <c r="Y158" i="2"/>
  <c r="Y159" i="2"/>
  <c r="Y49" i="2"/>
  <c r="Y73" i="2"/>
  <c r="Y178" i="2"/>
  <c r="Y177" i="2"/>
  <c r="BN283" i="2"/>
  <c r="BP283" i="2"/>
  <c r="BP306" i="2"/>
  <c r="BN306" i="2"/>
  <c r="Y48" i="2"/>
  <c r="Y85" i="2"/>
  <c r="Y125" i="2"/>
  <c r="Y208" i="2"/>
  <c r="Y104" i="2"/>
  <c r="BN83" i="2"/>
  <c r="BN115" i="2"/>
  <c r="BN140" i="2"/>
  <c r="BN152" i="2"/>
  <c r="BN309" i="2"/>
  <c r="BN41" i="2"/>
  <c r="BN52" i="2"/>
  <c r="BN89" i="2"/>
  <c r="BN95" i="2"/>
  <c r="Y144" i="2"/>
  <c r="BN203" i="2"/>
  <c r="BN245" i="2"/>
  <c r="Y248" i="2"/>
  <c r="Y143" i="2"/>
  <c r="BN57" i="2"/>
  <c r="BN98" i="2"/>
  <c r="BN101" i="2"/>
  <c r="BP152" i="2"/>
  <c r="BN220" i="2"/>
  <c r="BN231" i="2"/>
  <c r="BN312" i="2"/>
  <c r="BN315" i="2"/>
  <c r="BN318" i="2"/>
  <c r="BP245" i="2"/>
  <c r="Y328" i="2" l="1"/>
  <c r="Y329" i="2"/>
  <c r="Y332" i="2"/>
  <c r="X331" i="2"/>
  <c r="Y330" i="2"/>
  <c r="Y331" i="2" s="1"/>
  <c r="A341" i="2" l="1"/>
  <c r="C341" i="2"/>
  <c r="B341" i="2"/>
</calcChain>
</file>

<file path=xl/sharedStrings.xml><?xml version="1.0" encoding="utf-8"?>
<sst xmlns="http://schemas.openxmlformats.org/spreadsheetml/2006/main" count="2159" uniqueCount="513">
  <si>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</si>
  <si>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</si>
  <si>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</si>
  <si>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</si>
  <si>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</si>
  <si>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</si>
  <si>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</si>
  <si>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</si>
  <si>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</si>
  <si>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</si>
  <si>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</si>
  <si>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</si>
  <si>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</si>
  <si>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</si>
  <si>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</si>
  <si>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</si>
  <si>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</si>
  <si>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</si>
  <si>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</si>
  <si>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</si>
  <si>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</si>
  <si>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</si>
  <si>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</si>
  <si>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</si>
  <si>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</si>
  <si>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</si>
  <si>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</si>
  <si>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</si>
  <si>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</si>
  <si>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</si>
  <si>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</si>
  <si>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</si>
  <si>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</si>
  <si>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</si>
  <si>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</si>
  <si>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</si>
  <si>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</si>
  <si>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</si>
  <si>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</si>
  <si>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</si>
  <si>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</si>
  <si>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</si>
  <si>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</si>
  <si>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</si>
  <si>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</si>
  <si>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</si>
  <si>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</si>
  <si>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</si>
  <si>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</si>
  <si>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</si>
  <si>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</si>
  <si>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</si>
  <si>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</si>
  <si>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</si>
  <si>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</si>
  <si>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</si>
  <si>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</si>
  <si>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</si>
  <si>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</si>
  <si>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</si>
  <si>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</si>
  <si>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</si>
  <si>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</si>
  <si>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</si>
  <si>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</si>
  <si>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</si>
  <si>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</si>
  <si>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</si>
  <si>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</si>
  <si>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</si>
  <si>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</si>
  <si>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20.06.2025</t>
  </si>
  <si>
    <t>19.06.2025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</si>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</sst>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1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>
        <v>45831</v>
      </c>
      <c r="R5" s="348"/>
      <c r="T5" s="349" t="s">
        <v>3</v>
      </c>
      <c r="U5" s="350"/>
      <c r="V5" s="351" t="s">
        <v>499</v>
      </c>
      <c r="W5" s="352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3" t="s">
        <v>79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>Понедельник</v>
      </c>
      <c r="R6" s="354"/>
      <c r="T6" s="355" t="s">
        <v>5</v>
      </c>
      <c r="U6" s="356"/>
      <c r="V6" s="357" t="s">
        <v>73</v>
      </c>
      <c r="W6" s="3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">
      <c r="A8" s="366" t="s">
        <v>58</v>
      </c>
      <c r="B8" s="366"/>
      <c r="C8" s="366"/>
      <c r="D8" s="367" t="s">
        <v>80</v>
      </c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>
        <v>0.375</v>
      </c>
      <c r="R8" s="369"/>
      <c r="T8" s="355"/>
      <c r="U8" s="356"/>
      <c r="V8" s="359"/>
      <c r="W8" s="360"/>
      <c r="AB8" s="59"/>
      <c r="AC8" s="59"/>
      <c r="AD8" s="59"/>
      <c r="AE8" s="59"/>
    </row>
    <row r="9" spans="1:32" s="1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46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3"/>
      <c r="L9" s="373"/>
      <c r="M9" s="373"/>
      <c r="N9" s="73"/>
      <c r="P9" s="31" t="s">
        <v>15</v>
      </c>
      <c r="Q9" s="374"/>
      <c r="R9" s="374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5" t="str">
        <f>IFERROR(VLOOKUP($D$10,Proxy,2,FALSE),"")</f>
        <v/>
      </c>
      <c r="I10" s="375"/>
      <c r="J10" s="375"/>
      <c r="K10" s="375"/>
      <c r="L10" s="375"/>
      <c r="M10" s="375"/>
      <c r="N10" s="74"/>
      <c r="P10" s="31" t="s">
        <v>32</v>
      </c>
      <c r="Q10" s="376"/>
      <c r="R10" s="376"/>
      <c r="U10" s="29" t="s">
        <v>12</v>
      </c>
      <c r="V10" s="377" t="s">
        <v>74</v>
      </c>
      <c r="W10" s="3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9"/>
      <c r="R11" s="379"/>
      <c r="U11" s="29" t="s">
        <v>28</v>
      </c>
      <c r="V11" s="380" t="s">
        <v>55</v>
      </c>
      <c r="W11" s="3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1" t="s">
        <v>75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1"/>
      <c r="N12" s="79"/>
      <c r="P12" s="27" t="s">
        <v>30</v>
      </c>
      <c r="Q12" s="368"/>
      <c r="R12" s="368"/>
      <c r="S12" s="28"/>
      <c r="T12"/>
      <c r="U12" s="29" t="s">
        <v>46</v>
      </c>
      <c r="V12" s="382"/>
      <c r="W12" s="382"/>
      <c r="X12"/>
      <c r="AB12" s="59"/>
      <c r="AC12" s="59"/>
      <c r="AD12" s="59"/>
      <c r="AE12" s="59"/>
    </row>
    <row r="13" spans="1:32" s="17" customFormat="1" ht="23.25" customHeight="1" x14ac:dyDescent="0.2">
      <c r="A13" s="381" t="s">
        <v>76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1"/>
      <c r="N13" s="79"/>
      <c r="O13" s="31"/>
      <c r="P13" s="31" t="s">
        <v>31</v>
      </c>
      <c r="Q13" s="380"/>
      <c r="R13" s="3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1" t="s">
        <v>77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81"/>
      <c r="M14" s="381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3" t="s">
        <v>78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80"/>
      <c r="O15"/>
      <c r="P15" s="384" t="s">
        <v>61</v>
      </c>
      <c r="Q15" s="384"/>
      <c r="R15" s="384"/>
      <c r="S15" s="384"/>
      <c r="T15" s="38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5"/>
      <c r="Q16" s="385"/>
      <c r="R16" s="385"/>
      <c r="S16" s="385"/>
      <c r="T16" s="38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8" t="s">
        <v>59</v>
      </c>
      <c r="B17" s="388" t="s">
        <v>49</v>
      </c>
      <c r="C17" s="390" t="s">
        <v>48</v>
      </c>
      <c r="D17" s="392" t="s">
        <v>50</v>
      </c>
      <c r="E17" s="393"/>
      <c r="F17" s="388" t="s">
        <v>21</v>
      </c>
      <c r="G17" s="388" t="s">
        <v>24</v>
      </c>
      <c r="H17" s="388" t="s">
        <v>22</v>
      </c>
      <c r="I17" s="388" t="s">
        <v>23</v>
      </c>
      <c r="J17" s="388" t="s">
        <v>16</v>
      </c>
      <c r="K17" s="388" t="s">
        <v>69</v>
      </c>
      <c r="L17" s="388" t="s">
        <v>67</v>
      </c>
      <c r="M17" s="388" t="s">
        <v>2</v>
      </c>
      <c r="N17" s="388" t="s">
        <v>66</v>
      </c>
      <c r="O17" s="388" t="s">
        <v>25</v>
      </c>
      <c r="P17" s="392" t="s">
        <v>17</v>
      </c>
      <c r="Q17" s="396"/>
      <c r="R17" s="396"/>
      <c r="S17" s="396"/>
      <c r="T17" s="393"/>
      <c r="U17" s="386" t="s">
        <v>56</v>
      </c>
      <c r="V17" s="387"/>
      <c r="W17" s="388" t="s">
        <v>6</v>
      </c>
      <c r="X17" s="388" t="s">
        <v>41</v>
      </c>
      <c r="Y17" s="398" t="s">
        <v>54</v>
      </c>
      <c r="Z17" s="400" t="s">
        <v>18</v>
      </c>
      <c r="AA17" s="402" t="s">
        <v>60</v>
      </c>
      <c r="AB17" s="402" t="s">
        <v>19</v>
      </c>
      <c r="AC17" s="402" t="s">
        <v>68</v>
      </c>
      <c r="AD17" s="404" t="s">
        <v>57</v>
      </c>
      <c r="AE17" s="405"/>
      <c r="AF17" s="406"/>
      <c r="AG17" s="85"/>
      <c r="BD17" s="84" t="s">
        <v>64</v>
      </c>
    </row>
    <row r="18" spans="1:68" ht="14.25" customHeight="1" x14ac:dyDescent="0.2">
      <c r="A18" s="389"/>
      <c r="B18" s="389"/>
      <c r="C18" s="391"/>
      <c r="D18" s="394"/>
      <c r="E18" s="395"/>
      <c r="F18" s="389"/>
      <c r="G18" s="389"/>
      <c r="H18" s="389"/>
      <c r="I18" s="389"/>
      <c r="J18" s="389"/>
      <c r="K18" s="389"/>
      <c r="L18" s="389"/>
      <c r="M18" s="389"/>
      <c r="N18" s="389"/>
      <c r="O18" s="389"/>
      <c r="P18" s="394"/>
      <c r="Q18" s="397"/>
      <c r="R18" s="397"/>
      <c r="S18" s="397"/>
      <c r="T18" s="395"/>
      <c r="U18" s="86" t="s">
        <v>44</v>
      </c>
      <c r="V18" s="86" t="s">
        <v>43</v>
      </c>
      <c r="W18" s="389"/>
      <c r="X18" s="389"/>
      <c r="Y18" s="399"/>
      <c r="Z18" s="401"/>
      <c r="AA18" s="403"/>
      <c r="AB18" s="403"/>
      <c r="AC18" s="403"/>
      <c r="AD18" s="407"/>
      <c r="AE18" s="408"/>
      <c r="AF18" s="409"/>
      <c r="AG18" s="85"/>
      <c r="BD18" s="84"/>
    </row>
    <row r="19" spans="1:68" ht="27.75" customHeight="1" x14ac:dyDescent="0.2">
      <c r="A19" s="410" t="s">
        <v>81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  <c r="AA19" s="54"/>
      <c r="AB19" s="54"/>
      <c r="AC19" s="54"/>
    </row>
    <row r="20" spans="1:68" ht="16.5" customHeight="1" x14ac:dyDescent="0.25">
      <c r="A20" s="411" t="s">
        <v>81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411"/>
      <c r="AA20" s="65"/>
      <c r="AB20" s="65"/>
      <c r="AC20" s="82"/>
    </row>
    <row r="21" spans="1:68" ht="14.25" customHeight="1" x14ac:dyDescent="0.25">
      <c r="A21" s="412" t="s">
        <v>82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41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3">
        <v>4607111035752</v>
      </c>
      <c r="E22" s="41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5"/>
      <c r="R22" s="415"/>
      <c r="S22" s="415"/>
      <c r="T22" s="41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0"/>
      <c r="N23" s="420"/>
      <c r="O23" s="421"/>
      <c r="P23" s="417" t="s">
        <v>40</v>
      </c>
      <c r="Q23" s="418"/>
      <c r="R23" s="418"/>
      <c r="S23" s="418"/>
      <c r="T23" s="418"/>
      <c r="U23" s="418"/>
      <c r="V23" s="419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  <c r="N24" s="420"/>
      <c r="O24" s="421"/>
      <c r="P24" s="417" t="s">
        <v>40</v>
      </c>
      <c r="Q24" s="418"/>
      <c r="R24" s="418"/>
      <c r="S24" s="418"/>
      <c r="T24" s="418"/>
      <c r="U24" s="418"/>
      <c r="V24" s="419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0" t="s">
        <v>45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0"/>
      <c r="R25" s="410"/>
      <c r="S25" s="410"/>
      <c r="T25" s="410"/>
      <c r="U25" s="410"/>
      <c r="V25" s="410"/>
      <c r="W25" s="410"/>
      <c r="X25" s="410"/>
      <c r="Y25" s="410"/>
      <c r="Z25" s="410"/>
      <c r="AA25" s="54"/>
      <c r="AB25" s="54"/>
      <c r="AC25" s="54"/>
    </row>
    <row r="26" spans="1:68" ht="16.5" customHeight="1" x14ac:dyDescent="0.25">
      <c r="A26" s="411" t="s">
        <v>90</v>
      </c>
      <c r="B26" s="411"/>
      <c r="C26" s="411"/>
      <c r="D26" s="411"/>
      <c r="E26" s="411"/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  <c r="X26" s="411"/>
      <c r="Y26" s="411"/>
      <c r="Z26" s="411"/>
      <c r="AA26" s="65"/>
      <c r="AB26" s="65"/>
      <c r="AC26" s="82"/>
    </row>
    <row r="27" spans="1:68" ht="14.25" customHeight="1" x14ac:dyDescent="0.25">
      <c r="A27" s="412" t="s">
        <v>91</v>
      </c>
      <c r="B27" s="412"/>
      <c r="C27" s="412"/>
      <c r="D27" s="412"/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  <c r="U27" s="412"/>
      <c r="V27" s="412"/>
      <c r="W27" s="412"/>
      <c r="X27" s="412"/>
      <c r="Y27" s="412"/>
      <c r="Z27" s="41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413">
        <v>4607111036537</v>
      </c>
      <c r="E28" s="41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15"/>
      <c r="R28" s="415"/>
      <c r="S28" s="415"/>
      <c r="T28" s="41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413">
        <v>4607111036605</v>
      </c>
      <c r="E29" s="41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2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15"/>
      <c r="R29" s="415"/>
      <c r="S29" s="415"/>
      <c r="T29" s="41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20"/>
      <c r="B30" s="420"/>
      <c r="C30" s="420"/>
      <c r="D30" s="420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1"/>
      <c r="P30" s="417" t="s">
        <v>40</v>
      </c>
      <c r="Q30" s="418"/>
      <c r="R30" s="418"/>
      <c r="S30" s="418"/>
      <c r="T30" s="418"/>
      <c r="U30" s="418"/>
      <c r="V30" s="419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20"/>
      <c r="B31" s="420"/>
      <c r="C31" s="420"/>
      <c r="D31" s="420"/>
      <c r="E31" s="420"/>
      <c r="F31" s="420"/>
      <c r="G31" s="420"/>
      <c r="H31" s="420"/>
      <c r="I31" s="420"/>
      <c r="J31" s="420"/>
      <c r="K31" s="420"/>
      <c r="L31" s="420"/>
      <c r="M31" s="420"/>
      <c r="N31" s="420"/>
      <c r="O31" s="421"/>
      <c r="P31" s="417" t="s">
        <v>40</v>
      </c>
      <c r="Q31" s="418"/>
      <c r="R31" s="418"/>
      <c r="S31" s="418"/>
      <c r="T31" s="418"/>
      <c r="U31" s="418"/>
      <c r="V31" s="419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11" t="s">
        <v>99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65"/>
      <c r="AB32" s="65"/>
      <c r="AC32" s="82"/>
    </row>
    <row r="33" spans="1:68" ht="14.25" customHeight="1" x14ac:dyDescent="0.25">
      <c r="A33" s="412" t="s">
        <v>82</v>
      </c>
      <c r="B33" s="412"/>
      <c r="C33" s="412"/>
      <c r="D33" s="412"/>
      <c r="E33" s="412"/>
      <c r="F33" s="412"/>
      <c r="G33" s="412"/>
      <c r="H33" s="412"/>
      <c r="I33" s="412"/>
      <c r="J33" s="412"/>
      <c r="K33" s="412"/>
      <c r="L33" s="412"/>
      <c r="M33" s="412"/>
      <c r="N33" s="412"/>
      <c r="O33" s="412"/>
      <c r="P33" s="412"/>
      <c r="Q33" s="412"/>
      <c r="R33" s="412"/>
      <c r="S33" s="412"/>
      <c r="T33" s="412"/>
      <c r="U33" s="412"/>
      <c r="V33" s="412"/>
      <c r="W33" s="412"/>
      <c r="X33" s="412"/>
      <c r="Y33" s="412"/>
      <c r="Z33" s="412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413">
        <v>4620207490075</v>
      </c>
      <c r="E34" s="413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2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15"/>
      <c r="R34" s="415"/>
      <c r="S34" s="415"/>
      <c r="T34" s="416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413">
        <v>4620207490174</v>
      </c>
      <c r="E35" s="413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15"/>
      <c r="R35" s="415"/>
      <c r="S35" s="415"/>
      <c r="T35" s="416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413">
        <v>4620207490044</v>
      </c>
      <c r="E36" s="41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15"/>
      <c r="R36" s="415"/>
      <c r="S36" s="415"/>
      <c r="T36" s="41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421"/>
      <c r="P37" s="417" t="s">
        <v>40</v>
      </c>
      <c r="Q37" s="418"/>
      <c r="R37" s="418"/>
      <c r="S37" s="418"/>
      <c r="T37" s="418"/>
      <c r="U37" s="418"/>
      <c r="V37" s="419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1"/>
      <c r="P38" s="417" t="s">
        <v>40</v>
      </c>
      <c r="Q38" s="418"/>
      <c r="R38" s="418"/>
      <c r="S38" s="418"/>
      <c r="T38" s="418"/>
      <c r="U38" s="418"/>
      <c r="V38" s="419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11" t="s">
        <v>109</v>
      </c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  <c r="W39" s="411"/>
      <c r="X39" s="411"/>
      <c r="Y39" s="411"/>
      <c r="Z39" s="411"/>
      <c r="AA39" s="65"/>
      <c r="AB39" s="65"/>
      <c r="AC39" s="82"/>
    </row>
    <row r="40" spans="1:68" ht="14.25" customHeight="1" x14ac:dyDescent="0.25">
      <c r="A40" s="412" t="s">
        <v>82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412"/>
      <c r="Z40" s="412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413">
        <v>4607111038999</v>
      </c>
      <c r="E41" s="413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113</v>
      </c>
      <c r="M41" s="38" t="s">
        <v>86</v>
      </c>
      <c r="N41" s="38"/>
      <c r="O41" s="37">
        <v>180</v>
      </c>
      <c r="P41" s="42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15"/>
      <c r="R41" s="415"/>
      <c r="S41" s="415"/>
      <c r="T41" s="416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114</v>
      </c>
      <c r="AK41" s="87">
        <v>12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4301070972</v>
      </c>
      <c r="D42" s="413">
        <v>4607111037183</v>
      </c>
      <c r="E42" s="413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117</v>
      </c>
      <c r="M42" s="38" t="s">
        <v>86</v>
      </c>
      <c r="N42" s="38"/>
      <c r="O42" s="37">
        <v>180</v>
      </c>
      <c r="P42" s="42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15"/>
      <c r="R42" s="415"/>
      <c r="S42" s="415"/>
      <c r="T42" s="416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118</v>
      </c>
      <c r="AK42" s="87">
        <v>84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119</v>
      </c>
      <c r="B43" s="63" t="s">
        <v>120</v>
      </c>
      <c r="C43" s="36">
        <v>4301071044</v>
      </c>
      <c r="D43" s="413">
        <v>4607111039385</v>
      </c>
      <c r="E43" s="413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117</v>
      </c>
      <c r="M43" s="38" t="s">
        <v>86</v>
      </c>
      <c r="N43" s="38"/>
      <c r="O43" s="37">
        <v>180</v>
      </c>
      <c r="P43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15"/>
      <c r="R43" s="415"/>
      <c r="S43" s="415"/>
      <c r="T43" s="416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118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4301071031</v>
      </c>
      <c r="D44" s="413">
        <v>4607111038982</v>
      </c>
      <c r="E44" s="413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113</v>
      </c>
      <c r="M44" s="38" t="s">
        <v>86</v>
      </c>
      <c r="N44" s="38"/>
      <c r="O44" s="37">
        <v>180</v>
      </c>
      <c r="P44" s="4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15"/>
      <c r="R44" s="415"/>
      <c r="S44" s="415"/>
      <c r="T44" s="416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114</v>
      </c>
      <c r="AK44" s="87">
        <v>12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4301071046</v>
      </c>
      <c r="D45" s="413">
        <v>4607111039354</v>
      </c>
      <c r="E45" s="413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113</v>
      </c>
      <c r="M45" s="38" t="s">
        <v>86</v>
      </c>
      <c r="N45" s="38"/>
      <c r="O45" s="37">
        <v>180</v>
      </c>
      <c r="P45" s="4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15"/>
      <c r="R45" s="415"/>
      <c r="S45" s="415"/>
      <c r="T45" s="416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114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4301070968</v>
      </c>
      <c r="D46" s="413">
        <v>4607111036889</v>
      </c>
      <c r="E46" s="413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87</v>
      </c>
      <c r="L46" s="37" t="s">
        <v>113</v>
      </c>
      <c r="M46" s="38" t="s">
        <v>86</v>
      </c>
      <c r="N46" s="38"/>
      <c r="O46" s="37">
        <v>180</v>
      </c>
      <c r="P46" s="4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15"/>
      <c r="R46" s="415"/>
      <c r="S46" s="415"/>
      <c r="T46" s="416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123</v>
      </c>
      <c r="AG46" s="81"/>
      <c r="AJ46" s="87" t="s">
        <v>114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128</v>
      </c>
      <c r="B47" s="63" t="s">
        <v>129</v>
      </c>
      <c r="C47" s="36">
        <v>4301071047</v>
      </c>
      <c r="D47" s="413">
        <v>4607111039330</v>
      </c>
      <c r="E47" s="413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113</v>
      </c>
      <c r="M47" s="38" t="s">
        <v>86</v>
      </c>
      <c r="N47" s="38"/>
      <c r="O47" s="37">
        <v>180</v>
      </c>
      <c r="P47" s="43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15"/>
      <c r="R47" s="415"/>
      <c r="S47" s="415"/>
      <c r="T47" s="416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123</v>
      </c>
      <c r="AG47" s="81"/>
      <c r="AJ47" s="87" t="s">
        <v>114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20"/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1"/>
      <c r="P48" s="417" t="s">
        <v>40</v>
      </c>
      <c r="Q48" s="418"/>
      <c r="R48" s="418"/>
      <c r="S48" s="418"/>
      <c r="T48" s="418"/>
      <c r="U48" s="418"/>
      <c r="V48" s="419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20"/>
      <c r="B49" s="420"/>
      <c r="C49" s="420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20"/>
      <c r="O49" s="421"/>
      <c r="P49" s="417" t="s">
        <v>40</v>
      </c>
      <c r="Q49" s="418"/>
      <c r="R49" s="418"/>
      <c r="S49" s="418"/>
      <c r="T49" s="418"/>
      <c r="U49" s="418"/>
      <c r="V49" s="419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11" t="s">
        <v>130</v>
      </c>
      <c r="B50" s="411"/>
      <c r="C50" s="411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411"/>
      <c r="O50" s="411"/>
      <c r="P50" s="411"/>
      <c r="Q50" s="411"/>
      <c r="R50" s="411"/>
      <c r="S50" s="411"/>
      <c r="T50" s="411"/>
      <c r="U50" s="411"/>
      <c r="V50" s="411"/>
      <c r="W50" s="411"/>
      <c r="X50" s="411"/>
      <c r="Y50" s="411"/>
      <c r="Z50" s="411"/>
      <c r="AA50" s="65"/>
      <c r="AB50" s="65"/>
      <c r="AC50" s="82"/>
    </row>
    <row r="51" spans="1:68" ht="14.25" customHeight="1" x14ac:dyDescent="0.25">
      <c r="A51" s="412" t="s">
        <v>82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412"/>
      <c r="AA51" s="66"/>
      <c r="AB51" s="66"/>
      <c r="AC51" s="83"/>
    </row>
    <row r="52" spans="1:68" ht="16.5" customHeight="1" x14ac:dyDescent="0.25">
      <c r="A52" s="63" t="s">
        <v>131</v>
      </c>
      <c r="B52" s="63" t="s">
        <v>132</v>
      </c>
      <c r="C52" s="36">
        <v>4301071073</v>
      </c>
      <c r="D52" s="413">
        <v>4620207490822</v>
      </c>
      <c r="E52" s="413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87</v>
      </c>
      <c r="L52" s="37" t="s">
        <v>88</v>
      </c>
      <c r="M52" s="38" t="s">
        <v>86</v>
      </c>
      <c r="N52" s="38"/>
      <c r="O52" s="37">
        <v>365</v>
      </c>
      <c r="P52" s="43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15"/>
      <c r="R52" s="415"/>
      <c r="S52" s="415"/>
      <c r="T52" s="416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133</v>
      </c>
      <c r="AG52" s="81"/>
      <c r="AJ52" s="87" t="s">
        <v>89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20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0"/>
      <c r="N53" s="420"/>
      <c r="O53" s="421"/>
      <c r="P53" s="417" t="s">
        <v>40</v>
      </c>
      <c r="Q53" s="418"/>
      <c r="R53" s="418"/>
      <c r="S53" s="418"/>
      <c r="T53" s="418"/>
      <c r="U53" s="418"/>
      <c r="V53" s="419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1"/>
      <c r="P54" s="417" t="s">
        <v>40</v>
      </c>
      <c r="Q54" s="418"/>
      <c r="R54" s="418"/>
      <c r="S54" s="418"/>
      <c r="T54" s="418"/>
      <c r="U54" s="418"/>
      <c r="V54" s="419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12" t="s">
        <v>134</v>
      </c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2"/>
      <c r="O55" s="412"/>
      <c r="P55" s="412"/>
      <c r="Q55" s="412"/>
      <c r="R55" s="412"/>
      <c r="S55" s="412"/>
      <c r="T55" s="412"/>
      <c r="U55" s="412"/>
      <c r="V55" s="412"/>
      <c r="W55" s="412"/>
      <c r="X55" s="412"/>
      <c r="Y55" s="412"/>
      <c r="Z55" s="412"/>
      <c r="AA55" s="66"/>
      <c r="AB55" s="66"/>
      <c r="AC55" s="83"/>
    </row>
    <row r="56" spans="1:68" ht="16.5" customHeight="1" x14ac:dyDescent="0.25">
      <c r="A56" s="63" t="s">
        <v>135</v>
      </c>
      <c r="B56" s="63" t="s">
        <v>136</v>
      </c>
      <c r="C56" s="36">
        <v>4301100087</v>
      </c>
      <c r="D56" s="413">
        <v>4607111039743</v>
      </c>
      <c r="E56" s="413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96</v>
      </c>
      <c r="L56" s="37" t="s">
        <v>88</v>
      </c>
      <c r="M56" s="38" t="s">
        <v>86</v>
      </c>
      <c r="N56" s="38"/>
      <c r="O56" s="37">
        <v>365</v>
      </c>
      <c r="P56" s="43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15"/>
      <c r="R56" s="415"/>
      <c r="S56" s="415"/>
      <c r="T56" s="416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137</v>
      </c>
      <c r="AG56" s="81"/>
      <c r="AJ56" s="87" t="s">
        <v>89</v>
      </c>
      <c r="AK56" s="87">
        <v>1</v>
      </c>
      <c r="BB56" s="118" t="s">
        <v>95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138</v>
      </c>
      <c r="B57" s="63" t="s">
        <v>139</v>
      </c>
      <c r="C57" s="36">
        <v>4301100088</v>
      </c>
      <c r="D57" s="413">
        <v>4607111037077</v>
      </c>
      <c r="E57" s="413"/>
      <c r="F57" s="62">
        <v>0.2</v>
      </c>
      <c r="G57" s="37">
        <v>6</v>
      </c>
      <c r="H57" s="62">
        <v>1.2</v>
      </c>
      <c r="I57" s="62">
        <v>1.38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43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415"/>
      <c r="R57" s="415"/>
      <c r="S57" s="415"/>
      <c r="T57" s="416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137</v>
      </c>
      <c r="AG57" s="81"/>
      <c r="AJ57" s="87" t="s">
        <v>89</v>
      </c>
      <c r="AK57" s="87">
        <v>1</v>
      </c>
      <c r="BB57" s="120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20"/>
      <c r="B58" s="420"/>
      <c r="C58" s="420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  <c r="O58" s="421"/>
      <c r="P58" s="417" t="s">
        <v>40</v>
      </c>
      <c r="Q58" s="418"/>
      <c r="R58" s="418"/>
      <c r="S58" s="418"/>
      <c r="T58" s="418"/>
      <c r="U58" s="418"/>
      <c r="V58" s="419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0"/>
      <c r="N59" s="420"/>
      <c r="O59" s="421"/>
      <c r="P59" s="417" t="s">
        <v>40</v>
      </c>
      <c r="Q59" s="418"/>
      <c r="R59" s="418"/>
      <c r="S59" s="418"/>
      <c r="T59" s="418"/>
      <c r="U59" s="418"/>
      <c r="V59" s="419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412" t="s">
        <v>91</v>
      </c>
      <c r="B60" s="412"/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2"/>
      <c r="N60" s="412"/>
      <c r="O60" s="412"/>
      <c r="P60" s="412"/>
      <c r="Q60" s="412"/>
      <c r="R60" s="412"/>
      <c r="S60" s="412"/>
      <c r="T60" s="412"/>
      <c r="U60" s="412"/>
      <c r="V60" s="412"/>
      <c r="W60" s="412"/>
      <c r="X60" s="412"/>
      <c r="Y60" s="412"/>
      <c r="Z60" s="412"/>
      <c r="AA60" s="66"/>
      <c r="AB60" s="66"/>
      <c r="AC60" s="83"/>
    </row>
    <row r="61" spans="1:68" ht="16.5" customHeight="1" x14ac:dyDescent="0.25">
      <c r="A61" s="63" t="s">
        <v>140</v>
      </c>
      <c r="B61" s="63" t="s">
        <v>141</v>
      </c>
      <c r="C61" s="36">
        <v>4301132194</v>
      </c>
      <c r="D61" s="413">
        <v>4607111039712</v>
      </c>
      <c r="E61" s="413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43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415"/>
      <c r="R61" s="415"/>
      <c r="S61" s="415"/>
      <c r="T61" s="416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142</v>
      </c>
      <c r="AG61" s="81"/>
      <c r="AJ61" s="87" t="s">
        <v>89</v>
      </c>
      <c r="AK61" s="87">
        <v>1</v>
      </c>
      <c r="BB61" s="122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20"/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0"/>
      <c r="N62" s="420"/>
      <c r="O62" s="421"/>
      <c r="P62" s="417" t="s">
        <v>40</v>
      </c>
      <c r="Q62" s="418"/>
      <c r="R62" s="418"/>
      <c r="S62" s="418"/>
      <c r="T62" s="418"/>
      <c r="U62" s="418"/>
      <c r="V62" s="419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20"/>
      <c r="B63" s="420"/>
      <c r="C63" s="420"/>
      <c r="D63" s="420"/>
      <c r="E63" s="420"/>
      <c r="F63" s="420"/>
      <c r="G63" s="420"/>
      <c r="H63" s="420"/>
      <c r="I63" s="420"/>
      <c r="J63" s="420"/>
      <c r="K63" s="420"/>
      <c r="L63" s="420"/>
      <c r="M63" s="420"/>
      <c r="N63" s="420"/>
      <c r="O63" s="421"/>
      <c r="P63" s="417" t="s">
        <v>40</v>
      </c>
      <c r="Q63" s="418"/>
      <c r="R63" s="418"/>
      <c r="S63" s="418"/>
      <c r="T63" s="418"/>
      <c r="U63" s="418"/>
      <c r="V63" s="419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12" t="s">
        <v>143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412"/>
      <c r="Z64" s="412"/>
      <c r="AA64" s="66"/>
      <c r="AB64" s="66"/>
      <c r="AC64" s="83"/>
    </row>
    <row r="65" spans="1:68" ht="16.5" customHeight="1" x14ac:dyDescent="0.25">
      <c r="A65" s="63" t="s">
        <v>144</v>
      </c>
      <c r="B65" s="63" t="s">
        <v>145</v>
      </c>
      <c r="C65" s="36">
        <v>4301136018</v>
      </c>
      <c r="D65" s="413">
        <v>4607111037008</v>
      </c>
      <c r="E65" s="413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3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15"/>
      <c r="R65" s="415"/>
      <c r="S65" s="415"/>
      <c r="T65" s="416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146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147</v>
      </c>
      <c r="B66" s="63" t="s">
        <v>148</v>
      </c>
      <c r="C66" s="36">
        <v>4301136015</v>
      </c>
      <c r="D66" s="413">
        <v>4607111037398</v>
      </c>
      <c r="E66" s="413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15"/>
      <c r="R66" s="415"/>
      <c r="S66" s="415"/>
      <c r="T66" s="416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146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20"/>
      <c r="B67" s="420"/>
      <c r="C67" s="420"/>
      <c r="D67" s="420"/>
      <c r="E67" s="420"/>
      <c r="F67" s="420"/>
      <c r="G67" s="420"/>
      <c r="H67" s="420"/>
      <c r="I67" s="420"/>
      <c r="J67" s="420"/>
      <c r="K67" s="420"/>
      <c r="L67" s="420"/>
      <c r="M67" s="420"/>
      <c r="N67" s="420"/>
      <c r="O67" s="421"/>
      <c r="P67" s="417" t="s">
        <v>40</v>
      </c>
      <c r="Q67" s="418"/>
      <c r="R67" s="418"/>
      <c r="S67" s="418"/>
      <c r="T67" s="418"/>
      <c r="U67" s="418"/>
      <c r="V67" s="419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20"/>
      <c r="B68" s="420"/>
      <c r="C68" s="420"/>
      <c r="D68" s="420"/>
      <c r="E68" s="420"/>
      <c r="F68" s="420"/>
      <c r="G68" s="420"/>
      <c r="H68" s="420"/>
      <c r="I68" s="420"/>
      <c r="J68" s="420"/>
      <c r="K68" s="420"/>
      <c r="L68" s="420"/>
      <c r="M68" s="420"/>
      <c r="N68" s="420"/>
      <c r="O68" s="421"/>
      <c r="P68" s="417" t="s">
        <v>40</v>
      </c>
      <c r="Q68" s="418"/>
      <c r="R68" s="418"/>
      <c r="S68" s="418"/>
      <c r="T68" s="418"/>
      <c r="U68" s="418"/>
      <c r="V68" s="419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12" t="s">
        <v>149</v>
      </c>
      <c r="B69" s="412"/>
      <c r="C69" s="412"/>
      <c r="D69" s="412"/>
      <c r="E69" s="412"/>
      <c r="F69" s="412"/>
      <c r="G69" s="412"/>
      <c r="H69" s="412"/>
      <c r="I69" s="412"/>
      <c r="J69" s="412"/>
      <c r="K69" s="412"/>
      <c r="L69" s="412"/>
      <c r="M69" s="412"/>
      <c r="N69" s="412"/>
      <c r="O69" s="412"/>
      <c r="P69" s="412"/>
      <c r="Q69" s="412"/>
      <c r="R69" s="412"/>
      <c r="S69" s="412"/>
      <c r="T69" s="412"/>
      <c r="U69" s="412"/>
      <c r="V69" s="412"/>
      <c r="W69" s="412"/>
      <c r="X69" s="412"/>
      <c r="Y69" s="412"/>
      <c r="Z69" s="412"/>
      <c r="AA69" s="66"/>
      <c r="AB69" s="66"/>
      <c r="AC69" s="83"/>
    </row>
    <row r="70" spans="1:68" ht="16.5" customHeight="1" x14ac:dyDescent="0.25">
      <c r="A70" s="63" t="s">
        <v>150</v>
      </c>
      <c r="B70" s="63" t="s">
        <v>151</v>
      </c>
      <c r="C70" s="36">
        <v>4301135664</v>
      </c>
      <c r="D70" s="413">
        <v>4607111039705</v>
      </c>
      <c r="E70" s="413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4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415"/>
      <c r="R70" s="415"/>
      <c r="S70" s="415"/>
      <c r="T70" s="416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146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152</v>
      </c>
      <c r="B71" s="63" t="s">
        <v>153</v>
      </c>
      <c r="C71" s="36">
        <v>4301135665</v>
      </c>
      <c r="D71" s="413">
        <v>4607111039729</v>
      </c>
      <c r="E71" s="413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4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415"/>
      <c r="R71" s="415"/>
      <c r="S71" s="415"/>
      <c r="T71" s="416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154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155</v>
      </c>
      <c r="B72" s="63" t="s">
        <v>156</v>
      </c>
      <c r="C72" s="36">
        <v>4301135702</v>
      </c>
      <c r="D72" s="413">
        <v>4620207490228</v>
      </c>
      <c r="E72" s="413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4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415"/>
      <c r="R72" s="415"/>
      <c r="S72" s="415"/>
      <c r="T72" s="416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154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20"/>
      <c r="B73" s="420"/>
      <c r="C73" s="420"/>
      <c r="D73" s="420"/>
      <c r="E73" s="420"/>
      <c r="F73" s="420"/>
      <c r="G73" s="420"/>
      <c r="H73" s="420"/>
      <c r="I73" s="420"/>
      <c r="J73" s="420"/>
      <c r="K73" s="420"/>
      <c r="L73" s="420"/>
      <c r="M73" s="420"/>
      <c r="N73" s="420"/>
      <c r="O73" s="421"/>
      <c r="P73" s="417" t="s">
        <v>40</v>
      </c>
      <c r="Q73" s="418"/>
      <c r="R73" s="418"/>
      <c r="S73" s="418"/>
      <c r="T73" s="418"/>
      <c r="U73" s="418"/>
      <c r="V73" s="419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20"/>
      <c r="B74" s="420"/>
      <c r="C74" s="420"/>
      <c r="D74" s="420"/>
      <c r="E74" s="420"/>
      <c r="F74" s="420"/>
      <c r="G74" s="420"/>
      <c r="H74" s="420"/>
      <c r="I74" s="420"/>
      <c r="J74" s="420"/>
      <c r="K74" s="420"/>
      <c r="L74" s="420"/>
      <c r="M74" s="420"/>
      <c r="N74" s="420"/>
      <c r="O74" s="421"/>
      <c r="P74" s="417" t="s">
        <v>40</v>
      </c>
      <c r="Q74" s="418"/>
      <c r="R74" s="418"/>
      <c r="S74" s="418"/>
      <c r="T74" s="418"/>
      <c r="U74" s="418"/>
      <c r="V74" s="419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11" t="s">
        <v>157</v>
      </c>
      <c r="B75" s="411"/>
      <c r="C75" s="411"/>
      <c r="D75" s="411"/>
      <c r="E75" s="411"/>
      <c r="F75" s="411"/>
      <c r="G75" s="411"/>
      <c r="H75" s="411"/>
      <c r="I75" s="411"/>
      <c r="J75" s="411"/>
      <c r="K75" s="411"/>
      <c r="L75" s="411"/>
      <c r="M75" s="411"/>
      <c r="N75" s="411"/>
      <c r="O75" s="411"/>
      <c r="P75" s="411"/>
      <c r="Q75" s="411"/>
      <c r="R75" s="411"/>
      <c r="S75" s="411"/>
      <c r="T75" s="411"/>
      <c r="U75" s="411"/>
      <c r="V75" s="411"/>
      <c r="W75" s="411"/>
      <c r="X75" s="411"/>
      <c r="Y75" s="411"/>
      <c r="Z75" s="411"/>
      <c r="AA75" s="65"/>
      <c r="AB75" s="65"/>
      <c r="AC75" s="82"/>
    </row>
    <row r="76" spans="1:68" ht="14.25" customHeight="1" x14ac:dyDescent="0.25">
      <c r="A76" s="412" t="s">
        <v>82</v>
      </c>
      <c r="B76" s="412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  <c r="U76" s="412"/>
      <c r="V76" s="412"/>
      <c r="W76" s="412"/>
      <c r="X76" s="412"/>
      <c r="Y76" s="412"/>
      <c r="Z76" s="412"/>
      <c r="AA76" s="66"/>
      <c r="AB76" s="66"/>
      <c r="AC76" s="83"/>
    </row>
    <row r="77" spans="1:68" ht="27" customHeight="1" x14ac:dyDescent="0.25">
      <c r="A77" s="63" t="s">
        <v>158</v>
      </c>
      <c r="B77" s="63" t="s">
        <v>159</v>
      </c>
      <c r="C77" s="36">
        <v>4301070977</v>
      </c>
      <c r="D77" s="413">
        <v>4607111037411</v>
      </c>
      <c r="E77" s="413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161</v>
      </c>
      <c r="L77" s="37" t="s">
        <v>113</v>
      </c>
      <c r="M77" s="38" t="s">
        <v>86</v>
      </c>
      <c r="N77" s="38"/>
      <c r="O77" s="37">
        <v>180</v>
      </c>
      <c r="P77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15"/>
      <c r="R77" s="415"/>
      <c r="S77" s="415"/>
      <c r="T77" s="416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160</v>
      </c>
      <c r="AG77" s="81"/>
      <c r="AJ77" s="87" t="s">
        <v>114</v>
      </c>
      <c r="AK77" s="87">
        <v>18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162</v>
      </c>
      <c r="B78" s="63" t="s">
        <v>163</v>
      </c>
      <c r="C78" s="36">
        <v>4301070981</v>
      </c>
      <c r="D78" s="413">
        <v>4607111036728</v>
      </c>
      <c r="E78" s="413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87</v>
      </c>
      <c r="L78" s="37" t="s">
        <v>117</v>
      </c>
      <c r="M78" s="38" t="s">
        <v>86</v>
      </c>
      <c r="N78" s="38"/>
      <c r="O78" s="37">
        <v>180</v>
      </c>
      <c r="P78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15"/>
      <c r="R78" s="415"/>
      <c r="S78" s="415"/>
      <c r="T78" s="416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160</v>
      </c>
      <c r="AG78" s="81"/>
      <c r="AJ78" s="87" t="s">
        <v>118</v>
      </c>
      <c r="AK78" s="87">
        <v>144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20"/>
      <c r="B79" s="420"/>
      <c r="C79" s="420"/>
      <c r="D79" s="420"/>
      <c r="E79" s="420"/>
      <c r="F79" s="420"/>
      <c r="G79" s="420"/>
      <c r="H79" s="420"/>
      <c r="I79" s="420"/>
      <c r="J79" s="420"/>
      <c r="K79" s="420"/>
      <c r="L79" s="420"/>
      <c r="M79" s="420"/>
      <c r="N79" s="420"/>
      <c r="O79" s="421"/>
      <c r="P79" s="417" t="s">
        <v>40</v>
      </c>
      <c r="Q79" s="418"/>
      <c r="R79" s="418"/>
      <c r="S79" s="418"/>
      <c r="T79" s="418"/>
      <c r="U79" s="418"/>
      <c r="V79" s="419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20"/>
      <c r="B80" s="420"/>
      <c r="C80" s="420"/>
      <c r="D80" s="420"/>
      <c r="E80" s="420"/>
      <c r="F80" s="420"/>
      <c r="G80" s="420"/>
      <c r="H80" s="420"/>
      <c r="I80" s="420"/>
      <c r="J80" s="420"/>
      <c r="K80" s="420"/>
      <c r="L80" s="420"/>
      <c r="M80" s="420"/>
      <c r="N80" s="420"/>
      <c r="O80" s="421"/>
      <c r="P80" s="417" t="s">
        <v>40</v>
      </c>
      <c r="Q80" s="418"/>
      <c r="R80" s="418"/>
      <c r="S80" s="418"/>
      <c r="T80" s="418"/>
      <c r="U80" s="418"/>
      <c r="V80" s="419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11" t="s">
        <v>164</v>
      </c>
      <c r="B81" s="411"/>
      <c r="C81" s="411"/>
      <c r="D81" s="411"/>
      <c r="E81" s="411"/>
      <c r="F81" s="411"/>
      <c r="G81" s="411"/>
      <c r="H81" s="411"/>
      <c r="I81" s="411"/>
      <c r="J81" s="411"/>
      <c r="K81" s="411"/>
      <c r="L81" s="411"/>
      <c r="M81" s="411"/>
      <c r="N81" s="411"/>
      <c r="O81" s="411"/>
      <c r="P81" s="411"/>
      <c r="Q81" s="411"/>
      <c r="R81" s="411"/>
      <c r="S81" s="411"/>
      <c r="T81" s="411"/>
      <c r="U81" s="411"/>
      <c r="V81" s="411"/>
      <c r="W81" s="411"/>
      <c r="X81" s="411"/>
      <c r="Y81" s="411"/>
      <c r="Z81" s="411"/>
      <c r="AA81" s="65"/>
      <c r="AB81" s="65"/>
      <c r="AC81" s="82"/>
    </row>
    <row r="82" spans="1:68" ht="14.25" customHeight="1" x14ac:dyDescent="0.25">
      <c r="A82" s="412" t="s">
        <v>149</v>
      </c>
      <c r="B82" s="412"/>
      <c r="C82" s="412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66"/>
      <c r="AB82" s="66"/>
      <c r="AC82" s="83"/>
    </row>
    <row r="83" spans="1:68" ht="27" customHeight="1" x14ac:dyDescent="0.25">
      <c r="A83" s="63" t="s">
        <v>165</v>
      </c>
      <c r="B83" s="63" t="s">
        <v>166</v>
      </c>
      <c r="C83" s="36">
        <v>4301135586</v>
      </c>
      <c r="D83" s="413">
        <v>4607111033659</v>
      </c>
      <c r="E83" s="413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15"/>
      <c r="R83" s="415"/>
      <c r="S83" s="415"/>
      <c r="T83" s="416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IFERROR(IF(X83="","",X83*0.00941),"")</f>
        <v>0</v>
      </c>
      <c r="AA83" s="68" t="s">
        <v>46</v>
      </c>
      <c r="AB83" s="69" t="s">
        <v>46</v>
      </c>
      <c r="AC83" s="137" t="s">
        <v>167</v>
      </c>
      <c r="AG83" s="81"/>
      <c r="AJ83" s="87" t="s">
        <v>89</v>
      </c>
      <c r="AK83" s="87">
        <v>1</v>
      </c>
      <c r="BB83" s="138" t="s">
        <v>95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168</v>
      </c>
      <c r="B84" s="63" t="s">
        <v>169</v>
      </c>
      <c r="C84" s="36">
        <v>4301135574</v>
      </c>
      <c r="D84" s="413">
        <v>4607111033659</v>
      </c>
      <c r="E84" s="413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15"/>
      <c r="R84" s="415"/>
      <c r="S84" s="415"/>
      <c r="T84" s="416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167</v>
      </c>
      <c r="AG84" s="81"/>
      <c r="AJ84" s="87" t="s">
        <v>89</v>
      </c>
      <c r="AK84" s="87">
        <v>1</v>
      </c>
      <c r="BB84" s="140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20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0"/>
      <c r="N85" s="420"/>
      <c r="O85" s="421"/>
      <c r="P85" s="417" t="s">
        <v>40</v>
      </c>
      <c r="Q85" s="418"/>
      <c r="R85" s="418"/>
      <c r="S85" s="418"/>
      <c r="T85" s="418"/>
      <c r="U85" s="418"/>
      <c r="V85" s="419"/>
      <c r="W85" s="42" t="s">
        <v>39</v>
      </c>
      <c r="X85" s="43">
        <f>IFERROR(SUM(X83:X84),"0")</f>
        <v>0</v>
      </c>
      <c r="Y85" s="43">
        <f>IFERROR(SUM(Y83:Y84),"0")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0"/>
      <c r="N86" s="420"/>
      <c r="O86" s="421"/>
      <c r="P86" s="417" t="s">
        <v>40</v>
      </c>
      <c r="Q86" s="418"/>
      <c r="R86" s="418"/>
      <c r="S86" s="418"/>
      <c r="T86" s="418"/>
      <c r="U86" s="418"/>
      <c r="V86" s="419"/>
      <c r="W86" s="42" t="s">
        <v>0</v>
      </c>
      <c r="X86" s="43">
        <f>IFERROR(SUMPRODUCT(X83:X84*H83:H84),"0")</f>
        <v>0</v>
      </c>
      <c r="Y86" s="43">
        <f>IFERROR(SUMPRODUCT(Y83:Y84*H83:H84),"0")</f>
        <v>0</v>
      </c>
      <c r="Z86" s="42"/>
      <c r="AA86" s="67"/>
      <c r="AB86" s="67"/>
      <c r="AC86" s="67"/>
    </row>
    <row r="87" spans="1:68" ht="16.5" customHeight="1" x14ac:dyDescent="0.25">
      <c r="A87" s="411" t="s">
        <v>170</v>
      </c>
      <c r="B87" s="411"/>
      <c r="C87" s="411"/>
      <c r="D87" s="411"/>
      <c r="E87" s="411"/>
      <c r="F87" s="411"/>
      <c r="G87" s="411"/>
      <c r="H87" s="411"/>
      <c r="I87" s="411"/>
      <c r="J87" s="411"/>
      <c r="K87" s="411"/>
      <c r="L87" s="411"/>
      <c r="M87" s="411"/>
      <c r="N87" s="411"/>
      <c r="O87" s="411"/>
      <c r="P87" s="411"/>
      <c r="Q87" s="411"/>
      <c r="R87" s="411"/>
      <c r="S87" s="411"/>
      <c r="T87" s="411"/>
      <c r="U87" s="411"/>
      <c r="V87" s="411"/>
      <c r="W87" s="411"/>
      <c r="X87" s="411"/>
      <c r="Y87" s="411"/>
      <c r="Z87" s="411"/>
      <c r="AA87" s="65"/>
      <c r="AB87" s="65"/>
      <c r="AC87" s="82"/>
    </row>
    <row r="88" spans="1:68" ht="14.25" customHeight="1" x14ac:dyDescent="0.25">
      <c r="A88" s="412" t="s">
        <v>171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412"/>
      <c r="Z88" s="412"/>
      <c r="AA88" s="66"/>
      <c r="AB88" s="66"/>
      <c r="AC88" s="83"/>
    </row>
    <row r="89" spans="1:68" ht="27" customHeight="1" x14ac:dyDescent="0.25">
      <c r="A89" s="63" t="s">
        <v>172</v>
      </c>
      <c r="B89" s="63" t="s">
        <v>173</v>
      </c>
      <c r="C89" s="36">
        <v>4301131047</v>
      </c>
      <c r="D89" s="413">
        <v>4607111034120</v>
      </c>
      <c r="E89" s="413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15"/>
      <c r="R89" s="415"/>
      <c r="S89" s="415"/>
      <c r="T89" s="416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174</v>
      </c>
      <c r="AG89" s="81"/>
      <c r="AJ89" s="87" t="s">
        <v>89</v>
      </c>
      <c r="AK89" s="87">
        <v>1</v>
      </c>
      <c r="BB89" s="142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175</v>
      </c>
      <c r="B90" s="63" t="s">
        <v>176</v>
      </c>
      <c r="C90" s="36">
        <v>4301131046</v>
      </c>
      <c r="D90" s="413">
        <v>4607111034137</v>
      </c>
      <c r="E90" s="413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15"/>
      <c r="R90" s="415"/>
      <c r="S90" s="415"/>
      <c r="T90" s="416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177</v>
      </c>
      <c r="AG90" s="81"/>
      <c r="AJ90" s="87" t="s">
        <v>89</v>
      </c>
      <c r="AK90" s="87">
        <v>1</v>
      </c>
      <c r="BB90" s="144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0"/>
      <c r="N91" s="420"/>
      <c r="O91" s="421"/>
      <c r="P91" s="417" t="s">
        <v>40</v>
      </c>
      <c r="Q91" s="418"/>
      <c r="R91" s="418"/>
      <c r="S91" s="418"/>
      <c r="T91" s="418"/>
      <c r="U91" s="418"/>
      <c r="V91" s="419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0"/>
      <c r="N92" s="420"/>
      <c r="O92" s="421"/>
      <c r="P92" s="417" t="s">
        <v>40</v>
      </c>
      <c r="Q92" s="418"/>
      <c r="R92" s="418"/>
      <c r="S92" s="418"/>
      <c r="T92" s="418"/>
      <c r="U92" s="418"/>
      <c r="V92" s="419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1" t="s">
        <v>178</v>
      </c>
      <c r="B93" s="411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1"/>
      <c r="N93" s="411"/>
      <c r="O93" s="411"/>
      <c r="P93" s="411"/>
      <c r="Q93" s="411"/>
      <c r="R93" s="411"/>
      <c r="S93" s="411"/>
      <c r="T93" s="411"/>
      <c r="U93" s="411"/>
      <c r="V93" s="411"/>
      <c r="W93" s="411"/>
      <c r="X93" s="411"/>
      <c r="Y93" s="411"/>
      <c r="Z93" s="411"/>
      <c r="AA93" s="65"/>
      <c r="AB93" s="65"/>
      <c r="AC93" s="82"/>
    </row>
    <row r="94" spans="1:68" ht="14.25" customHeight="1" x14ac:dyDescent="0.25">
      <c r="A94" s="412" t="s">
        <v>149</v>
      </c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2"/>
      <c r="O94" s="412"/>
      <c r="P94" s="412"/>
      <c r="Q94" s="412"/>
      <c r="R94" s="412"/>
      <c r="S94" s="412"/>
      <c r="T94" s="412"/>
      <c r="U94" s="412"/>
      <c r="V94" s="412"/>
      <c r="W94" s="412"/>
      <c r="X94" s="412"/>
      <c r="Y94" s="412"/>
      <c r="Z94" s="412"/>
      <c r="AA94" s="66"/>
      <c r="AB94" s="66"/>
      <c r="AC94" s="83"/>
    </row>
    <row r="95" spans="1:68" ht="27" customHeight="1" x14ac:dyDescent="0.25">
      <c r="A95" s="63" t="s">
        <v>179</v>
      </c>
      <c r="B95" s="63" t="s">
        <v>180</v>
      </c>
      <c r="C95" s="36">
        <v>4301135763</v>
      </c>
      <c r="D95" s="413">
        <v>4620207491027</v>
      </c>
      <c r="E95" s="413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9" t="s">
        <v>181</v>
      </c>
      <c r="Q95" s="415"/>
      <c r="R95" s="415"/>
      <c r="S95" s="415"/>
      <c r="T95" s="416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2" si="6">IFERROR(IF(X95="","",X95),"")</f>
        <v>0</v>
      </c>
      <c r="Z95" s="41">
        <f t="shared" ref="Z95:Z102" si="7">IFERROR(IF(X95="","",X95*0.01788),"")</f>
        <v>0</v>
      </c>
      <c r="AA95" s="68" t="s">
        <v>46</v>
      </c>
      <c r="AB95" s="69" t="s">
        <v>46</v>
      </c>
      <c r="AC95" s="145" t="s">
        <v>167</v>
      </c>
      <c r="AG95" s="81"/>
      <c r="AJ95" s="87" t="s">
        <v>89</v>
      </c>
      <c r="AK95" s="87">
        <v>1</v>
      </c>
      <c r="BB95" s="146" t="s">
        <v>95</v>
      </c>
      <c r="BM95" s="81">
        <f t="shared" ref="BM95:BM102" si="8">IFERROR(X95*I95,"0")</f>
        <v>0</v>
      </c>
      <c r="BN95" s="81">
        <f t="shared" ref="BN95:BN102" si="9">IFERROR(Y95*I95,"0")</f>
        <v>0</v>
      </c>
      <c r="BO95" s="81">
        <f t="shared" ref="BO95:BO102" si="10">IFERROR(X95/J95,"0")</f>
        <v>0</v>
      </c>
      <c r="BP95" s="81">
        <f t="shared" ref="BP95:BP102" si="11">IFERROR(Y95/J95,"0")</f>
        <v>0</v>
      </c>
    </row>
    <row r="96" spans="1:68" ht="27" customHeight="1" x14ac:dyDescent="0.25">
      <c r="A96" s="63" t="s">
        <v>182</v>
      </c>
      <c r="B96" s="63" t="s">
        <v>183</v>
      </c>
      <c r="C96" s="36">
        <v>4301135793</v>
      </c>
      <c r="D96" s="413">
        <v>4620207491003</v>
      </c>
      <c r="E96" s="413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50" t="s">
        <v>184</v>
      </c>
      <c r="Q96" s="415"/>
      <c r="R96" s="415"/>
      <c r="S96" s="415"/>
      <c r="T96" s="416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167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185</v>
      </c>
      <c r="B97" s="63" t="s">
        <v>186</v>
      </c>
      <c r="C97" s="36">
        <v>4301135766</v>
      </c>
      <c r="D97" s="413">
        <v>4620207491003</v>
      </c>
      <c r="E97" s="413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51" t="s">
        <v>184</v>
      </c>
      <c r="Q97" s="415"/>
      <c r="R97" s="415"/>
      <c r="S97" s="415"/>
      <c r="T97" s="416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167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187</v>
      </c>
      <c r="B98" s="63" t="s">
        <v>188</v>
      </c>
      <c r="C98" s="36">
        <v>4301135595</v>
      </c>
      <c r="D98" s="413">
        <v>4607111035141</v>
      </c>
      <c r="E98" s="413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5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415"/>
      <c r="R98" s="415"/>
      <c r="S98" s="415"/>
      <c r="T98" s="416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189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190</v>
      </c>
      <c r="B99" s="63" t="s">
        <v>191</v>
      </c>
      <c r="C99" s="36">
        <v>4301135768</v>
      </c>
      <c r="D99" s="413">
        <v>4620207491034</v>
      </c>
      <c r="E99" s="413"/>
      <c r="F99" s="62">
        <v>0.24</v>
      </c>
      <c r="G99" s="37">
        <v>12</v>
      </c>
      <c r="H99" s="62">
        <v>2.88</v>
      </c>
      <c r="I99" s="62">
        <v>3.5836000000000001</v>
      </c>
      <c r="J99" s="37">
        <v>70</v>
      </c>
      <c r="K99" s="37" t="s">
        <v>96</v>
      </c>
      <c r="L99" s="37" t="s">
        <v>88</v>
      </c>
      <c r="M99" s="38" t="s">
        <v>86</v>
      </c>
      <c r="N99" s="38"/>
      <c r="O99" s="37">
        <v>180</v>
      </c>
      <c r="P99" s="453" t="s">
        <v>192</v>
      </c>
      <c r="Q99" s="415"/>
      <c r="R99" s="415"/>
      <c r="S99" s="415"/>
      <c r="T99" s="416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189</v>
      </c>
      <c r="AG99" s="81"/>
      <c r="AJ99" s="87" t="s">
        <v>89</v>
      </c>
      <c r="AK99" s="87">
        <v>1</v>
      </c>
      <c r="BB99" s="154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193</v>
      </c>
      <c r="B100" s="63" t="s">
        <v>194</v>
      </c>
      <c r="C100" s="36">
        <v>4301135760</v>
      </c>
      <c r="D100" s="413">
        <v>4620207491010</v>
      </c>
      <c r="E100" s="413"/>
      <c r="F100" s="62">
        <v>0.24</v>
      </c>
      <c r="G100" s="37">
        <v>12</v>
      </c>
      <c r="H100" s="62">
        <v>2.88</v>
      </c>
      <c r="I100" s="62">
        <v>3.5836000000000001</v>
      </c>
      <c r="J100" s="37">
        <v>70</v>
      </c>
      <c r="K100" s="37" t="s">
        <v>96</v>
      </c>
      <c r="L100" s="37" t="s">
        <v>88</v>
      </c>
      <c r="M100" s="38" t="s">
        <v>86</v>
      </c>
      <c r="N100" s="38"/>
      <c r="O100" s="37">
        <v>180</v>
      </c>
      <c r="P100" s="454" t="s">
        <v>195</v>
      </c>
      <c r="Q100" s="415"/>
      <c r="R100" s="415"/>
      <c r="S100" s="415"/>
      <c r="T100" s="416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167</v>
      </c>
      <c r="AG100" s="81"/>
      <c r="AJ100" s="87" t="s">
        <v>89</v>
      </c>
      <c r="AK100" s="87">
        <v>1</v>
      </c>
      <c r="BB100" s="156" t="s">
        <v>95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196</v>
      </c>
      <c r="B101" s="63" t="s">
        <v>197</v>
      </c>
      <c r="C101" s="36">
        <v>4301135571</v>
      </c>
      <c r="D101" s="413">
        <v>4607111035028</v>
      </c>
      <c r="E101" s="413"/>
      <c r="F101" s="62">
        <v>0.48</v>
      </c>
      <c r="G101" s="37">
        <v>8</v>
      </c>
      <c r="H101" s="62">
        <v>3.84</v>
      </c>
      <c r="I101" s="62">
        <v>4.4488000000000003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455" t="s">
        <v>198</v>
      </c>
      <c r="Q101" s="415"/>
      <c r="R101" s="415"/>
      <c r="S101" s="415"/>
      <c r="T101" s="416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167</v>
      </c>
      <c r="AG101" s="81"/>
      <c r="AJ101" s="87" t="s">
        <v>89</v>
      </c>
      <c r="AK101" s="87">
        <v>1</v>
      </c>
      <c r="BB101" s="158" t="s">
        <v>95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customHeight="1" x14ac:dyDescent="0.25">
      <c r="A102" s="63" t="s">
        <v>199</v>
      </c>
      <c r="B102" s="63" t="s">
        <v>200</v>
      </c>
      <c r="C102" s="36">
        <v>4301135285</v>
      </c>
      <c r="D102" s="413">
        <v>4607111036407</v>
      </c>
      <c r="E102" s="413"/>
      <c r="F102" s="62">
        <v>0.3</v>
      </c>
      <c r="G102" s="37">
        <v>14</v>
      </c>
      <c r="H102" s="62">
        <v>4.2</v>
      </c>
      <c r="I102" s="62">
        <v>4.5292000000000003</v>
      </c>
      <c r="J102" s="37">
        <v>70</v>
      </c>
      <c r="K102" s="37" t="s">
        <v>96</v>
      </c>
      <c r="L102" s="37" t="s">
        <v>113</v>
      </c>
      <c r="M102" s="38" t="s">
        <v>86</v>
      </c>
      <c r="N102" s="38"/>
      <c r="O102" s="37">
        <v>180</v>
      </c>
      <c r="P102" s="4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415"/>
      <c r="R102" s="415"/>
      <c r="S102" s="415"/>
      <c r="T102" s="416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201</v>
      </c>
      <c r="AG102" s="81"/>
      <c r="AJ102" s="87" t="s">
        <v>114</v>
      </c>
      <c r="AK102" s="87">
        <v>14</v>
      </c>
      <c r="BB102" s="160" t="s">
        <v>95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x14ac:dyDescent="0.2">
      <c r="A103" s="420"/>
      <c r="B103" s="420"/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20"/>
      <c r="N103" s="420"/>
      <c r="O103" s="421"/>
      <c r="P103" s="417" t="s">
        <v>40</v>
      </c>
      <c r="Q103" s="418"/>
      <c r="R103" s="418"/>
      <c r="S103" s="418"/>
      <c r="T103" s="418"/>
      <c r="U103" s="418"/>
      <c r="V103" s="419"/>
      <c r="W103" s="42" t="s">
        <v>39</v>
      </c>
      <c r="X103" s="43">
        <f>IFERROR(SUM(X95:X102),"0")</f>
        <v>0</v>
      </c>
      <c r="Y103" s="43">
        <f>IFERROR(SUM(Y95:Y102),"0")</f>
        <v>0</v>
      </c>
      <c r="Z103" s="43">
        <f>IFERROR(IF(Z95="",0,Z95),"0")+IFERROR(IF(Z96="",0,Z96),"0")+IFERROR(IF(Z97="",0,Z97),"0")+IFERROR(IF(Z98="",0,Z98),"0")+IFERROR(IF(Z99="",0,Z99),"0")+IFERROR(IF(Z100="",0,Z100),"0")+IFERROR(IF(Z101="",0,Z101),"0")+IFERROR(IF(Z102="",0,Z102),"0")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0"/>
      <c r="N104" s="420"/>
      <c r="O104" s="421"/>
      <c r="P104" s="417" t="s">
        <v>40</v>
      </c>
      <c r="Q104" s="418"/>
      <c r="R104" s="418"/>
      <c r="S104" s="418"/>
      <c r="T104" s="418"/>
      <c r="U104" s="418"/>
      <c r="V104" s="419"/>
      <c r="W104" s="42" t="s">
        <v>0</v>
      </c>
      <c r="X104" s="43">
        <f>IFERROR(SUMPRODUCT(X95:X102*H95:H102),"0")</f>
        <v>0</v>
      </c>
      <c r="Y104" s="43">
        <f>IFERROR(SUMPRODUCT(Y95:Y102*H95:H102),"0")</f>
        <v>0</v>
      </c>
      <c r="Z104" s="42"/>
      <c r="AA104" s="67"/>
      <c r="AB104" s="67"/>
      <c r="AC104" s="67"/>
    </row>
    <row r="105" spans="1:68" ht="16.5" customHeight="1" x14ac:dyDescent="0.25">
      <c r="A105" s="411" t="s">
        <v>202</v>
      </c>
      <c r="B105" s="411"/>
      <c r="C105" s="411"/>
      <c r="D105" s="411"/>
      <c r="E105" s="411"/>
      <c r="F105" s="411"/>
      <c r="G105" s="411"/>
      <c r="H105" s="411"/>
      <c r="I105" s="411"/>
      <c r="J105" s="411"/>
      <c r="K105" s="411"/>
      <c r="L105" s="411"/>
      <c r="M105" s="411"/>
      <c r="N105" s="411"/>
      <c r="O105" s="411"/>
      <c r="P105" s="411"/>
      <c r="Q105" s="411"/>
      <c r="R105" s="411"/>
      <c r="S105" s="411"/>
      <c r="T105" s="411"/>
      <c r="U105" s="411"/>
      <c r="V105" s="411"/>
      <c r="W105" s="411"/>
      <c r="X105" s="411"/>
      <c r="Y105" s="411"/>
      <c r="Z105" s="411"/>
      <c r="AA105" s="65"/>
      <c r="AB105" s="65"/>
      <c r="AC105" s="82"/>
    </row>
    <row r="106" spans="1:68" ht="14.25" customHeight="1" x14ac:dyDescent="0.25">
      <c r="A106" s="412" t="s">
        <v>143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412"/>
      <c r="Z106" s="412"/>
      <c r="AA106" s="66"/>
      <c r="AB106" s="66"/>
      <c r="AC106" s="83"/>
    </row>
    <row r="107" spans="1:68" ht="27" customHeight="1" x14ac:dyDescent="0.25">
      <c r="A107" s="63" t="s">
        <v>203</v>
      </c>
      <c r="B107" s="63" t="s">
        <v>204</v>
      </c>
      <c r="C107" s="36">
        <v>4301136070</v>
      </c>
      <c r="D107" s="413">
        <v>4607025784012</v>
      </c>
      <c r="E107" s="413"/>
      <c r="F107" s="62">
        <v>0.09</v>
      </c>
      <c r="G107" s="37">
        <v>24</v>
      </c>
      <c r="H107" s="62">
        <v>2.16</v>
      </c>
      <c r="I107" s="62">
        <v>2.4912000000000001</v>
      </c>
      <c r="J107" s="37">
        <v>126</v>
      </c>
      <c r="K107" s="37" t="s">
        <v>96</v>
      </c>
      <c r="L107" s="37" t="s">
        <v>113</v>
      </c>
      <c r="M107" s="38" t="s">
        <v>86</v>
      </c>
      <c r="N107" s="38"/>
      <c r="O107" s="37">
        <v>180</v>
      </c>
      <c r="P107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415"/>
      <c r="R107" s="415"/>
      <c r="S107" s="415"/>
      <c r="T107" s="416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IFERROR(IF(X107="","",X107*0.00936),"")</f>
        <v>0</v>
      </c>
      <c r="AA107" s="68" t="s">
        <v>46</v>
      </c>
      <c r="AB107" s="69" t="s">
        <v>46</v>
      </c>
      <c r="AC107" s="161" t="s">
        <v>205</v>
      </c>
      <c r="AG107" s="81"/>
      <c r="AJ107" s="87" t="s">
        <v>114</v>
      </c>
      <c r="AK107" s="87">
        <v>14</v>
      </c>
      <c r="BB107" s="162" t="s">
        <v>95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206</v>
      </c>
      <c r="B108" s="63" t="s">
        <v>207</v>
      </c>
      <c r="C108" s="36">
        <v>4301136079</v>
      </c>
      <c r="D108" s="413">
        <v>4607025784319</v>
      </c>
      <c r="E108" s="413"/>
      <c r="F108" s="62">
        <v>0.36</v>
      </c>
      <c r="G108" s="37">
        <v>10</v>
      </c>
      <c r="H108" s="62">
        <v>3.6</v>
      </c>
      <c r="I108" s="62">
        <v>4.2439999999999998</v>
      </c>
      <c r="J108" s="37">
        <v>70</v>
      </c>
      <c r="K108" s="37" t="s">
        <v>96</v>
      </c>
      <c r="L108" s="37" t="s">
        <v>88</v>
      </c>
      <c r="M108" s="38" t="s">
        <v>86</v>
      </c>
      <c r="N108" s="38"/>
      <c r="O108" s="37">
        <v>180</v>
      </c>
      <c r="P108" s="45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415"/>
      <c r="R108" s="415"/>
      <c r="S108" s="415"/>
      <c r="T108" s="416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63" t="s">
        <v>167</v>
      </c>
      <c r="AG108" s="81"/>
      <c r="AJ108" s="87" t="s">
        <v>89</v>
      </c>
      <c r="AK108" s="87">
        <v>1</v>
      </c>
      <c r="BB108" s="164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20"/>
      <c r="B109" s="420"/>
      <c r="C109" s="420"/>
      <c r="D109" s="420"/>
      <c r="E109" s="420"/>
      <c r="F109" s="420"/>
      <c r="G109" s="420"/>
      <c r="H109" s="420"/>
      <c r="I109" s="420"/>
      <c r="J109" s="420"/>
      <c r="K109" s="420"/>
      <c r="L109" s="420"/>
      <c r="M109" s="420"/>
      <c r="N109" s="420"/>
      <c r="O109" s="421"/>
      <c r="P109" s="417" t="s">
        <v>40</v>
      </c>
      <c r="Q109" s="418"/>
      <c r="R109" s="418"/>
      <c r="S109" s="418"/>
      <c r="T109" s="418"/>
      <c r="U109" s="418"/>
      <c r="V109" s="419"/>
      <c r="W109" s="42" t="s">
        <v>39</v>
      </c>
      <c r="X109" s="43">
        <f>IFERROR(SUM(X107:X108),"0")</f>
        <v>0</v>
      </c>
      <c r="Y109" s="43">
        <f>IFERROR(SUM(Y107:Y108),"0")</f>
        <v>0</v>
      </c>
      <c r="Z109" s="43">
        <f>IFERROR(IF(Z107="",0,Z107),"0")+IFERROR(IF(Z108="",0,Z108),"0")</f>
        <v>0</v>
      </c>
      <c r="AA109" s="67"/>
      <c r="AB109" s="67"/>
      <c r="AC109" s="67"/>
    </row>
    <row r="110" spans="1:68" x14ac:dyDescent="0.2">
      <c r="A110" s="420"/>
      <c r="B110" s="420"/>
      <c r="C110" s="420"/>
      <c r="D110" s="420"/>
      <c r="E110" s="420"/>
      <c r="F110" s="420"/>
      <c r="G110" s="420"/>
      <c r="H110" s="420"/>
      <c r="I110" s="420"/>
      <c r="J110" s="420"/>
      <c r="K110" s="420"/>
      <c r="L110" s="420"/>
      <c r="M110" s="420"/>
      <c r="N110" s="420"/>
      <c r="O110" s="421"/>
      <c r="P110" s="417" t="s">
        <v>40</v>
      </c>
      <c r="Q110" s="418"/>
      <c r="R110" s="418"/>
      <c r="S110" s="418"/>
      <c r="T110" s="418"/>
      <c r="U110" s="418"/>
      <c r="V110" s="419"/>
      <c r="W110" s="42" t="s">
        <v>0</v>
      </c>
      <c r="X110" s="43">
        <f>IFERROR(SUMPRODUCT(X107:X108*H107:H108),"0")</f>
        <v>0</v>
      </c>
      <c r="Y110" s="43">
        <f>IFERROR(SUMPRODUCT(Y107:Y108*H107:H108),"0")</f>
        <v>0</v>
      </c>
      <c r="Z110" s="42"/>
      <c r="AA110" s="67"/>
      <c r="AB110" s="67"/>
      <c r="AC110" s="67"/>
    </row>
    <row r="111" spans="1:68" ht="16.5" customHeight="1" x14ac:dyDescent="0.25">
      <c r="A111" s="411" t="s">
        <v>208</v>
      </c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1"/>
      <c r="N111" s="411"/>
      <c r="O111" s="411"/>
      <c r="P111" s="411"/>
      <c r="Q111" s="411"/>
      <c r="R111" s="411"/>
      <c r="S111" s="411"/>
      <c r="T111" s="411"/>
      <c r="U111" s="411"/>
      <c r="V111" s="411"/>
      <c r="W111" s="411"/>
      <c r="X111" s="411"/>
      <c r="Y111" s="411"/>
      <c r="Z111" s="411"/>
      <c r="AA111" s="65"/>
      <c r="AB111" s="65"/>
      <c r="AC111" s="82"/>
    </row>
    <row r="112" spans="1:68" ht="14.25" customHeight="1" x14ac:dyDescent="0.25">
      <c r="A112" s="412" t="s">
        <v>82</v>
      </c>
      <c r="B112" s="412"/>
      <c r="C112" s="412"/>
      <c r="D112" s="412"/>
      <c r="E112" s="412"/>
      <c r="F112" s="412"/>
      <c r="G112" s="412"/>
      <c r="H112" s="412"/>
      <c r="I112" s="412"/>
      <c r="J112" s="412"/>
      <c r="K112" s="412"/>
      <c r="L112" s="412"/>
      <c r="M112" s="412"/>
      <c r="N112" s="412"/>
      <c r="O112" s="412"/>
      <c r="P112" s="412"/>
      <c r="Q112" s="412"/>
      <c r="R112" s="412"/>
      <c r="S112" s="412"/>
      <c r="T112" s="412"/>
      <c r="U112" s="412"/>
      <c r="V112" s="412"/>
      <c r="W112" s="412"/>
      <c r="X112" s="412"/>
      <c r="Y112" s="412"/>
      <c r="Z112" s="412"/>
      <c r="AA112" s="66"/>
      <c r="AB112" s="66"/>
      <c r="AC112" s="83"/>
    </row>
    <row r="113" spans="1:68" ht="27" customHeight="1" x14ac:dyDescent="0.25">
      <c r="A113" s="63" t="s">
        <v>209</v>
      </c>
      <c r="B113" s="63" t="s">
        <v>210</v>
      </c>
      <c r="C113" s="36">
        <v>4301071074</v>
      </c>
      <c r="D113" s="413">
        <v>4620207491157</v>
      </c>
      <c r="E113" s="413"/>
      <c r="F113" s="62">
        <v>0.7</v>
      </c>
      <c r="G113" s="37">
        <v>10</v>
      </c>
      <c r="H113" s="62">
        <v>7</v>
      </c>
      <c r="I113" s="62">
        <v>7.28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5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415"/>
      <c r="R113" s="415"/>
      <c r="S113" s="415"/>
      <c r="T113" s="416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ref="Y113:Y119" si="12">IFERROR(IF(X113="","",X113),"")</f>
        <v>0</v>
      </c>
      <c r="Z113" s="41">
        <f t="shared" ref="Z113:Z119" si="13">IFERROR(IF(X113="","",X113*0.0155),"")</f>
        <v>0</v>
      </c>
      <c r="AA113" s="68" t="s">
        <v>46</v>
      </c>
      <c r="AB113" s="69" t="s">
        <v>46</v>
      </c>
      <c r="AC113" s="165" t="s">
        <v>211</v>
      </c>
      <c r="AG113" s="81"/>
      <c r="AJ113" s="87" t="s">
        <v>89</v>
      </c>
      <c r="AK113" s="87">
        <v>1</v>
      </c>
      <c r="BB113" s="166" t="s">
        <v>70</v>
      </c>
      <c r="BM113" s="81">
        <f t="shared" ref="BM113:BM119" si="14">IFERROR(X113*I113,"0")</f>
        <v>0</v>
      </c>
      <c r="BN113" s="81">
        <f t="shared" ref="BN113:BN119" si="15">IFERROR(Y113*I113,"0")</f>
        <v>0</v>
      </c>
      <c r="BO113" s="81">
        <f t="shared" ref="BO113:BO119" si="16">IFERROR(X113/J113,"0")</f>
        <v>0</v>
      </c>
      <c r="BP113" s="81">
        <f t="shared" ref="BP113:BP119" si="17">IFERROR(Y113/J113,"0")</f>
        <v>0</v>
      </c>
    </row>
    <row r="114" spans="1:68" ht="27" customHeight="1" x14ac:dyDescent="0.25">
      <c r="A114" s="63" t="s">
        <v>212</v>
      </c>
      <c r="B114" s="63" t="s">
        <v>213</v>
      </c>
      <c r="C114" s="36">
        <v>4301071051</v>
      </c>
      <c r="D114" s="413">
        <v>4607111039262</v>
      </c>
      <c r="E114" s="413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87</v>
      </c>
      <c r="L114" s="37" t="s">
        <v>113</v>
      </c>
      <c r="M114" s="38" t="s">
        <v>86</v>
      </c>
      <c r="N114" s="38"/>
      <c r="O114" s="37">
        <v>180</v>
      </c>
      <c r="P114" s="46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415"/>
      <c r="R114" s="415"/>
      <c r="S114" s="415"/>
      <c r="T114" s="416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160</v>
      </c>
      <c r="AG114" s="81"/>
      <c r="AJ114" s="87" t="s">
        <v>114</v>
      </c>
      <c r="AK114" s="87">
        <v>12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214</v>
      </c>
      <c r="B115" s="63" t="s">
        <v>215</v>
      </c>
      <c r="C115" s="36">
        <v>4301071038</v>
      </c>
      <c r="D115" s="413">
        <v>4607111039248</v>
      </c>
      <c r="E115" s="413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87</v>
      </c>
      <c r="L115" s="37" t="s">
        <v>117</v>
      </c>
      <c r="M115" s="38" t="s">
        <v>86</v>
      </c>
      <c r="N115" s="38"/>
      <c r="O115" s="37">
        <v>180</v>
      </c>
      <c r="P115" s="4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415"/>
      <c r="R115" s="415"/>
      <c r="S115" s="415"/>
      <c r="T115" s="416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160</v>
      </c>
      <c r="AG115" s="81"/>
      <c r="AJ115" s="87" t="s">
        <v>118</v>
      </c>
      <c r="AK115" s="87">
        <v>84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216</v>
      </c>
      <c r="B116" s="63" t="s">
        <v>217</v>
      </c>
      <c r="C116" s="36">
        <v>4301070976</v>
      </c>
      <c r="D116" s="413">
        <v>4607111034144</v>
      </c>
      <c r="E116" s="413"/>
      <c r="F116" s="62">
        <v>0.9</v>
      </c>
      <c r="G116" s="37">
        <v>8</v>
      </c>
      <c r="H116" s="62">
        <v>7.2</v>
      </c>
      <c r="I116" s="62">
        <v>7.4859999999999998</v>
      </c>
      <c r="J116" s="37">
        <v>84</v>
      </c>
      <c r="K116" s="37" t="s">
        <v>87</v>
      </c>
      <c r="L116" s="37" t="s">
        <v>117</v>
      </c>
      <c r="M116" s="38" t="s">
        <v>86</v>
      </c>
      <c r="N116" s="38"/>
      <c r="O116" s="37">
        <v>180</v>
      </c>
      <c r="P116" s="4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415"/>
      <c r="R116" s="415"/>
      <c r="S116" s="415"/>
      <c r="T116" s="416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160</v>
      </c>
      <c r="AG116" s="81"/>
      <c r="AJ116" s="87" t="s">
        <v>118</v>
      </c>
      <c r="AK116" s="87">
        <v>84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218</v>
      </c>
      <c r="B117" s="63" t="s">
        <v>219</v>
      </c>
      <c r="C117" s="36">
        <v>4301071049</v>
      </c>
      <c r="D117" s="413">
        <v>4607111039293</v>
      </c>
      <c r="E117" s="413"/>
      <c r="F117" s="62">
        <v>0.4</v>
      </c>
      <c r="G117" s="37">
        <v>16</v>
      </c>
      <c r="H117" s="62">
        <v>6.4</v>
      </c>
      <c r="I117" s="62">
        <v>6.7195999999999998</v>
      </c>
      <c r="J117" s="37">
        <v>84</v>
      </c>
      <c r="K117" s="37" t="s">
        <v>87</v>
      </c>
      <c r="L117" s="37" t="s">
        <v>113</v>
      </c>
      <c r="M117" s="38" t="s">
        <v>86</v>
      </c>
      <c r="N117" s="38"/>
      <c r="O117" s="37">
        <v>180</v>
      </c>
      <c r="P117" s="46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415"/>
      <c r="R117" s="415"/>
      <c r="S117" s="415"/>
      <c r="T117" s="416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160</v>
      </c>
      <c r="AG117" s="81"/>
      <c r="AJ117" s="87" t="s">
        <v>114</v>
      </c>
      <c r="AK117" s="87">
        <v>12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220</v>
      </c>
      <c r="B118" s="63" t="s">
        <v>221</v>
      </c>
      <c r="C118" s="36">
        <v>4301071039</v>
      </c>
      <c r="D118" s="413">
        <v>4607111039279</v>
      </c>
      <c r="E118" s="413"/>
      <c r="F118" s="62">
        <v>0.7</v>
      </c>
      <c r="G118" s="37">
        <v>10</v>
      </c>
      <c r="H118" s="62">
        <v>7</v>
      </c>
      <c r="I118" s="62">
        <v>7.3</v>
      </c>
      <c r="J118" s="37">
        <v>84</v>
      </c>
      <c r="K118" s="37" t="s">
        <v>87</v>
      </c>
      <c r="L118" s="37" t="s">
        <v>117</v>
      </c>
      <c r="M118" s="38" t="s">
        <v>86</v>
      </c>
      <c r="N118" s="38"/>
      <c r="O118" s="37">
        <v>180</v>
      </c>
      <c r="P118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415"/>
      <c r="R118" s="415"/>
      <c r="S118" s="415"/>
      <c r="T118" s="416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160</v>
      </c>
      <c r="AG118" s="81"/>
      <c r="AJ118" s="87" t="s">
        <v>118</v>
      </c>
      <c r="AK118" s="87">
        <v>84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25">
      <c r="A119" s="63" t="s">
        <v>222</v>
      </c>
      <c r="B119" s="63" t="s">
        <v>223</v>
      </c>
      <c r="C119" s="36">
        <v>4301070958</v>
      </c>
      <c r="D119" s="413">
        <v>4607111038098</v>
      </c>
      <c r="E119" s="413"/>
      <c r="F119" s="62">
        <v>0.8</v>
      </c>
      <c r="G119" s="37">
        <v>8</v>
      </c>
      <c r="H119" s="62">
        <v>6.4</v>
      </c>
      <c r="I119" s="62">
        <v>6.6859999999999999</v>
      </c>
      <c r="J119" s="37">
        <v>84</v>
      </c>
      <c r="K119" s="37" t="s">
        <v>87</v>
      </c>
      <c r="L119" s="37" t="s">
        <v>113</v>
      </c>
      <c r="M119" s="38" t="s">
        <v>86</v>
      </c>
      <c r="N119" s="38"/>
      <c r="O119" s="37">
        <v>180</v>
      </c>
      <c r="P119" s="46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415"/>
      <c r="R119" s="415"/>
      <c r="S119" s="415"/>
      <c r="T119" s="416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7" t="s">
        <v>224</v>
      </c>
      <c r="AG119" s="81"/>
      <c r="AJ119" s="87" t="s">
        <v>114</v>
      </c>
      <c r="AK119" s="87">
        <v>12</v>
      </c>
      <c r="BB119" s="178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0"/>
      <c r="N120" s="420"/>
      <c r="O120" s="421"/>
      <c r="P120" s="417" t="s">
        <v>40</v>
      </c>
      <c r="Q120" s="418"/>
      <c r="R120" s="418"/>
      <c r="S120" s="418"/>
      <c r="T120" s="418"/>
      <c r="U120" s="418"/>
      <c r="V120" s="419"/>
      <c r="W120" s="42" t="s">
        <v>39</v>
      </c>
      <c r="X120" s="43">
        <f>IFERROR(SUM(X113:X119),"0")</f>
        <v>0</v>
      </c>
      <c r="Y120" s="43">
        <f>IFERROR(SUM(Y113:Y119),"0")</f>
        <v>0</v>
      </c>
      <c r="Z120" s="43">
        <f>IFERROR(IF(Z113="",0,Z113),"0")+IFERROR(IF(Z114="",0,Z114),"0")+IFERROR(IF(Z115="",0,Z115),"0")+IFERROR(IF(Z116="",0,Z116),"0")+IFERROR(IF(Z117="",0,Z117),"0")+IFERROR(IF(Z118="",0,Z118),"0")+IFERROR(IF(Z119="",0,Z119),"0")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420"/>
      <c r="B121" s="420"/>
      <c r="C121" s="420"/>
      <c r="D121" s="420"/>
      <c r="E121" s="420"/>
      <c r="F121" s="420"/>
      <c r="G121" s="420"/>
      <c r="H121" s="420"/>
      <c r="I121" s="420"/>
      <c r="J121" s="420"/>
      <c r="K121" s="420"/>
      <c r="L121" s="420"/>
      <c r="M121" s="420"/>
      <c r="N121" s="420"/>
      <c r="O121" s="421"/>
      <c r="P121" s="417" t="s">
        <v>40</v>
      </c>
      <c r="Q121" s="418"/>
      <c r="R121" s="418"/>
      <c r="S121" s="418"/>
      <c r="T121" s="418"/>
      <c r="U121" s="418"/>
      <c r="V121" s="419"/>
      <c r="W121" s="42" t="s">
        <v>0</v>
      </c>
      <c r="X121" s="43">
        <f>IFERROR(SUMPRODUCT(X113:X119*H113:H119),"0")</f>
        <v>0</v>
      </c>
      <c r="Y121" s="43">
        <f>IFERROR(SUMPRODUCT(Y113:Y119*H113:H119),"0")</f>
        <v>0</v>
      </c>
      <c r="Z121" s="42"/>
      <c r="AA121" s="67"/>
      <c r="AB121" s="67"/>
      <c r="AC121" s="67"/>
    </row>
    <row r="122" spans="1:68" ht="14.25" customHeight="1" x14ac:dyDescent="0.25">
      <c r="A122" s="412" t="s">
        <v>149</v>
      </c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2"/>
      <c r="O122" s="412"/>
      <c r="P122" s="412"/>
      <c r="Q122" s="412"/>
      <c r="R122" s="412"/>
      <c r="S122" s="412"/>
      <c r="T122" s="412"/>
      <c r="U122" s="412"/>
      <c r="V122" s="412"/>
      <c r="W122" s="412"/>
      <c r="X122" s="412"/>
      <c r="Y122" s="412"/>
      <c r="Z122" s="412"/>
      <c r="AA122" s="66"/>
      <c r="AB122" s="66"/>
      <c r="AC122" s="83"/>
    </row>
    <row r="123" spans="1:68" ht="27" customHeight="1" x14ac:dyDescent="0.25">
      <c r="A123" s="63" t="s">
        <v>225</v>
      </c>
      <c r="B123" s="63" t="s">
        <v>226</v>
      </c>
      <c r="C123" s="36">
        <v>4301135670</v>
      </c>
      <c r="D123" s="413">
        <v>4620207490983</v>
      </c>
      <c r="E123" s="413"/>
      <c r="F123" s="62">
        <v>0.22</v>
      </c>
      <c r="G123" s="37">
        <v>12</v>
      </c>
      <c r="H123" s="62">
        <v>2.64</v>
      </c>
      <c r="I123" s="62">
        <v>3.3435999999999999</v>
      </c>
      <c r="J123" s="37">
        <v>70</v>
      </c>
      <c r="K123" s="37" t="s">
        <v>96</v>
      </c>
      <c r="L123" s="37" t="s">
        <v>88</v>
      </c>
      <c r="M123" s="38" t="s">
        <v>86</v>
      </c>
      <c r="N123" s="38"/>
      <c r="O123" s="37">
        <v>180</v>
      </c>
      <c r="P123" s="46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415"/>
      <c r="R123" s="415"/>
      <c r="S123" s="415"/>
      <c r="T123" s="416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9" t="s">
        <v>227</v>
      </c>
      <c r="AG123" s="81"/>
      <c r="AJ123" s="87" t="s">
        <v>89</v>
      </c>
      <c r="AK123" s="87">
        <v>1</v>
      </c>
      <c r="BB123" s="180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20"/>
      <c r="B124" s="420"/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0"/>
      <c r="O124" s="421"/>
      <c r="P124" s="417" t="s">
        <v>40</v>
      </c>
      <c r="Q124" s="418"/>
      <c r="R124" s="418"/>
      <c r="S124" s="418"/>
      <c r="T124" s="418"/>
      <c r="U124" s="418"/>
      <c r="V124" s="419"/>
      <c r="W124" s="42" t="s">
        <v>39</v>
      </c>
      <c r="X124" s="43">
        <f>IFERROR(SUM(X123:X123),"0")</f>
        <v>0</v>
      </c>
      <c r="Y124" s="43">
        <f>IFERROR(SUM(Y123:Y123),"0")</f>
        <v>0</v>
      </c>
      <c r="Z124" s="43">
        <f>IFERROR(IF(Z123="",0,Z123),"0")</f>
        <v>0</v>
      </c>
      <c r="AA124" s="67"/>
      <c r="AB124" s="67"/>
      <c r="AC124" s="67"/>
    </row>
    <row r="125" spans="1:68" x14ac:dyDescent="0.2">
      <c r="A125" s="420"/>
      <c r="B125" s="420"/>
      <c r="C125" s="420"/>
      <c r="D125" s="420"/>
      <c r="E125" s="420"/>
      <c r="F125" s="420"/>
      <c r="G125" s="420"/>
      <c r="H125" s="420"/>
      <c r="I125" s="420"/>
      <c r="J125" s="420"/>
      <c r="K125" s="420"/>
      <c r="L125" s="420"/>
      <c r="M125" s="420"/>
      <c r="N125" s="420"/>
      <c r="O125" s="421"/>
      <c r="P125" s="417" t="s">
        <v>40</v>
      </c>
      <c r="Q125" s="418"/>
      <c r="R125" s="418"/>
      <c r="S125" s="418"/>
      <c r="T125" s="418"/>
      <c r="U125" s="418"/>
      <c r="V125" s="419"/>
      <c r="W125" s="42" t="s">
        <v>0</v>
      </c>
      <c r="X125" s="43">
        <f>IFERROR(SUMPRODUCT(X123:X123*H123:H123),"0")</f>
        <v>0</v>
      </c>
      <c r="Y125" s="43">
        <f>IFERROR(SUMPRODUCT(Y123:Y123*H123:H123),"0")</f>
        <v>0</v>
      </c>
      <c r="Z125" s="42"/>
      <c r="AA125" s="67"/>
      <c r="AB125" s="67"/>
      <c r="AC125" s="67"/>
    </row>
    <row r="126" spans="1:68" ht="16.5" customHeight="1" x14ac:dyDescent="0.25">
      <c r="A126" s="411" t="s">
        <v>228</v>
      </c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1"/>
      <c r="O126" s="411"/>
      <c r="P126" s="411"/>
      <c r="Q126" s="411"/>
      <c r="R126" s="411"/>
      <c r="S126" s="411"/>
      <c r="T126" s="411"/>
      <c r="U126" s="411"/>
      <c r="V126" s="411"/>
      <c r="W126" s="411"/>
      <c r="X126" s="411"/>
      <c r="Y126" s="411"/>
      <c r="Z126" s="411"/>
      <c r="AA126" s="65"/>
      <c r="AB126" s="65"/>
      <c r="AC126" s="82"/>
    </row>
    <row r="127" spans="1:68" ht="14.25" customHeight="1" x14ac:dyDescent="0.25">
      <c r="A127" s="412" t="s">
        <v>149</v>
      </c>
      <c r="B127" s="412"/>
      <c r="C127" s="412"/>
      <c r="D127" s="412"/>
      <c r="E127" s="412"/>
      <c r="F127" s="412"/>
      <c r="G127" s="412"/>
      <c r="H127" s="412"/>
      <c r="I127" s="412"/>
      <c r="J127" s="412"/>
      <c r="K127" s="412"/>
      <c r="L127" s="412"/>
      <c r="M127" s="412"/>
      <c r="N127" s="412"/>
      <c r="O127" s="412"/>
      <c r="P127" s="412"/>
      <c r="Q127" s="412"/>
      <c r="R127" s="412"/>
      <c r="S127" s="412"/>
      <c r="T127" s="412"/>
      <c r="U127" s="412"/>
      <c r="V127" s="412"/>
      <c r="W127" s="412"/>
      <c r="X127" s="412"/>
      <c r="Y127" s="412"/>
      <c r="Z127" s="412"/>
      <c r="AA127" s="66"/>
      <c r="AB127" s="66"/>
      <c r="AC127" s="83"/>
    </row>
    <row r="128" spans="1:68" ht="27" customHeight="1" x14ac:dyDescent="0.25">
      <c r="A128" s="63" t="s">
        <v>229</v>
      </c>
      <c r="B128" s="63" t="s">
        <v>230</v>
      </c>
      <c r="C128" s="36">
        <v>4301135555</v>
      </c>
      <c r="D128" s="413">
        <v>4607111034014</v>
      </c>
      <c r="E128" s="413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96</v>
      </c>
      <c r="L128" s="37" t="s">
        <v>117</v>
      </c>
      <c r="M128" s="38" t="s">
        <v>86</v>
      </c>
      <c r="N128" s="38"/>
      <c r="O128" s="37">
        <v>180</v>
      </c>
      <c r="P128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415"/>
      <c r="R128" s="415"/>
      <c r="S128" s="415"/>
      <c r="T128" s="416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1" t="s">
        <v>231</v>
      </c>
      <c r="AG128" s="81"/>
      <c r="AJ128" s="87" t="s">
        <v>118</v>
      </c>
      <c r="AK128" s="87">
        <v>70</v>
      </c>
      <c r="BB128" s="182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27" customHeight="1" x14ac:dyDescent="0.25">
      <c r="A129" s="63" t="s">
        <v>232</v>
      </c>
      <c r="B129" s="63" t="s">
        <v>233</v>
      </c>
      <c r="C129" s="36">
        <v>4301135532</v>
      </c>
      <c r="D129" s="413">
        <v>4607111033994</v>
      </c>
      <c r="E129" s="413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117</v>
      </c>
      <c r="M129" s="38" t="s">
        <v>86</v>
      </c>
      <c r="N129" s="38"/>
      <c r="O129" s="37">
        <v>180</v>
      </c>
      <c r="P129" s="46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415"/>
      <c r="R129" s="415"/>
      <c r="S129" s="415"/>
      <c r="T129" s="416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3" t="s">
        <v>167</v>
      </c>
      <c r="AG129" s="81"/>
      <c r="AJ129" s="87" t="s">
        <v>118</v>
      </c>
      <c r="AK129" s="87">
        <v>70</v>
      </c>
      <c r="BB129" s="184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0"/>
      <c r="N130" s="420"/>
      <c r="O130" s="421"/>
      <c r="P130" s="417" t="s">
        <v>40</v>
      </c>
      <c r="Q130" s="418"/>
      <c r="R130" s="418"/>
      <c r="S130" s="418"/>
      <c r="T130" s="418"/>
      <c r="U130" s="418"/>
      <c r="V130" s="419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20"/>
      <c r="B131" s="420"/>
      <c r="C131" s="420"/>
      <c r="D131" s="420"/>
      <c r="E131" s="420"/>
      <c r="F131" s="420"/>
      <c r="G131" s="420"/>
      <c r="H131" s="420"/>
      <c r="I131" s="420"/>
      <c r="J131" s="420"/>
      <c r="K131" s="420"/>
      <c r="L131" s="420"/>
      <c r="M131" s="420"/>
      <c r="N131" s="420"/>
      <c r="O131" s="421"/>
      <c r="P131" s="417" t="s">
        <v>40</v>
      </c>
      <c r="Q131" s="418"/>
      <c r="R131" s="418"/>
      <c r="S131" s="418"/>
      <c r="T131" s="418"/>
      <c r="U131" s="418"/>
      <c r="V131" s="419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411" t="s">
        <v>234</v>
      </c>
      <c r="B132" s="411"/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1"/>
      <c r="P132" s="411"/>
      <c r="Q132" s="411"/>
      <c r="R132" s="411"/>
      <c r="S132" s="411"/>
      <c r="T132" s="411"/>
      <c r="U132" s="411"/>
      <c r="V132" s="411"/>
      <c r="W132" s="411"/>
      <c r="X132" s="411"/>
      <c r="Y132" s="411"/>
      <c r="Z132" s="411"/>
      <c r="AA132" s="65"/>
      <c r="AB132" s="65"/>
      <c r="AC132" s="82"/>
    </row>
    <row r="133" spans="1:68" ht="14.25" customHeight="1" x14ac:dyDescent="0.25">
      <c r="A133" s="412" t="s">
        <v>149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412"/>
      <c r="AA133" s="66"/>
      <c r="AB133" s="66"/>
      <c r="AC133" s="83"/>
    </row>
    <row r="134" spans="1:68" ht="27" customHeight="1" x14ac:dyDescent="0.25">
      <c r="A134" s="63" t="s">
        <v>235</v>
      </c>
      <c r="B134" s="63" t="s">
        <v>236</v>
      </c>
      <c r="C134" s="36">
        <v>4301135549</v>
      </c>
      <c r="D134" s="413">
        <v>4607111039095</v>
      </c>
      <c r="E134" s="413"/>
      <c r="F134" s="62">
        <v>0.25</v>
      </c>
      <c r="G134" s="37">
        <v>12</v>
      </c>
      <c r="H134" s="62">
        <v>3</v>
      </c>
      <c r="I134" s="62">
        <v>3.7480000000000002</v>
      </c>
      <c r="J134" s="37">
        <v>70</v>
      </c>
      <c r="K134" s="37" t="s">
        <v>96</v>
      </c>
      <c r="L134" s="37" t="s">
        <v>113</v>
      </c>
      <c r="M134" s="38" t="s">
        <v>86</v>
      </c>
      <c r="N134" s="38"/>
      <c r="O134" s="37">
        <v>180</v>
      </c>
      <c r="P134" s="46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415"/>
      <c r="R134" s="415"/>
      <c r="S134" s="415"/>
      <c r="T134" s="416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5" t="s">
        <v>237</v>
      </c>
      <c r="AG134" s="81"/>
      <c r="AJ134" s="87" t="s">
        <v>114</v>
      </c>
      <c r="AK134" s="87">
        <v>14</v>
      </c>
      <c r="BB134" s="186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16.5" customHeight="1" x14ac:dyDescent="0.25">
      <c r="A135" s="63" t="s">
        <v>238</v>
      </c>
      <c r="B135" s="63" t="s">
        <v>239</v>
      </c>
      <c r="C135" s="36">
        <v>4301135550</v>
      </c>
      <c r="D135" s="413">
        <v>4607111034199</v>
      </c>
      <c r="E135" s="413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7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415"/>
      <c r="R135" s="415"/>
      <c r="S135" s="415"/>
      <c r="T135" s="416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7" t="s">
        <v>240</v>
      </c>
      <c r="AG135" s="81"/>
      <c r="AJ135" s="87" t="s">
        <v>89</v>
      </c>
      <c r="AK135" s="87">
        <v>1</v>
      </c>
      <c r="BB135" s="188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20"/>
      <c r="B136" s="420"/>
      <c r="C136" s="420"/>
      <c r="D136" s="420"/>
      <c r="E136" s="420"/>
      <c r="F136" s="420"/>
      <c r="G136" s="420"/>
      <c r="H136" s="420"/>
      <c r="I136" s="420"/>
      <c r="J136" s="420"/>
      <c r="K136" s="420"/>
      <c r="L136" s="420"/>
      <c r="M136" s="420"/>
      <c r="N136" s="420"/>
      <c r="O136" s="421"/>
      <c r="P136" s="417" t="s">
        <v>40</v>
      </c>
      <c r="Q136" s="418"/>
      <c r="R136" s="418"/>
      <c r="S136" s="418"/>
      <c r="T136" s="418"/>
      <c r="U136" s="418"/>
      <c r="V136" s="419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0"/>
      <c r="N137" s="420"/>
      <c r="O137" s="421"/>
      <c r="P137" s="417" t="s">
        <v>40</v>
      </c>
      <c r="Q137" s="418"/>
      <c r="R137" s="418"/>
      <c r="S137" s="418"/>
      <c r="T137" s="418"/>
      <c r="U137" s="418"/>
      <c r="V137" s="419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411" t="s">
        <v>241</v>
      </c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1"/>
      <c r="N138" s="411"/>
      <c r="O138" s="411"/>
      <c r="P138" s="411"/>
      <c r="Q138" s="411"/>
      <c r="R138" s="411"/>
      <c r="S138" s="411"/>
      <c r="T138" s="411"/>
      <c r="U138" s="411"/>
      <c r="V138" s="411"/>
      <c r="W138" s="411"/>
      <c r="X138" s="411"/>
      <c r="Y138" s="411"/>
      <c r="Z138" s="411"/>
      <c r="AA138" s="65"/>
      <c r="AB138" s="65"/>
      <c r="AC138" s="82"/>
    </row>
    <row r="139" spans="1:68" ht="14.25" customHeight="1" x14ac:dyDescent="0.25">
      <c r="A139" s="412" t="s">
        <v>149</v>
      </c>
      <c r="B139" s="412"/>
      <c r="C139" s="412"/>
      <c r="D139" s="412"/>
      <c r="E139" s="412"/>
      <c r="F139" s="412"/>
      <c r="G139" s="412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412"/>
      <c r="S139" s="412"/>
      <c r="T139" s="412"/>
      <c r="U139" s="412"/>
      <c r="V139" s="412"/>
      <c r="W139" s="412"/>
      <c r="X139" s="412"/>
      <c r="Y139" s="412"/>
      <c r="Z139" s="412"/>
      <c r="AA139" s="66"/>
      <c r="AB139" s="66"/>
      <c r="AC139" s="83"/>
    </row>
    <row r="140" spans="1:68" ht="27" customHeight="1" x14ac:dyDescent="0.25">
      <c r="A140" s="63" t="s">
        <v>242</v>
      </c>
      <c r="B140" s="63" t="s">
        <v>243</v>
      </c>
      <c r="C140" s="36">
        <v>4301135275</v>
      </c>
      <c r="D140" s="413">
        <v>4607111034380</v>
      </c>
      <c r="E140" s="413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96</v>
      </c>
      <c r="L140" s="37" t="s">
        <v>113</v>
      </c>
      <c r="M140" s="38" t="s">
        <v>86</v>
      </c>
      <c r="N140" s="38"/>
      <c r="O140" s="37">
        <v>180</v>
      </c>
      <c r="P140" s="4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415"/>
      <c r="R140" s="415"/>
      <c r="S140" s="415"/>
      <c r="T140" s="416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9" t="s">
        <v>244</v>
      </c>
      <c r="AG140" s="81"/>
      <c r="AJ140" s="87" t="s">
        <v>114</v>
      </c>
      <c r="AK140" s="87">
        <v>14</v>
      </c>
      <c r="BB140" s="190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27" customHeight="1" x14ac:dyDescent="0.25">
      <c r="A141" s="63" t="s">
        <v>245</v>
      </c>
      <c r="B141" s="63" t="s">
        <v>246</v>
      </c>
      <c r="C141" s="36">
        <v>4301135753</v>
      </c>
      <c r="D141" s="413">
        <v>4620207490914</v>
      </c>
      <c r="E141" s="413"/>
      <c r="F141" s="62">
        <v>0.2</v>
      </c>
      <c r="G141" s="37">
        <v>12</v>
      </c>
      <c r="H141" s="62">
        <v>2.4</v>
      </c>
      <c r="I141" s="62">
        <v>2.68</v>
      </c>
      <c r="J141" s="37">
        <v>70</v>
      </c>
      <c r="K141" s="37" t="s">
        <v>96</v>
      </c>
      <c r="L141" s="37" t="s">
        <v>88</v>
      </c>
      <c r="M141" s="38" t="s">
        <v>86</v>
      </c>
      <c r="N141" s="38"/>
      <c r="O141" s="37">
        <v>180</v>
      </c>
      <c r="P141" s="472" t="s">
        <v>247</v>
      </c>
      <c r="Q141" s="415"/>
      <c r="R141" s="415"/>
      <c r="S141" s="415"/>
      <c r="T141" s="416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91" t="s">
        <v>231</v>
      </c>
      <c r="AG141" s="81"/>
      <c r="AJ141" s="87" t="s">
        <v>89</v>
      </c>
      <c r="AK141" s="87">
        <v>1</v>
      </c>
      <c r="BB141" s="192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ht="27" customHeight="1" x14ac:dyDescent="0.25">
      <c r="A142" s="63" t="s">
        <v>248</v>
      </c>
      <c r="B142" s="63" t="s">
        <v>249</v>
      </c>
      <c r="C142" s="36">
        <v>4301135778</v>
      </c>
      <c r="D142" s="413">
        <v>4620207490853</v>
      </c>
      <c r="E142" s="413"/>
      <c r="F142" s="62">
        <v>0.2</v>
      </c>
      <c r="G142" s="37">
        <v>12</v>
      </c>
      <c r="H142" s="62">
        <v>2.4</v>
      </c>
      <c r="I142" s="62">
        <v>2.68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73" t="s">
        <v>250</v>
      </c>
      <c r="Q142" s="415"/>
      <c r="R142" s="415"/>
      <c r="S142" s="415"/>
      <c r="T142" s="416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93" t="s">
        <v>231</v>
      </c>
      <c r="AG142" s="81"/>
      <c r="AJ142" s="87" t="s">
        <v>89</v>
      </c>
      <c r="AK142" s="87">
        <v>1</v>
      </c>
      <c r="BB142" s="194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0"/>
      <c r="N143" s="420"/>
      <c r="O143" s="421"/>
      <c r="P143" s="417" t="s">
        <v>40</v>
      </c>
      <c r="Q143" s="418"/>
      <c r="R143" s="418"/>
      <c r="S143" s="418"/>
      <c r="T143" s="418"/>
      <c r="U143" s="418"/>
      <c r="V143" s="419"/>
      <c r="W143" s="42" t="s">
        <v>39</v>
      </c>
      <c r="X143" s="43">
        <f>IFERROR(SUM(X140:X142),"0")</f>
        <v>0</v>
      </c>
      <c r="Y143" s="43">
        <f>IFERROR(SUM(Y140:Y142),"0")</f>
        <v>0</v>
      </c>
      <c r="Z143" s="43">
        <f>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420"/>
      <c r="B144" s="420"/>
      <c r="C144" s="420"/>
      <c r="D144" s="420"/>
      <c r="E144" s="420"/>
      <c r="F144" s="420"/>
      <c r="G144" s="420"/>
      <c r="H144" s="420"/>
      <c r="I144" s="420"/>
      <c r="J144" s="420"/>
      <c r="K144" s="420"/>
      <c r="L144" s="420"/>
      <c r="M144" s="420"/>
      <c r="N144" s="420"/>
      <c r="O144" s="421"/>
      <c r="P144" s="417" t="s">
        <v>40</v>
      </c>
      <c r="Q144" s="418"/>
      <c r="R144" s="418"/>
      <c r="S144" s="418"/>
      <c r="T144" s="418"/>
      <c r="U144" s="418"/>
      <c r="V144" s="419"/>
      <c r="W144" s="42" t="s">
        <v>0</v>
      </c>
      <c r="X144" s="43">
        <f>IFERROR(SUMPRODUCT(X140:X142*H140:H142),"0")</f>
        <v>0</v>
      </c>
      <c r="Y144" s="43">
        <f>IFERROR(SUMPRODUCT(Y140:Y142*H140:H142),"0")</f>
        <v>0</v>
      </c>
      <c r="Z144" s="42"/>
      <c r="AA144" s="67"/>
      <c r="AB144" s="67"/>
      <c r="AC144" s="67"/>
    </row>
    <row r="145" spans="1:68" ht="16.5" customHeight="1" x14ac:dyDescent="0.25">
      <c r="A145" s="411" t="s">
        <v>251</v>
      </c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1"/>
      <c r="P145" s="411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65"/>
      <c r="AB145" s="65"/>
      <c r="AC145" s="82"/>
    </row>
    <row r="146" spans="1:68" ht="14.25" customHeight="1" x14ac:dyDescent="0.25">
      <c r="A146" s="412" t="s">
        <v>149</v>
      </c>
      <c r="B146" s="412"/>
      <c r="C146" s="412"/>
      <c r="D146" s="412"/>
      <c r="E146" s="412"/>
      <c r="F146" s="412"/>
      <c r="G146" s="412"/>
      <c r="H146" s="412"/>
      <c r="I146" s="412"/>
      <c r="J146" s="412"/>
      <c r="K146" s="412"/>
      <c r="L146" s="412"/>
      <c r="M146" s="412"/>
      <c r="N146" s="412"/>
      <c r="O146" s="412"/>
      <c r="P146" s="412"/>
      <c r="Q146" s="412"/>
      <c r="R146" s="412"/>
      <c r="S146" s="412"/>
      <c r="T146" s="412"/>
      <c r="U146" s="412"/>
      <c r="V146" s="412"/>
      <c r="W146" s="412"/>
      <c r="X146" s="412"/>
      <c r="Y146" s="412"/>
      <c r="Z146" s="412"/>
      <c r="AA146" s="66"/>
      <c r="AB146" s="66"/>
      <c r="AC146" s="83"/>
    </row>
    <row r="147" spans="1:68" ht="27" customHeight="1" x14ac:dyDescent="0.25">
      <c r="A147" s="63" t="s">
        <v>252</v>
      </c>
      <c r="B147" s="63" t="s">
        <v>253</v>
      </c>
      <c r="C147" s="36">
        <v>4301135570</v>
      </c>
      <c r="D147" s="413">
        <v>4607111035806</v>
      </c>
      <c r="E147" s="413"/>
      <c r="F147" s="62">
        <v>0.25</v>
      </c>
      <c r="G147" s="37">
        <v>12</v>
      </c>
      <c r="H147" s="62">
        <v>3</v>
      </c>
      <c r="I147" s="62">
        <v>3.7035999999999998</v>
      </c>
      <c r="J147" s="37">
        <v>70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415"/>
      <c r="R147" s="415"/>
      <c r="S147" s="415"/>
      <c r="T147" s="416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IFERROR(IF(X147="","",X147*0.01788),"")</f>
        <v>0</v>
      </c>
      <c r="AA147" s="68" t="s">
        <v>46</v>
      </c>
      <c r="AB147" s="69" t="s">
        <v>46</v>
      </c>
      <c r="AC147" s="195" t="s">
        <v>254</v>
      </c>
      <c r="AG147" s="81"/>
      <c r="AJ147" s="87" t="s">
        <v>89</v>
      </c>
      <c r="AK147" s="87">
        <v>1</v>
      </c>
      <c r="BB147" s="196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20"/>
      <c r="B148" s="420"/>
      <c r="C148" s="420"/>
      <c r="D148" s="420"/>
      <c r="E148" s="420"/>
      <c r="F148" s="420"/>
      <c r="G148" s="420"/>
      <c r="H148" s="420"/>
      <c r="I148" s="420"/>
      <c r="J148" s="420"/>
      <c r="K148" s="420"/>
      <c r="L148" s="420"/>
      <c r="M148" s="420"/>
      <c r="N148" s="420"/>
      <c r="O148" s="421"/>
      <c r="P148" s="417" t="s">
        <v>40</v>
      </c>
      <c r="Q148" s="418"/>
      <c r="R148" s="418"/>
      <c r="S148" s="418"/>
      <c r="T148" s="418"/>
      <c r="U148" s="418"/>
      <c r="V148" s="419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20"/>
      <c r="B149" s="420"/>
      <c r="C149" s="420"/>
      <c r="D149" s="420"/>
      <c r="E149" s="420"/>
      <c r="F149" s="420"/>
      <c r="G149" s="420"/>
      <c r="H149" s="420"/>
      <c r="I149" s="420"/>
      <c r="J149" s="420"/>
      <c r="K149" s="420"/>
      <c r="L149" s="420"/>
      <c r="M149" s="420"/>
      <c r="N149" s="420"/>
      <c r="O149" s="421"/>
      <c r="P149" s="417" t="s">
        <v>40</v>
      </c>
      <c r="Q149" s="418"/>
      <c r="R149" s="418"/>
      <c r="S149" s="418"/>
      <c r="T149" s="418"/>
      <c r="U149" s="418"/>
      <c r="V149" s="419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411" t="s">
        <v>255</v>
      </c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  <c r="W150" s="411"/>
      <c r="X150" s="411"/>
      <c r="Y150" s="411"/>
      <c r="Z150" s="411"/>
      <c r="AA150" s="65"/>
      <c r="AB150" s="65"/>
      <c r="AC150" s="82"/>
    </row>
    <row r="151" spans="1:68" ht="14.25" customHeight="1" x14ac:dyDescent="0.25">
      <c r="A151" s="412" t="s">
        <v>149</v>
      </c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2"/>
      <c r="O151" s="412"/>
      <c r="P151" s="412"/>
      <c r="Q151" s="412"/>
      <c r="R151" s="412"/>
      <c r="S151" s="412"/>
      <c r="T151" s="412"/>
      <c r="U151" s="412"/>
      <c r="V151" s="412"/>
      <c r="W151" s="412"/>
      <c r="X151" s="412"/>
      <c r="Y151" s="412"/>
      <c r="Z151" s="412"/>
      <c r="AA151" s="66"/>
      <c r="AB151" s="66"/>
      <c r="AC151" s="83"/>
    </row>
    <row r="152" spans="1:68" ht="16.5" customHeight="1" x14ac:dyDescent="0.25">
      <c r="A152" s="63" t="s">
        <v>256</v>
      </c>
      <c r="B152" s="63" t="s">
        <v>257</v>
      </c>
      <c r="C152" s="36">
        <v>4301135607</v>
      </c>
      <c r="D152" s="413">
        <v>4607111039613</v>
      </c>
      <c r="E152" s="413"/>
      <c r="F152" s="62">
        <v>0.09</v>
      </c>
      <c r="G152" s="37">
        <v>30</v>
      </c>
      <c r="H152" s="62">
        <v>2.7</v>
      </c>
      <c r="I152" s="62">
        <v>3.09</v>
      </c>
      <c r="J152" s="37">
        <v>126</v>
      </c>
      <c r="K152" s="37" t="s">
        <v>96</v>
      </c>
      <c r="L152" s="37" t="s">
        <v>88</v>
      </c>
      <c r="M152" s="38" t="s">
        <v>86</v>
      </c>
      <c r="N152" s="38"/>
      <c r="O152" s="37">
        <v>180</v>
      </c>
      <c r="P152" s="4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415"/>
      <c r="R152" s="415"/>
      <c r="S152" s="415"/>
      <c r="T152" s="416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IFERROR(IF(X152="","",X152*0.00936),"")</f>
        <v>0</v>
      </c>
      <c r="AA152" s="68" t="s">
        <v>46</v>
      </c>
      <c r="AB152" s="69" t="s">
        <v>46</v>
      </c>
      <c r="AC152" s="197" t="s">
        <v>237</v>
      </c>
      <c r="AG152" s="81"/>
      <c r="AJ152" s="87" t="s">
        <v>89</v>
      </c>
      <c r="AK152" s="87">
        <v>1</v>
      </c>
      <c r="BB152" s="198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20"/>
      <c r="B153" s="420"/>
      <c r="C153" s="420"/>
      <c r="D153" s="420"/>
      <c r="E153" s="420"/>
      <c r="F153" s="420"/>
      <c r="G153" s="420"/>
      <c r="H153" s="420"/>
      <c r="I153" s="420"/>
      <c r="J153" s="420"/>
      <c r="K153" s="420"/>
      <c r="L153" s="420"/>
      <c r="M153" s="420"/>
      <c r="N153" s="420"/>
      <c r="O153" s="421"/>
      <c r="P153" s="417" t="s">
        <v>40</v>
      </c>
      <c r="Q153" s="418"/>
      <c r="R153" s="418"/>
      <c r="S153" s="418"/>
      <c r="T153" s="418"/>
      <c r="U153" s="418"/>
      <c r="V153" s="419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420"/>
      <c r="B154" s="420"/>
      <c r="C154" s="420"/>
      <c r="D154" s="420"/>
      <c r="E154" s="420"/>
      <c r="F154" s="420"/>
      <c r="G154" s="420"/>
      <c r="H154" s="420"/>
      <c r="I154" s="420"/>
      <c r="J154" s="420"/>
      <c r="K154" s="420"/>
      <c r="L154" s="420"/>
      <c r="M154" s="420"/>
      <c r="N154" s="420"/>
      <c r="O154" s="421"/>
      <c r="P154" s="417" t="s">
        <v>40</v>
      </c>
      <c r="Q154" s="418"/>
      <c r="R154" s="418"/>
      <c r="S154" s="418"/>
      <c r="T154" s="418"/>
      <c r="U154" s="418"/>
      <c r="V154" s="419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411" t="s">
        <v>258</v>
      </c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1"/>
      <c r="P155" s="411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65"/>
      <c r="AB155" s="65"/>
      <c r="AC155" s="82"/>
    </row>
    <row r="156" spans="1:68" ht="14.25" customHeight="1" x14ac:dyDescent="0.25">
      <c r="A156" s="412" t="s">
        <v>259</v>
      </c>
      <c r="B156" s="412"/>
      <c r="C156" s="412"/>
      <c r="D156" s="412"/>
      <c r="E156" s="412"/>
      <c r="F156" s="412"/>
      <c r="G156" s="412"/>
      <c r="H156" s="412"/>
      <c r="I156" s="412"/>
      <c r="J156" s="412"/>
      <c r="K156" s="412"/>
      <c r="L156" s="412"/>
      <c r="M156" s="412"/>
      <c r="N156" s="412"/>
      <c r="O156" s="412"/>
      <c r="P156" s="412"/>
      <c r="Q156" s="412"/>
      <c r="R156" s="412"/>
      <c r="S156" s="412"/>
      <c r="T156" s="412"/>
      <c r="U156" s="412"/>
      <c r="V156" s="412"/>
      <c r="W156" s="412"/>
      <c r="X156" s="412"/>
      <c r="Y156" s="412"/>
      <c r="Z156" s="412"/>
      <c r="AA156" s="66"/>
      <c r="AB156" s="66"/>
      <c r="AC156" s="83"/>
    </row>
    <row r="157" spans="1:68" ht="27" customHeight="1" x14ac:dyDescent="0.25">
      <c r="A157" s="63" t="s">
        <v>260</v>
      </c>
      <c r="B157" s="63" t="s">
        <v>261</v>
      </c>
      <c r="C157" s="36">
        <v>4301135540</v>
      </c>
      <c r="D157" s="413">
        <v>4607111035646</v>
      </c>
      <c r="E157" s="413"/>
      <c r="F157" s="62">
        <v>0.2</v>
      </c>
      <c r="G157" s="37">
        <v>8</v>
      </c>
      <c r="H157" s="62">
        <v>1.6</v>
      </c>
      <c r="I157" s="62">
        <v>2.12</v>
      </c>
      <c r="J157" s="37">
        <v>72</v>
      </c>
      <c r="K157" s="37" t="s">
        <v>263</v>
      </c>
      <c r="L157" s="37" t="s">
        <v>88</v>
      </c>
      <c r="M157" s="38" t="s">
        <v>86</v>
      </c>
      <c r="N157" s="38"/>
      <c r="O157" s="37">
        <v>180</v>
      </c>
      <c r="P157" s="47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415"/>
      <c r="R157" s="415"/>
      <c r="S157" s="415"/>
      <c r="T157" s="416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IFERROR(IF(X157="","",X157*0.01157),"")</f>
        <v>0</v>
      </c>
      <c r="AA157" s="68" t="s">
        <v>46</v>
      </c>
      <c r="AB157" s="69" t="s">
        <v>46</v>
      </c>
      <c r="AC157" s="199" t="s">
        <v>262</v>
      </c>
      <c r="AG157" s="81"/>
      <c r="AJ157" s="87" t="s">
        <v>89</v>
      </c>
      <c r="AK157" s="87">
        <v>1</v>
      </c>
      <c r="BB157" s="200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0"/>
      <c r="N158" s="420"/>
      <c r="O158" s="421"/>
      <c r="P158" s="417" t="s">
        <v>40</v>
      </c>
      <c r="Q158" s="418"/>
      <c r="R158" s="418"/>
      <c r="S158" s="418"/>
      <c r="T158" s="418"/>
      <c r="U158" s="418"/>
      <c r="V158" s="419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0"/>
      <c r="N159" s="420"/>
      <c r="O159" s="421"/>
      <c r="P159" s="417" t="s">
        <v>40</v>
      </c>
      <c r="Q159" s="418"/>
      <c r="R159" s="418"/>
      <c r="S159" s="418"/>
      <c r="T159" s="418"/>
      <c r="U159" s="418"/>
      <c r="V159" s="419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16.5" customHeight="1" x14ac:dyDescent="0.25">
      <c r="A160" s="411" t="s">
        <v>264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411"/>
      <c r="Z160" s="411"/>
      <c r="AA160" s="65"/>
      <c r="AB160" s="65"/>
      <c r="AC160" s="82"/>
    </row>
    <row r="161" spans="1:68" ht="14.25" customHeight="1" x14ac:dyDescent="0.25">
      <c r="A161" s="412" t="s">
        <v>149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412"/>
      <c r="Z161" s="412"/>
      <c r="AA161" s="66"/>
      <c r="AB161" s="66"/>
      <c r="AC161" s="83"/>
    </row>
    <row r="162" spans="1:68" ht="27" customHeight="1" x14ac:dyDescent="0.25">
      <c r="A162" s="63" t="s">
        <v>265</v>
      </c>
      <c r="B162" s="63" t="s">
        <v>266</v>
      </c>
      <c r="C162" s="36">
        <v>4301135591</v>
      </c>
      <c r="D162" s="413">
        <v>4607111036568</v>
      </c>
      <c r="E162" s="413"/>
      <c r="F162" s="62">
        <v>0.28000000000000003</v>
      </c>
      <c r="G162" s="37">
        <v>6</v>
      </c>
      <c r="H162" s="62">
        <v>1.68</v>
      </c>
      <c r="I162" s="62">
        <v>2.1017999999999999</v>
      </c>
      <c r="J162" s="37">
        <v>140</v>
      </c>
      <c r="K162" s="37" t="s">
        <v>96</v>
      </c>
      <c r="L162" s="37" t="s">
        <v>88</v>
      </c>
      <c r="M162" s="38" t="s">
        <v>86</v>
      </c>
      <c r="N162" s="38"/>
      <c r="O162" s="37">
        <v>180</v>
      </c>
      <c r="P162" s="4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415"/>
      <c r="R162" s="415"/>
      <c r="S162" s="415"/>
      <c r="T162" s="416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IFERROR(IF(X162="","",X162*0.00941),"")</f>
        <v>0</v>
      </c>
      <c r="AA162" s="68" t="s">
        <v>46</v>
      </c>
      <c r="AB162" s="69" t="s">
        <v>46</v>
      </c>
      <c r="AC162" s="201" t="s">
        <v>267</v>
      </c>
      <c r="AG162" s="81"/>
      <c r="AJ162" s="87" t="s">
        <v>89</v>
      </c>
      <c r="AK162" s="87">
        <v>1</v>
      </c>
      <c r="BB162" s="202" t="s">
        <v>95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20"/>
      <c r="B163" s="420"/>
      <c r="C163" s="420"/>
      <c r="D163" s="420"/>
      <c r="E163" s="420"/>
      <c r="F163" s="420"/>
      <c r="G163" s="420"/>
      <c r="H163" s="420"/>
      <c r="I163" s="420"/>
      <c r="J163" s="420"/>
      <c r="K163" s="420"/>
      <c r="L163" s="420"/>
      <c r="M163" s="420"/>
      <c r="N163" s="420"/>
      <c r="O163" s="421"/>
      <c r="P163" s="417" t="s">
        <v>40</v>
      </c>
      <c r="Q163" s="418"/>
      <c r="R163" s="418"/>
      <c r="S163" s="418"/>
      <c r="T163" s="418"/>
      <c r="U163" s="418"/>
      <c r="V163" s="419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0"/>
      <c r="N164" s="420"/>
      <c r="O164" s="421"/>
      <c r="P164" s="417" t="s">
        <v>40</v>
      </c>
      <c r="Q164" s="418"/>
      <c r="R164" s="418"/>
      <c r="S164" s="418"/>
      <c r="T164" s="418"/>
      <c r="U164" s="418"/>
      <c r="V164" s="419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27.75" customHeight="1" x14ac:dyDescent="0.2">
      <c r="A165" s="410" t="s">
        <v>268</v>
      </c>
      <c r="B165" s="410"/>
      <c r="C165" s="410"/>
      <c r="D165" s="410"/>
      <c r="E165" s="410"/>
      <c r="F165" s="410"/>
      <c r="G165" s="410"/>
      <c r="H165" s="410"/>
      <c r="I165" s="410"/>
      <c r="J165" s="410"/>
      <c r="K165" s="410"/>
      <c r="L165" s="410"/>
      <c r="M165" s="410"/>
      <c r="N165" s="410"/>
      <c r="O165" s="410"/>
      <c r="P165" s="410"/>
      <c r="Q165" s="410"/>
      <c r="R165" s="410"/>
      <c r="S165" s="410"/>
      <c r="T165" s="410"/>
      <c r="U165" s="410"/>
      <c r="V165" s="410"/>
      <c r="W165" s="410"/>
      <c r="X165" s="410"/>
      <c r="Y165" s="410"/>
      <c r="Z165" s="410"/>
      <c r="AA165" s="54"/>
      <c r="AB165" s="54"/>
      <c r="AC165" s="54"/>
    </row>
    <row r="166" spans="1:68" ht="16.5" customHeight="1" x14ac:dyDescent="0.25">
      <c r="A166" s="411" t="s">
        <v>269</v>
      </c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65"/>
      <c r="AB166" s="65"/>
      <c r="AC166" s="82"/>
    </row>
    <row r="167" spans="1:68" ht="14.25" customHeight="1" x14ac:dyDescent="0.25">
      <c r="A167" s="412" t="s">
        <v>149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412"/>
      <c r="AA167" s="66"/>
      <c r="AB167" s="66"/>
      <c r="AC167" s="83"/>
    </row>
    <row r="168" spans="1:68" ht="27" customHeight="1" x14ac:dyDescent="0.25">
      <c r="A168" s="63" t="s">
        <v>270</v>
      </c>
      <c r="B168" s="63" t="s">
        <v>271</v>
      </c>
      <c r="C168" s="36">
        <v>4301135548</v>
      </c>
      <c r="D168" s="413">
        <v>4607111039057</v>
      </c>
      <c r="E168" s="413"/>
      <c r="F168" s="62">
        <v>1.8</v>
      </c>
      <c r="G168" s="37">
        <v>1</v>
      </c>
      <c r="H168" s="62">
        <v>1.8</v>
      </c>
      <c r="I168" s="62">
        <v>1.9</v>
      </c>
      <c r="J168" s="37">
        <v>234</v>
      </c>
      <c r="K168" s="37" t="s">
        <v>161</v>
      </c>
      <c r="L168" s="37" t="s">
        <v>113</v>
      </c>
      <c r="M168" s="38" t="s">
        <v>86</v>
      </c>
      <c r="N168" s="38"/>
      <c r="O168" s="37">
        <v>180</v>
      </c>
      <c r="P168" s="478" t="s">
        <v>272</v>
      </c>
      <c r="Q168" s="415"/>
      <c r="R168" s="415"/>
      <c r="S168" s="415"/>
      <c r="T168" s="416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IFERROR(IF(X168="","",X168*0.00502),"")</f>
        <v>0</v>
      </c>
      <c r="AA168" s="68" t="s">
        <v>46</v>
      </c>
      <c r="AB168" s="69" t="s">
        <v>46</v>
      </c>
      <c r="AC168" s="203" t="s">
        <v>237</v>
      </c>
      <c r="AG168" s="81"/>
      <c r="AJ168" s="87" t="s">
        <v>114</v>
      </c>
      <c r="AK168" s="87">
        <v>18</v>
      </c>
      <c r="BB168" s="20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0"/>
      <c r="N169" s="420"/>
      <c r="O169" s="421"/>
      <c r="P169" s="417" t="s">
        <v>40</v>
      </c>
      <c r="Q169" s="418"/>
      <c r="R169" s="418"/>
      <c r="S169" s="418"/>
      <c r="T169" s="418"/>
      <c r="U169" s="418"/>
      <c r="V169" s="419"/>
      <c r="W169" s="42" t="s">
        <v>39</v>
      </c>
      <c r="X169" s="43">
        <f>IFERROR(SUM(X168:X168),"0")</f>
        <v>0</v>
      </c>
      <c r="Y169" s="43">
        <f>IFERROR(SUM(Y168:Y168),"0")</f>
        <v>0</v>
      </c>
      <c r="Z169" s="43">
        <f>IFERROR(IF(Z168="",0,Z168),"0")</f>
        <v>0</v>
      </c>
      <c r="AA169" s="67"/>
      <c r="AB169" s="67"/>
      <c r="AC169" s="67"/>
    </row>
    <row r="170" spans="1:68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0"/>
      <c r="N170" s="420"/>
      <c r="O170" s="421"/>
      <c r="P170" s="417" t="s">
        <v>40</v>
      </c>
      <c r="Q170" s="418"/>
      <c r="R170" s="418"/>
      <c r="S170" s="418"/>
      <c r="T170" s="418"/>
      <c r="U170" s="418"/>
      <c r="V170" s="419"/>
      <c r="W170" s="42" t="s">
        <v>0</v>
      </c>
      <c r="X170" s="43">
        <f>IFERROR(SUMPRODUCT(X168:X168*H168:H168),"0")</f>
        <v>0</v>
      </c>
      <c r="Y170" s="43">
        <f>IFERROR(SUMPRODUCT(Y168:Y168*H168:H168),"0")</f>
        <v>0</v>
      </c>
      <c r="Z170" s="42"/>
      <c r="AA170" s="67"/>
      <c r="AB170" s="67"/>
      <c r="AC170" s="67"/>
    </row>
    <row r="171" spans="1:68" ht="16.5" customHeight="1" x14ac:dyDescent="0.25">
      <c r="A171" s="411" t="s">
        <v>273</v>
      </c>
      <c r="B171" s="411"/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11"/>
      <c r="N171" s="411"/>
      <c r="O171" s="411"/>
      <c r="P171" s="411"/>
      <c r="Q171" s="411"/>
      <c r="R171" s="411"/>
      <c r="S171" s="411"/>
      <c r="T171" s="411"/>
      <c r="U171" s="411"/>
      <c r="V171" s="411"/>
      <c r="W171" s="411"/>
      <c r="X171" s="411"/>
      <c r="Y171" s="411"/>
      <c r="Z171" s="411"/>
      <c r="AA171" s="65"/>
      <c r="AB171" s="65"/>
      <c r="AC171" s="82"/>
    </row>
    <row r="172" spans="1:68" ht="14.25" customHeight="1" x14ac:dyDescent="0.25">
      <c r="A172" s="412" t="s">
        <v>82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412"/>
      <c r="AA172" s="66"/>
      <c r="AB172" s="66"/>
      <c r="AC172" s="83"/>
    </row>
    <row r="173" spans="1:68" ht="16.5" customHeight="1" x14ac:dyDescent="0.25">
      <c r="A173" s="63" t="s">
        <v>274</v>
      </c>
      <c r="B173" s="63" t="s">
        <v>275</v>
      </c>
      <c r="C173" s="36">
        <v>4301071062</v>
      </c>
      <c r="D173" s="413">
        <v>4607111036384</v>
      </c>
      <c r="E173" s="413"/>
      <c r="F173" s="62">
        <v>5</v>
      </c>
      <c r="G173" s="37">
        <v>1</v>
      </c>
      <c r="H173" s="62">
        <v>5</v>
      </c>
      <c r="I173" s="62">
        <v>5.2106000000000003</v>
      </c>
      <c r="J173" s="37">
        <v>144</v>
      </c>
      <c r="K173" s="37" t="s">
        <v>87</v>
      </c>
      <c r="L173" s="37" t="s">
        <v>88</v>
      </c>
      <c r="M173" s="38" t="s">
        <v>86</v>
      </c>
      <c r="N173" s="38"/>
      <c r="O173" s="37">
        <v>180</v>
      </c>
      <c r="P173" s="479" t="s">
        <v>276</v>
      </c>
      <c r="Q173" s="415"/>
      <c r="R173" s="415"/>
      <c r="S173" s="415"/>
      <c r="T173" s="416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277</v>
      </c>
      <c r="AG173" s="81"/>
      <c r="AJ173" s="87" t="s">
        <v>89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16.5" customHeight="1" x14ac:dyDescent="0.25">
      <c r="A174" s="63" t="s">
        <v>278</v>
      </c>
      <c r="B174" s="63" t="s">
        <v>279</v>
      </c>
      <c r="C174" s="36">
        <v>4301071056</v>
      </c>
      <c r="D174" s="413">
        <v>4640242180250</v>
      </c>
      <c r="E174" s="413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87</v>
      </c>
      <c r="L174" s="37" t="s">
        <v>113</v>
      </c>
      <c r="M174" s="38" t="s">
        <v>86</v>
      </c>
      <c r="N174" s="38"/>
      <c r="O174" s="37">
        <v>180</v>
      </c>
      <c r="P174" s="480" t="s">
        <v>280</v>
      </c>
      <c r="Q174" s="415"/>
      <c r="R174" s="415"/>
      <c r="S174" s="415"/>
      <c r="T174" s="416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281</v>
      </c>
      <c r="AG174" s="81"/>
      <c r="AJ174" s="87" t="s">
        <v>114</v>
      </c>
      <c r="AK174" s="87">
        <v>12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282</v>
      </c>
      <c r="B175" s="63" t="s">
        <v>283</v>
      </c>
      <c r="C175" s="36">
        <v>4301071050</v>
      </c>
      <c r="D175" s="413">
        <v>4607111036216</v>
      </c>
      <c r="E175" s="413"/>
      <c r="F175" s="62">
        <v>5</v>
      </c>
      <c r="G175" s="37">
        <v>1</v>
      </c>
      <c r="H175" s="62">
        <v>5</v>
      </c>
      <c r="I175" s="62">
        <v>5.2131999999999996</v>
      </c>
      <c r="J175" s="37">
        <v>144</v>
      </c>
      <c r="K175" s="37" t="s">
        <v>87</v>
      </c>
      <c r="L175" s="37" t="s">
        <v>113</v>
      </c>
      <c r="M175" s="38" t="s">
        <v>86</v>
      </c>
      <c r="N175" s="38"/>
      <c r="O175" s="37">
        <v>180</v>
      </c>
      <c r="P175" s="4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415"/>
      <c r="R175" s="415"/>
      <c r="S175" s="415"/>
      <c r="T175" s="416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284</v>
      </c>
      <c r="AG175" s="81"/>
      <c r="AJ175" s="87" t="s">
        <v>114</v>
      </c>
      <c r="AK175" s="87">
        <v>12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285</v>
      </c>
      <c r="B176" s="63" t="s">
        <v>286</v>
      </c>
      <c r="C176" s="36">
        <v>4301071061</v>
      </c>
      <c r="D176" s="413">
        <v>4607111036278</v>
      </c>
      <c r="E176" s="413"/>
      <c r="F176" s="62">
        <v>5</v>
      </c>
      <c r="G176" s="37">
        <v>1</v>
      </c>
      <c r="H176" s="62">
        <v>5</v>
      </c>
      <c r="I176" s="62">
        <v>5.2405999999999997</v>
      </c>
      <c r="J176" s="37">
        <v>84</v>
      </c>
      <c r="K176" s="37" t="s">
        <v>87</v>
      </c>
      <c r="L176" s="37" t="s">
        <v>88</v>
      </c>
      <c r="M176" s="38" t="s">
        <v>86</v>
      </c>
      <c r="N176" s="38"/>
      <c r="O176" s="37">
        <v>180</v>
      </c>
      <c r="P176" s="48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415"/>
      <c r="R176" s="415"/>
      <c r="S176" s="415"/>
      <c r="T176" s="416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IFERROR(IF(X176="","",X176*0.0155),"")</f>
        <v>0</v>
      </c>
      <c r="AA176" s="68" t="s">
        <v>46</v>
      </c>
      <c r="AB176" s="69" t="s">
        <v>46</v>
      </c>
      <c r="AC176" s="211" t="s">
        <v>287</v>
      </c>
      <c r="AG176" s="81"/>
      <c r="AJ176" s="87" t="s">
        <v>89</v>
      </c>
      <c r="AK176" s="87">
        <v>1</v>
      </c>
      <c r="BB176" s="212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0"/>
      <c r="N177" s="420"/>
      <c r="O177" s="421"/>
      <c r="P177" s="417" t="s">
        <v>40</v>
      </c>
      <c r="Q177" s="418"/>
      <c r="R177" s="418"/>
      <c r="S177" s="418"/>
      <c r="T177" s="418"/>
      <c r="U177" s="418"/>
      <c r="V177" s="419"/>
      <c r="W177" s="42" t="s">
        <v>39</v>
      </c>
      <c r="X177" s="43">
        <f>IFERROR(SUM(X173:X176),"0")</f>
        <v>0</v>
      </c>
      <c r="Y177" s="43">
        <f>IFERROR(SUM(Y173:Y176),"0")</f>
        <v>0</v>
      </c>
      <c r="Z177" s="43">
        <f>IFERROR(IF(Z173="",0,Z173),"0")+IFERROR(IF(Z174="",0,Z174),"0")+IFERROR(IF(Z175="",0,Z175),"0")+IFERROR(IF(Z176="",0,Z176),"0")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420"/>
      <c r="B178" s="420"/>
      <c r="C178" s="420"/>
      <c r="D178" s="420"/>
      <c r="E178" s="420"/>
      <c r="F178" s="420"/>
      <c r="G178" s="420"/>
      <c r="H178" s="420"/>
      <c r="I178" s="420"/>
      <c r="J178" s="420"/>
      <c r="K178" s="420"/>
      <c r="L178" s="420"/>
      <c r="M178" s="420"/>
      <c r="N178" s="420"/>
      <c r="O178" s="421"/>
      <c r="P178" s="417" t="s">
        <v>40</v>
      </c>
      <c r="Q178" s="418"/>
      <c r="R178" s="418"/>
      <c r="S178" s="418"/>
      <c r="T178" s="418"/>
      <c r="U178" s="418"/>
      <c r="V178" s="419"/>
      <c r="W178" s="42" t="s">
        <v>0</v>
      </c>
      <c r="X178" s="43">
        <f>IFERROR(SUMPRODUCT(X173:X176*H173:H176),"0")</f>
        <v>0</v>
      </c>
      <c r="Y178" s="43">
        <f>IFERROR(SUMPRODUCT(Y173:Y176*H173:H176),"0")</f>
        <v>0</v>
      </c>
      <c r="Z178" s="42"/>
      <c r="AA178" s="67"/>
      <c r="AB178" s="67"/>
      <c r="AC178" s="67"/>
    </row>
    <row r="179" spans="1:68" ht="14.25" customHeight="1" x14ac:dyDescent="0.25">
      <c r="A179" s="412" t="s">
        <v>288</v>
      </c>
      <c r="B179" s="412"/>
      <c r="C179" s="412"/>
      <c r="D179" s="412"/>
      <c r="E179" s="412"/>
      <c r="F179" s="412"/>
      <c r="G179" s="412"/>
      <c r="H179" s="412"/>
      <c r="I179" s="412"/>
      <c r="J179" s="412"/>
      <c r="K179" s="412"/>
      <c r="L179" s="412"/>
      <c r="M179" s="412"/>
      <c r="N179" s="412"/>
      <c r="O179" s="412"/>
      <c r="P179" s="412"/>
      <c r="Q179" s="412"/>
      <c r="R179" s="412"/>
      <c r="S179" s="412"/>
      <c r="T179" s="412"/>
      <c r="U179" s="412"/>
      <c r="V179" s="412"/>
      <c r="W179" s="412"/>
      <c r="X179" s="412"/>
      <c r="Y179" s="412"/>
      <c r="Z179" s="412"/>
      <c r="AA179" s="66"/>
      <c r="AB179" s="66"/>
      <c r="AC179" s="83"/>
    </row>
    <row r="180" spans="1:68" ht="27" customHeight="1" x14ac:dyDescent="0.25">
      <c r="A180" s="63" t="s">
        <v>289</v>
      </c>
      <c r="B180" s="63" t="s">
        <v>290</v>
      </c>
      <c r="C180" s="36">
        <v>4301080153</v>
      </c>
      <c r="D180" s="413">
        <v>4607111036827</v>
      </c>
      <c r="E180" s="413"/>
      <c r="F180" s="62">
        <v>1</v>
      </c>
      <c r="G180" s="37">
        <v>5</v>
      </c>
      <c r="H180" s="62">
        <v>5</v>
      </c>
      <c r="I180" s="62">
        <v>5.2</v>
      </c>
      <c r="J180" s="37">
        <v>144</v>
      </c>
      <c r="K180" s="37" t="s">
        <v>87</v>
      </c>
      <c r="L180" s="37" t="s">
        <v>88</v>
      </c>
      <c r="M180" s="38" t="s">
        <v>86</v>
      </c>
      <c r="N180" s="38"/>
      <c r="O180" s="37">
        <v>90</v>
      </c>
      <c r="P180" s="4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415"/>
      <c r="R180" s="415"/>
      <c r="S180" s="415"/>
      <c r="T180" s="416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3" t="s">
        <v>291</v>
      </c>
      <c r="AG180" s="81"/>
      <c r="AJ180" s="87" t="s">
        <v>89</v>
      </c>
      <c r="AK180" s="87">
        <v>1</v>
      </c>
      <c r="BB180" s="214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292</v>
      </c>
      <c r="B181" s="63" t="s">
        <v>293</v>
      </c>
      <c r="C181" s="36">
        <v>4301080154</v>
      </c>
      <c r="D181" s="413">
        <v>4607111036834</v>
      </c>
      <c r="E181" s="413"/>
      <c r="F181" s="62">
        <v>1</v>
      </c>
      <c r="G181" s="37">
        <v>5</v>
      </c>
      <c r="H181" s="62">
        <v>5</v>
      </c>
      <c r="I181" s="62">
        <v>5.2530000000000001</v>
      </c>
      <c r="J181" s="37">
        <v>144</v>
      </c>
      <c r="K181" s="37" t="s">
        <v>87</v>
      </c>
      <c r="L181" s="37" t="s">
        <v>88</v>
      </c>
      <c r="M181" s="38" t="s">
        <v>86</v>
      </c>
      <c r="N181" s="38"/>
      <c r="O181" s="37">
        <v>90</v>
      </c>
      <c r="P181" s="4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415"/>
      <c r="R181" s="415"/>
      <c r="S181" s="415"/>
      <c r="T181" s="416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IFERROR(IF(X181="","",X181*0.00866),"")</f>
        <v>0</v>
      </c>
      <c r="AA181" s="68" t="s">
        <v>46</v>
      </c>
      <c r="AB181" s="69" t="s">
        <v>46</v>
      </c>
      <c r="AC181" s="215" t="s">
        <v>291</v>
      </c>
      <c r="AG181" s="81"/>
      <c r="AJ181" s="87" t="s">
        <v>89</v>
      </c>
      <c r="AK181" s="87">
        <v>1</v>
      </c>
      <c r="BB181" s="216" t="s">
        <v>70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420"/>
      <c r="B182" s="420"/>
      <c r="C182" s="420"/>
      <c r="D182" s="420"/>
      <c r="E182" s="420"/>
      <c r="F182" s="420"/>
      <c r="G182" s="420"/>
      <c r="H182" s="420"/>
      <c r="I182" s="420"/>
      <c r="J182" s="420"/>
      <c r="K182" s="420"/>
      <c r="L182" s="420"/>
      <c r="M182" s="420"/>
      <c r="N182" s="420"/>
      <c r="O182" s="421"/>
      <c r="P182" s="417" t="s">
        <v>40</v>
      </c>
      <c r="Q182" s="418"/>
      <c r="R182" s="418"/>
      <c r="S182" s="418"/>
      <c r="T182" s="418"/>
      <c r="U182" s="418"/>
      <c r="V182" s="419"/>
      <c r="W182" s="42" t="s">
        <v>39</v>
      </c>
      <c r="X182" s="43">
        <f>IFERROR(SUM(X180:X181),"0")</f>
        <v>0</v>
      </c>
      <c r="Y182" s="43">
        <f>IFERROR(SUM(Y180:Y181),"0")</f>
        <v>0</v>
      </c>
      <c r="Z182" s="43">
        <f>IFERROR(IF(Z180="",0,Z180),"0")+IFERROR(IF(Z181="",0,Z181),"0")</f>
        <v>0</v>
      </c>
      <c r="AA182" s="67"/>
      <c r="AB182" s="67"/>
      <c r="AC182" s="67"/>
    </row>
    <row r="183" spans="1:68" x14ac:dyDescent="0.2">
      <c r="A183" s="420"/>
      <c r="B183" s="420"/>
      <c r="C183" s="420"/>
      <c r="D183" s="420"/>
      <c r="E183" s="420"/>
      <c r="F183" s="420"/>
      <c r="G183" s="420"/>
      <c r="H183" s="420"/>
      <c r="I183" s="420"/>
      <c r="J183" s="420"/>
      <c r="K183" s="420"/>
      <c r="L183" s="420"/>
      <c r="M183" s="420"/>
      <c r="N183" s="420"/>
      <c r="O183" s="421"/>
      <c r="P183" s="417" t="s">
        <v>40</v>
      </c>
      <c r="Q183" s="418"/>
      <c r="R183" s="418"/>
      <c r="S183" s="418"/>
      <c r="T183" s="418"/>
      <c r="U183" s="418"/>
      <c r="V183" s="419"/>
      <c r="W183" s="42" t="s">
        <v>0</v>
      </c>
      <c r="X183" s="43">
        <f>IFERROR(SUMPRODUCT(X180:X181*H180:H181),"0")</f>
        <v>0</v>
      </c>
      <c r="Y183" s="43">
        <f>IFERROR(SUMPRODUCT(Y180:Y181*H180:H181),"0")</f>
        <v>0</v>
      </c>
      <c r="Z183" s="42"/>
      <c r="AA183" s="67"/>
      <c r="AB183" s="67"/>
      <c r="AC183" s="67"/>
    </row>
    <row r="184" spans="1:68" ht="27.75" customHeight="1" x14ac:dyDescent="0.2">
      <c r="A184" s="410" t="s">
        <v>294</v>
      </c>
      <c r="B184" s="410"/>
      <c r="C184" s="410"/>
      <c r="D184" s="410"/>
      <c r="E184" s="410"/>
      <c r="F184" s="410"/>
      <c r="G184" s="410"/>
      <c r="H184" s="410"/>
      <c r="I184" s="410"/>
      <c r="J184" s="410"/>
      <c r="K184" s="410"/>
      <c r="L184" s="410"/>
      <c r="M184" s="410"/>
      <c r="N184" s="410"/>
      <c r="O184" s="410"/>
      <c r="P184" s="410"/>
      <c r="Q184" s="410"/>
      <c r="R184" s="410"/>
      <c r="S184" s="410"/>
      <c r="T184" s="410"/>
      <c r="U184" s="410"/>
      <c r="V184" s="410"/>
      <c r="W184" s="410"/>
      <c r="X184" s="410"/>
      <c r="Y184" s="410"/>
      <c r="Z184" s="410"/>
      <c r="AA184" s="54"/>
      <c r="AB184" s="54"/>
      <c r="AC184" s="54"/>
    </row>
    <row r="185" spans="1:68" ht="16.5" customHeight="1" x14ac:dyDescent="0.25">
      <c r="A185" s="411" t="s">
        <v>295</v>
      </c>
      <c r="B185" s="411"/>
      <c r="C185" s="411"/>
      <c r="D185" s="411"/>
      <c r="E185" s="411"/>
      <c r="F185" s="411"/>
      <c r="G185" s="411"/>
      <c r="H185" s="411"/>
      <c r="I185" s="411"/>
      <c r="J185" s="411"/>
      <c r="K185" s="411"/>
      <c r="L185" s="411"/>
      <c r="M185" s="411"/>
      <c r="N185" s="411"/>
      <c r="O185" s="411"/>
      <c r="P185" s="411"/>
      <c r="Q185" s="411"/>
      <c r="R185" s="411"/>
      <c r="S185" s="411"/>
      <c r="T185" s="411"/>
      <c r="U185" s="411"/>
      <c r="V185" s="411"/>
      <c r="W185" s="411"/>
      <c r="X185" s="411"/>
      <c r="Y185" s="411"/>
      <c r="Z185" s="411"/>
      <c r="AA185" s="65"/>
      <c r="AB185" s="65"/>
      <c r="AC185" s="82"/>
    </row>
    <row r="186" spans="1:68" ht="14.25" customHeight="1" x14ac:dyDescent="0.25">
      <c r="A186" s="412" t="s">
        <v>91</v>
      </c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  <c r="S186" s="412"/>
      <c r="T186" s="412"/>
      <c r="U186" s="412"/>
      <c r="V186" s="412"/>
      <c r="W186" s="412"/>
      <c r="X186" s="412"/>
      <c r="Y186" s="412"/>
      <c r="Z186" s="412"/>
      <c r="AA186" s="66"/>
      <c r="AB186" s="66"/>
      <c r="AC186" s="83"/>
    </row>
    <row r="187" spans="1:68" ht="16.5" customHeight="1" x14ac:dyDescent="0.25">
      <c r="A187" s="63" t="s">
        <v>296</v>
      </c>
      <c r="B187" s="63" t="s">
        <v>297</v>
      </c>
      <c r="C187" s="36">
        <v>4301132179</v>
      </c>
      <c r="D187" s="413">
        <v>4607111035691</v>
      </c>
      <c r="E187" s="413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365</v>
      </c>
      <c r="P187" s="48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415"/>
      <c r="R187" s="415"/>
      <c r="S187" s="415"/>
      <c r="T187" s="416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298</v>
      </c>
      <c r="AG187" s="81"/>
      <c r="AJ187" s="87" t="s">
        <v>89</v>
      </c>
      <c r="AK187" s="87">
        <v>1</v>
      </c>
      <c r="BB187" s="218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299</v>
      </c>
      <c r="B188" s="63" t="s">
        <v>300</v>
      </c>
      <c r="C188" s="36">
        <v>4301132182</v>
      </c>
      <c r="D188" s="413">
        <v>4607111035721</v>
      </c>
      <c r="E188" s="413"/>
      <c r="F188" s="62">
        <v>0.25</v>
      </c>
      <c r="G188" s="37">
        <v>12</v>
      </c>
      <c r="H188" s="62">
        <v>3</v>
      </c>
      <c r="I188" s="62">
        <v>3.3879999999999999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365</v>
      </c>
      <c r="P188" s="48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415"/>
      <c r="R188" s="415"/>
      <c r="S188" s="415"/>
      <c r="T188" s="416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19" t="s">
        <v>301</v>
      </c>
      <c r="AG188" s="81"/>
      <c r="AJ188" s="87" t="s">
        <v>89</v>
      </c>
      <c r="AK188" s="87">
        <v>1</v>
      </c>
      <c r="BB188" s="220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302</v>
      </c>
      <c r="B189" s="63" t="s">
        <v>303</v>
      </c>
      <c r="C189" s="36">
        <v>4301132170</v>
      </c>
      <c r="D189" s="413">
        <v>4607111038487</v>
      </c>
      <c r="E189" s="413"/>
      <c r="F189" s="62">
        <v>0.25</v>
      </c>
      <c r="G189" s="37">
        <v>12</v>
      </c>
      <c r="H189" s="62">
        <v>3</v>
      </c>
      <c r="I189" s="62">
        <v>3.7360000000000002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8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415"/>
      <c r="R189" s="415"/>
      <c r="S189" s="415"/>
      <c r="T189" s="416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1" t="s">
        <v>304</v>
      </c>
      <c r="AG189" s="81"/>
      <c r="AJ189" s="87" t="s">
        <v>89</v>
      </c>
      <c r="AK189" s="87">
        <v>1</v>
      </c>
      <c r="BB189" s="222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20"/>
      <c r="B190" s="420"/>
      <c r="C190" s="420"/>
      <c r="D190" s="420"/>
      <c r="E190" s="420"/>
      <c r="F190" s="420"/>
      <c r="G190" s="420"/>
      <c r="H190" s="420"/>
      <c r="I190" s="420"/>
      <c r="J190" s="420"/>
      <c r="K190" s="420"/>
      <c r="L190" s="420"/>
      <c r="M190" s="420"/>
      <c r="N190" s="420"/>
      <c r="O190" s="421"/>
      <c r="P190" s="417" t="s">
        <v>40</v>
      </c>
      <c r="Q190" s="418"/>
      <c r="R190" s="418"/>
      <c r="S190" s="418"/>
      <c r="T190" s="418"/>
      <c r="U190" s="418"/>
      <c r="V190" s="419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420"/>
      <c r="B191" s="420"/>
      <c r="C191" s="420"/>
      <c r="D191" s="420"/>
      <c r="E191" s="420"/>
      <c r="F191" s="420"/>
      <c r="G191" s="420"/>
      <c r="H191" s="420"/>
      <c r="I191" s="420"/>
      <c r="J191" s="420"/>
      <c r="K191" s="420"/>
      <c r="L191" s="420"/>
      <c r="M191" s="420"/>
      <c r="N191" s="420"/>
      <c r="O191" s="421"/>
      <c r="P191" s="417" t="s">
        <v>40</v>
      </c>
      <c r="Q191" s="418"/>
      <c r="R191" s="418"/>
      <c r="S191" s="418"/>
      <c r="T191" s="418"/>
      <c r="U191" s="418"/>
      <c r="V191" s="419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4.25" customHeight="1" x14ac:dyDescent="0.25">
      <c r="A192" s="412" t="s">
        <v>305</v>
      </c>
      <c r="B192" s="412"/>
      <c r="C192" s="412"/>
      <c r="D192" s="412"/>
      <c r="E192" s="412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  <c r="S192" s="412"/>
      <c r="T192" s="412"/>
      <c r="U192" s="412"/>
      <c r="V192" s="412"/>
      <c r="W192" s="412"/>
      <c r="X192" s="412"/>
      <c r="Y192" s="412"/>
      <c r="Z192" s="412"/>
      <c r="AA192" s="66"/>
      <c r="AB192" s="66"/>
      <c r="AC192" s="83"/>
    </row>
    <row r="193" spans="1:68" ht="27" customHeight="1" x14ac:dyDescent="0.25">
      <c r="A193" s="63" t="s">
        <v>306</v>
      </c>
      <c r="B193" s="63" t="s">
        <v>307</v>
      </c>
      <c r="C193" s="36">
        <v>4301051855</v>
      </c>
      <c r="D193" s="413">
        <v>4680115885875</v>
      </c>
      <c r="E193" s="413"/>
      <c r="F193" s="62">
        <v>1</v>
      </c>
      <c r="G193" s="37">
        <v>9</v>
      </c>
      <c r="H193" s="62">
        <v>9</v>
      </c>
      <c r="I193" s="62">
        <v>9.4350000000000005</v>
      </c>
      <c r="J193" s="37">
        <v>64</v>
      </c>
      <c r="K193" s="37" t="s">
        <v>312</v>
      </c>
      <c r="L193" s="37" t="s">
        <v>88</v>
      </c>
      <c r="M193" s="38" t="s">
        <v>311</v>
      </c>
      <c r="N193" s="38"/>
      <c r="O193" s="37">
        <v>365</v>
      </c>
      <c r="P193" s="488" t="s">
        <v>308</v>
      </c>
      <c r="Q193" s="415"/>
      <c r="R193" s="415"/>
      <c r="S193" s="415"/>
      <c r="T193" s="416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IFERROR(IF(X193="","",X193*0.01898),"")</f>
        <v>0</v>
      </c>
      <c r="AA193" s="68" t="s">
        <v>46</v>
      </c>
      <c r="AB193" s="69" t="s">
        <v>46</v>
      </c>
      <c r="AC193" s="223" t="s">
        <v>309</v>
      </c>
      <c r="AG193" s="81"/>
      <c r="AJ193" s="87" t="s">
        <v>89</v>
      </c>
      <c r="AK193" s="87">
        <v>1</v>
      </c>
      <c r="BB193" s="224" t="s">
        <v>310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0"/>
      <c r="N194" s="420"/>
      <c r="O194" s="421"/>
      <c r="P194" s="417" t="s">
        <v>40</v>
      </c>
      <c r="Q194" s="418"/>
      <c r="R194" s="418"/>
      <c r="S194" s="418"/>
      <c r="T194" s="418"/>
      <c r="U194" s="418"/>
      <c r="V194" s="419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420"/>
      <c r="B195" s="420"/>
      <c r="C195" s="420"/>
      <c r="D195" s="420"/>
      <c r="E195" s="420"/>
      <c r="F195" s="420"/>
      <c r="G195" s="420"/>
      <c r="H195" s="420"/>
      <c r="I195" s="420"/>
      <c r="J195" s="420"/>
      <c r="K195" s="420"/>
      <c r="L195" s="420"/>
      <c r="M195" s="420"/>
      <c r="N195" s="420"/>
      <c r="O195" s="421"/>
      <c r="P195" s="417" t="s">
        <v>40</v>
      </c>
      <c r="Q195" s="418"/>
      <c r="R195" s="418"/>
      <c r="S195" s="418"/>
      <c r="T195" s="418"/>
      <c r="U195" s="418"/>
      <c r="V195" s="419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27.75" customHeight="1" x14ac:dyDescent="0.2">
      <c r="A196" s="410" t="s">
        <v>313</v>
      </c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0"/>
      <c r="M196" s="410"/>
      <c r="N196" s="410"/>
      <c r="O196" s="410"/>
      <c r="P196" s="410"/>
      <c r="Q196" s="410"/>
      <c r="R196" s="410"/>
      <c r="S196" s="410"/>
      <c r="T196" s="410"/>
      <c r="U196" s="410"/>
      <c r="V196" s="410"/>
      <c r="W196" s="410"/>
      <c r="X196" s="410"/>
      <c r="Y196" s="410"/>
      <c r="Z196" s="410"/>
      <c r="AA196" s="54"/>
      <c r="AB196" s="54"/>
      <c r="AC196" s="54"/>
    </row>
    <row r="197" spans="1:68" ht="16.5" customHeight="1" x14ac:dyDescent="0.25">
      <c r="A197" s="411" t="s">
        <v>314</v>
      </c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1"/>
      <c r="P197" s="411"/>
      <c r="Q197" s="411"/>
      <c r="R197" s="411"/>
      <c r="S197" s="411"/>
      <c r="T197" s="411"/>
      <c r="U197" s="411"/>
      <c r="V197" s="411"/>
      <c r="W197" s="411"/>
      <c r="X197" s="411"/>
      <c r="Y197" s="411"/>
      <c r="Z197" s="411"/>
      <c r="AA197" s="65"/>
      <c r="AB197" s="65"/>
      <c r="AC197" s="82"/>
    </row>
    <row r="198" spans="1:68" ht="14.25" customHeight="1" x14ac:dyDescent="0.25">
      <c r="A198" s="412" t="s">
        <v>91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412"/>
      <c r="Z198" s="412"/>
      <c r="AA198" s="66"/>
      <c r="AB198" s="66"/>
      <c r="AC198" s="83"/>
    </row>
    <row r="199" spans="1:68" ht="27" customHeight="1" x14ac:dyDescent="0.25">
      <c r="A199" s="63" t="s">
        <v>315</v>
      </c>
      <c r="B199" s="63" t="s">
        <v>316</v>
      </c>
      <c r="C199" s="36">
        <v>4301132227</v>
      </c>
      <c r="D199" s="413">
        <v>4620207491133</v>
      </c>
      <c r="E199" s="413"/>
      <c r="F199" s="62">
        <v>0.23</v>
      </c>
      <c r="G199" s="37">
        <v>12</v>
      </c>
      <c r="H199" s="62">
        <v>2.76</v>
      </c>
      <c r="I199" s="62">
        <v>2.98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89" t="s">
        <v>317</v>
      </c>
      <c r="Q199" s="415"/>
      <c r="R199" s="415"/>
      <c r="S199" s="415"/>
      <c r="T199" s="416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318</v>
      </c>
      <c r="AG199" s="81"/>
      <c r="AJ199" s="87" t="s">
        <v>89</v>
      </c>
      <c r="AK199" s="87">
        <v>1</v>
      </c>
      <c r="BB199" s="226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0"/>
      <c r="N200" s="420"/>
      <c r="O200" s="421"/>
      <c r="P200" s="417" t="s">
        <v>40</v>
      </c>
      <c r="Q200" s="418"/>
      <c r="R200" s="418"/>
      <c r="S200" s="418"/>
      <c r="T200" s="418"/>
      <c r="U200" s="418"/>
      <c r="V200" s="419"/>
      <c r="W200" s="42" t="s">
        <v>39</v>
      </c>
      <c r="X200" s="43">
        <f>IFERROR(SUM(X199:X199),"0")</f>
        <v>0</v>
      </c>
      <c r="Y200" s="43">
        <f>IFERROR(SUM(Y199:Y199),"0")</f>
        <v>0</v>
      </c>
      <c r="Z200" s="43">
        <f>IFERROR(IF(Z199="",0,Z199),"0")</f>
        <v>0</v>
      </c>
      <c r="AA200" s="67"/>
      <c r="AB200" s="67"/>
      <c r="AC200" s="67"/>
    </row>
    <row r="201" spans="1:68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0"/>
      <c r="N201" s="420"/>
      <c r="O201" s="421"/>
      <c r="P201" s="417" t="s">
        <v>40</v>
      </c>
      <c r="Q201" s="418"/>
      <c r="R201" s="418"/>
      <c r="S201" s="418"/>
      <c r="T201" s="418"/>
      <c r="U201" s="418"/>
      <c r="V201" s="419"/>
      <c r="W201" s="42" t="s">
        <v>0</v>
      </c>
      <c r="X201" s="43">
        <f>IFERROR(SUMPRODUCT(X199:X199*H199:H199),"0")</f>
        <v>0</v>
      </c>
      <c r="Y201" s="43">
        <f>IFERROR(SUMPRODUCT(Y199:Y199*H199:H199),"0")</f>
        <v>0</v>
      </c>
      <c r="Z201" s="42"/>
      <c r="AA201" s="67"/>
      <c r="AB201" s="67"/>
      <c r="AC201" s="67"/>
    </row>
    <row r="202" spans="1:68" ht="14.25" customHeight="1" x14ac:dyDescent="0.25">
      <c r="A202" s="412" t="s">
        <v>149</v>
      </c>
      <c r="B202" s="412"/>
      <c r="C202" s="412"/>
      <c r="D202" s="412"/>
      <c r="E202" s="412"/>
      <c r="F202" s="412"/>
      <c r="G202" s="412"/>
      <c r="H202" s="412"/>
      <c r="I202" s="412"/>
      <c r="J202" s="412"/>
      <c r="K202" s="412"/>
      <c r="L202" s="412"/>
      <c r="M202" s="412"/>
      <c r="N202" s="412"/>
      <c r="O202" s="412"/>
      <c r="P202" s="412"/>
      <c r="Q202" s="412"/>
      <c r="R202" s="412"/>
      <c r="S202" s="412"/>
      <c r="T202" s="412"/>
      <c r="U202" s="412"/>
      <c r="V202" s="412"/>
      <c r="W202" s="412"/>
      <c r="X202" s="412"/>
      <c r="Y202" s="412"/>
      <c r="Z202" s="412"/>
      <c r="AA202" s="66"/>
      <c r="AB202" s="66"/>
      <c r="AC202" s="83"/>
    </row>
    <row r="203" spans="1:68" ht="27" customHeight="1" x14ac:dyDescent="0.25">
      <c r="A203" s="63" t="s">
        <v>319</v>
      </c>
      <c r="B203" s="63" t="s">
        <v>320</v>
      </c>
      <c r="C203" s="36">
        <v>4301135707</v>
      </c>
      <c r="D203" s="413">
        <v>4620207490198</v>
      </c>
      <c r="E203" s="413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96</v>
      </c>
      <c r="L203" s="37" t="s">
        <v>113</v>
      </c>
      <c r="M203" s="38" t="s">
        <v>86</v>
      </c>
      <c r="N203" s="38"/>
      <c r="O203" s="37">
        <v>180</v>
      </c>
      <c r="P203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415"/>
      <c r="R203" s="415"/>
      <c r="S203" s="415"/>
      <c r="T203" s="416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27" t="s">
        <v>321</v>
      </c>
      <c r="AG203" s="81"/>
      <c r="AJ203" s="87" t="s">
        <v>114</v>
      </c>
      <c r="AK203" s="87">
        <v>14</v>
      </c>
      <c r="BB203" s="228" t="s">
        <v>95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322</v>
      </c>
      <c r="B204" s="63" t="s">
        <v>323</v>
      </c>
      <c r="C204" s="36">
        <v>4301135696</v>
      </c>
      <c r="D204" s="413">
        <v>4620207490235</v>
      </c>
      <c r="E204" s="413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96</v>
      </c>
      <c r="L204" s="37" t="s">
        <v>113</v>
      </c>
      <c r="M204" s="38" t="s">
        <v>86</v>
      </c>
      <c r="N204" s="38"/>
      <c r="O204" s="37">
        <v>180</v>
      </c>
      <c r="P204" s="49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415"/>
      <c r="R204" s="415"/>
      <c r="S204" s="415"/>
      <c r="T204" s="416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29" t="s">
        <v>324</v>
      </c>
      <c r="AG204" s="81"/>
      <c r="AJ204" s="87" t="s">
        <v>114</v>
      </c>
      <c r="AK204" s="87">
        <v>14</v>
      </c>
      <c r="BB204" s="230" t="s">
        <v>95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325</v>
      </c>
      <c r="B205" s="63" t="s">
        <v>326</v>
      </c>
      <c r="C205" s="36">
        <v>4301135697</v>
      </c>
      <c r="D205" s="413">
        <v>4620207490259</v>
      </c>
      <c r="E205" s="413"/>
      <c r="F205" s="62">
        <v>0.2</v>
      </c>
      <c r="G205" s="37">
        <v>12</v>
      </c>
      <c r="H205" s="62">
        <v>2.4</v>
      </c>
      <c r="I205" s="62">
        <v>3.1036000000000001</v>
      </c>
      <c r="J205" s="37">
        <v>70</v>
      </c>
      <c r="K205" s="37" t="s">
        <v>96</v>
      </c>
      <c r="L205" s="37" t="s">
        <v>113</v>
      </c>
      <c r="M205" s="38" t="s">
        <v>86</v>
      </c>
      <c r="N205" s="38"/>
      <c r="O205" s="37">
        <v>180</v>
      </c>
      <c r="P205" s="4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415"/>
      <c r="R205" s="415"/>
      <c r="S205" s="415"/>
      <c r="T205" s="416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1" t="s">
        <v>321</v>
      </c>
      <c r="AG205" s="81"/>
      <c r="AJ205" s="87" t="s">
        <v>114</v>
      </c>
      <c r="AK205" s="87">
        <v>14</v>
      </c>
      <c r="BB205" s="232" t="s">
        <v>95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327</v>
      </c>
      <c r="B206" s="63" t="s">
        <v>328</v>
      </c>
      <c r="C206" s="36">
        <v>4301135681</v>
      </c>
      <c r="D206" s="413">
        <v>4620207490143</v>
      </c>
      <c r="E206" s="413"/>
      <c r="F206" s="62">
        <v>0.22</v>
      </c>
      <c r="G206" s="37">
        <v>12</v>
      </c>
      <c r="H206" s="62">
        <v>2.64</v>
      </c>
      <c r="I206" s="62">
        <v>3.3435999999999999</v>
      </c>
      <c r="J206" s="37">
        <v>70</v>
      </c>
      <c r="K206" s="37" t="s">
        <v>96</v>
      </c>
      <c r="L206" s="37" t="s">
        <v>88</v>
      </c>
      <c r="M206" s="38" t="s">
        <v>86</v>
      </c>
      <c r="N206" s="38"/>
      <c r="O206" s="37">
        <v>180</v>
      </c>
      <c r="P206" s="49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415"/>
      <c r="R206" s="415"/>
      <c r="S206" s="415"/>
      <c r="T206" s="416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IFERROR(IF(X206="","",X206*0.01788),"")</f>
        <v>0</v>
      </c>
      <c r="AA206" s="68" t="s">
        <v>46</v>
      </c>
      <c r="AB206" s="69" t="s">
        <v>46</v>
      </c>
      <c r="AC206" s="233" t="s">
        <v>329</v>
      </c>
      <c r="AG206" s="81"/>
      <c r="AJ206" s="87" t="s">
        <v>89</v>
      </c>
      <c r="AK206" s="87">
        <v>1</v>
      </c>
      <c r="BB206" s="234" t="s">
        <v>95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20"/>
      <c r="B207" s="420"/>
      <c r="C207" s="420"/>
      <c r="D207" s="420"/>
      <c r="E207" s="420"/>
      <c r="F207" s="420"/>
      <c r="G207" s="420"/>
      <c r="H207" s="420"/>
      <c r="I207" s="420"/>
      <c r="J207" s="420"/>
      <c r="K207" s="420"/>
      <c r="L207" s="420"/>
      <c r="M207" s="420"/>
      <c r="N207" s="420"/>
      <c r="O207" s="421"/>
      <c r="P207" s="417" t="s">
        <v>40</v>
      </c>
      <c r="Q207" s="418"/>
      <c r="R207" s="418"/>
      <c r="S207" s="418"/>
      <c r="T207" s="418"/>
      <c r="U207" s="418"/>
      <c r="V207" s="419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20"/>
      <c r="B208" s="420"/>
      <c r="C208" s="420"/>
      <c r="D208" s="420"/>
      <c r="E208" s="420"/>
      <c r="F208" s="420"/>
      <c r="G208" s="420"/>
      <c r="H208" s="420"/>
      <c r="I208" s="420"/>
      <c r="J208" s="420"/>
      <c r="K208" s="420"/>
      <c r="L208" s="420"/>
      <c r="M208" s="420"/>
      <c r="N208" s="420"/>
      <c r="O208" s="421"/>
      <c r="P208" s="417" t="s">
        <v>40</v>
      </c>
      <c r="Q208" s="418"/>
      <c r="R208" s="418"/>
      <c r="S208" s="418"/>
      <c r="T208" s="418"/>
      <c r="U208" s="418"/>
      <c r="V208" s="419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411" t="s">
        <v>330</v>
      </c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1"/>
      <c r="P209" s="411"/>
      <c r="Q209" s="411"/>
      <c r="R209" s="411"/>
      <c r="S209" s="411"/>
      <c r="T209" s="411"/>
      <c r="U209" s="411"/>
      <c r="V209" s="411"/>
      <c r="W209" s="411"/>
      <c r="X209" s="411"/>
      <c r="Y209" s="411"/>
      <c r="Z209" s="411"/>
      <c r="AA209" s="65"/>
      <c r="AB209" s="65"/>
      <c r="AC209" s="82"/>
    </row>
    <row r="210" spans="1:68" ht="14.25" customHeight="1" x14ac:dyDescent="0.25">
      <c r="A210" s="412" t="s">
        <v>82</v>
      </c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2"/>
      <c r="O210" s="412"/>
      <c r="P210" s="412"/>
      <c r="Q210" s="412"/>
      <c r="R210" s="412"/>
      <c r="S210" s="412"/>
      <c r="T210" s="412"/>
      <c r="U210" s="412"/>
      <c r="V210" s="412"/>
      <c r="W210" s="412"/>
      <c r="X210" s="412"/>
      <c r="Y210" s="412"/>
      <c r="Z210" s="412"/>
      <c r="AA210" s="66"/>
      <c r="AB210" s="66"/>
      <c r="AC210" s="83"/>
    </row>
    <row r="211" spans="1:68" ht="16.5" customHeight="1" x14ac:dyDescent="0.25">
      <c r="A211" s="63" t="s">
        <v>331</v>
      </c>
      <c r="B211" s="63" t="s">
        <v>332</v>
      </c>
      <c r="C211" s="36">
        <v>4301070948</v>
      </c>
      <c r="D211" s="413">
        <v>4607111037022</v>
      </c>
      <c r="E211" s="413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117</v>
      </c>
      <c r="M211" s="38" t="s">
        <v>86</v>
      </c>
      <c r="N211" s="38"/>
      <c r="O211" s="37">
        <v>180</v>
      </c>
      <c r="P211" s="4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415"/>
      <c r="R211" s="415"/>
      <c r="S211" s="415"/>
      <c r="T211" s="416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5" t="s">
        <v>333</v>
      </c>
      <c r="AG211" s="81"/>
      <c r="AJ211" s="87" t="s">
        <v>118</v>
      </c>
      <c r="AK211" s="87">
        <v>84</v>
      </c>
      <c r="BB211" s="236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334</v>
      </c>
      <c r="B212" s="63" t="s">
        <v>335</v>
      </c>
      <c r="C212" s="36">
        <v>4301070990</v>
      </c>
      <c r="D212" s="413">
        <v>4607111038494</v>
      </c>
      <c r="E212" s="413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415"/>
      <c r="R212" s="415"/>
      <c r="S212" s="415"/>
      <c r="T212" s="416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37" t="s">
        <v>336</v>
      </c>
      <c r="AG212" s="81"/>
      <c r="AJ212" s="87" t="s">
        <v>89</v>
      </c>
      <c r="AK212" s="87">
        <v>1</v>
      </c>
      <c r="BB212" s="238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337</v>
      </c>
      <c r="B213" s="63" t="s">
        <v>338</v>
      </c>
      <c r="C213" s="36">
        <v>4301070966</v>
      </c>
      <c r="D213" s="413">
        <v>4607111038135</v>
      </c>
      <c r="E213" s="413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87</v>
      </c>
      <c r="L213" s="37" t="s">
        <v>113</v>
      </c>
      <c r="M213" s="38" t="s">
        <v>86</v>
      </c>
      <c r="N213" s="38"/>
      <c r="O213" s="37">
        <v>180</v>
      </c>
      <c r="P213" s="4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415"/>
      <c r="R213" s="415"/>
      <c r="S213" s="415"/>
      <c r="T213" s="416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39" t="s">
        <v>339</v>
      </c>
      <c r="AG213" s="81"/>
      <c r="AJ213" s="87" t="s">
        <v>114</v>
      </c>
      <c r="AK213" s="87">
        <v>12</v>
      </c>
      <c r="BB213" s="240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0"/>
      <c r="N214" s="420"/>
      <c r="O214" s="421"/>
      <c r="P214" s="417" t="s">
        <v>40</v>
      </c>
      <c r="Q214" s="418"/>
      <c r="R214" s="418"/>
      <c r="S214" s="418"/>
      <c r="T214" s="418"/>
      <c r="U214" s="418"/>
      <c r="V214" s="419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0"/>
      <c r="N215" s="420"/>
      <c r="O215" s="421"/>
      <c r="P215" s="417" t="s">
        <v>40</v>
      </c>
      <c r="Q215" s="418"/>
      <c r="R215" s="418"/>
      <c r="S215" s="418"/>
      <c r="T215" s="418"/>
      <c r="U215" s="418"/>
      <c r="V215" s="419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411" t="s">
        <v>340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411"/>
      <c r="Z216" s="411"/>
      <c r="AA216" s="65"/>
      <c r="AB216" s="65"/>
      <c r="AC216" s="82"/>
    </row>
    <row r="217" spans="1:68" ht="14.25" customHeight="1" x14ac:dyDescent="0.25">
      <c r="A217" s="412" t="s">
        <v>82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412"/>
      <c r="Z217" s="412"/>
      <c r="AA217" s="66"/>
      <c r="AB217" s="66"/>
      <c r="AC217" s="83"/>
    </row>
    <row r="218" spans="1:68" ht="27" customHeight="1" x14ac:dyDescent="0.25">
      <c r="A218" s="63" t="s">
        <v>341</v>
      </c>
      <c r="B218" s="63" t="s">
        <v>342</v>
      </c>
      <c r="C218" s="36">
        <v>4301070996</v>
      </c>
      <c r="D218" s="413">
        <v>4607111038654</v>
      </c>
      <c r="E218" s="413"/>
      <c r="F218" s="62">
        <v>0.4</v>
      </c>
      <c r="G218" s="37">
        <v>16</v>
      </c>
      <c r="H218" s="62">
        <v>6.4</v>
      </c>
      <c r="I218" s="62">
        <v>6.63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9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415"/>
      <c r="R218" s="415"/>
      <c r="S218" s="415"/>
      <c r="T218" s="416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ref="Y218:Y223" si="18">IFERROR(IF(X218="","",X218),"")</f>
        <v>0</v>
      </c>
      <c r="Z218" s="41">
        <f t="shared" ref="Z218:Z223" si="19">IFERROR(IF(X218="","",X218*0.0155),"")</f>
        <v>0</v>
      </c>
      <c r="AA218" s="68" t="s">
        <v>46</v>
      </c>
      <c r="AB218" s="69" t="s">
        <v>46</v>
      </c>
      <c r="AC218" s="241" t="s">
        <v>343</v>
      </c>
      <c r="AG218" s="81"/>
      <c r="AJ218" s="87" t="s">
        <v>89</v>
      </c>
      <c r="AK218" s="87">
        <v>1</v>
      </c>
      <c r="BB218" s="242" t="s">
        <v>70</v>
      </c>
      <c r="BM218" s="81">
        <f t="shared" ref="BM218:BM223" si="20">IFERROR(X218*I218,"0")</f>
        <v>0</v>
      </c>
      <c r="BN218" s="81">
        <f t="shared" ref="BN218:BN223" si="21">IFERROR(Y218*I218,"0")</f>
        <v>0</v>
      </c>
      <c r="BO218" s="81">
        <f t="shared" ref="BO218:BO223" si="22">IFERROR(X218/J218,"0")</f>
        <v>0</v>
      </c>
      <c r="BP218" s="81">
        <f t="shared" ref="BP218:BP223" si="23">IFERROR(Y218/J218,"0")</f>
        <v>0</v>
      </c>
    </row>
    <row r="219" spans="1:68" ht="27" customHeight="1" x14ac:dyDescent="0.25">
      <c r="A219" s="63" t="s">
        <v>344</v>
      </c>
      <c r="B219" s="63" t="s">
        <v>345</v>
      </c>
      <c r="C219" s="36">
        <v>4301070997</v>
      </c>
      <c r="D219" s="413">
        <v>4607111038586</v>
      </c>
      <c r="E219" s="413"/>
      <c r="F219" s="62">
        <v>0.7</v>
      </c>
      <c r="G219" s="37">
        <v>8</v>
      </c>
      <c r="H219" s="62">
        <v>5.6</v>
      </c>
      <c r="I219" s="62">
        <v>5.83</v>
      </c>
      <c r="J219" s="37">
        <v>84</v>
      </c>
      <c r="K219" s="37" t="s">
        <v>87</v>
      </c>
      <c r="L219" s="37" t="s">
        <v>113</v>
      </c>
      <c r="M219" s="38" t="s">
        <v>86</v>
      </c>
      <c r="N219" s="38"/>
      <c r="O219" s="37">
        <v>180</v>
      </c>
      <c r="P219" s="4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415"/>
      <c r="R219" s="415"/>
      <c r="S219" s="415"/>
      <c r="T219" s="416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343</v>
      </c>
      <c r="AG219" s="81"/>
      <c r="AJ219" s="87" t="s">
        <v>114</v>
      </c>
      <c r="AK219" s="87">
        <v>12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customHeight="1" x14ac:dyDescent="0.25">
      <c r="A220" s="63" t="s">
        <v>346</v>
      </c>
      <c r="B220" s="63" t="s">
        <v>347</v>
      </c>
      <c r="C220" s="36">
        <v>4301070962</v>
      </c>
      <c r="D220" s="413">
        <v>4607111038609</v>
      </c>
      <c r="E220" s="413"/>
      <c r="F220" s="62">
        <v>0.4</v>
      </c>
      <c r="G220" s="37">
        <v>16</v>
      </c>
      <c r="H220" s="62">
        <v>6.4</v>
      </c>
      <c r="I220" s="62">
        <v>6.71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415"/>
      <c r="R220" s="415"/>
      <c r="S220" s="415"/>
      <c r="T220" s="416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5" t="s">
        <v>348</v>
      </c>
      <c r="AG220" s="81"/>
      <c r="AJ220" s="87" t="s">
        <v>89</v>
      </c>
      <c r="AK220" s="87">
        <v>1</v>
      </c>
      <c r="BB220" s="246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customHeight="1" x14ac:dyDescent="0.25">
      <c r="A221" s="63" t="s">
        <v>349</v>
      </c>
      <c r="B221" s="63" t="s">
        <v>350</v>
      </c>
      <c r="C221" s="36">
        <v>4301070963</v>
      </c>
      <c r="D221" s="413">
        <v>4607111038630</v>
      </c>
      <c r="E221" s="413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50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415"/>
      <c r="R221" s="415"/>
      <c r="S221" s="415"/>
      <c r="T221" s="416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47" t="s">
        <v>348</v>
      </c>
      <c r="AG221" s="81"/>
      <c r="AJ221" s="87" t="s">
        <v>89</v>
      </c>
      <c r="AK221" s="87">
        <v>1</v>
      </c>
      <c r="BB221" s="248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ht="27" customHeight="1" x14ac:dyDescent="0.25">
      <c r="A222" s="63" t="s">
        <v>351</v>
      </c>
      <c r="B222" s="63" t="s">
        <v>352</v>
      </c>
      <c r="C222" s="36">
        <v>4301070959</v>
      </c>
      <c r="D222" s="413">
        <v>4607111038616</v>
      </c>
      <c r="E222" s="413"/>
      <c r="F222" s="62">
        <v>0.4</v>
      </c>
      <c r="G222" s="37">
        <v>16</v>
      </c>
      <c r="H222" s="62">
        <v>6.4</v>
      </c>
      <c r="I222" s="62">
        <v>6.71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415"/>
      <c r="R222" s="415"/>
      <c r="S222" s="415"/>
      <c r="T222" s="416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8"/>
        <v>0</v>
      </c>
      <c r="Z222" s="41">
        <f t="shared" si="19"/>
        <v>0</v>
      </c>
      <c r="AA222" s="68" t="s">
        <v>46</v>
      </c>
      <c r="AB222" s="69" t="s">
        <v>46</v>
      </c>
      <c r="AC222" s="249" t="s">
        <v>343</v>
      </c>
      <c r="AG222" s="81"/>
      <c r="AJ222" s="87" t="s">
        <v>89</v>
      </c>
      <c r="AK222" s="87">
        <v>1</v>
      </c>
      <c r="BB222" s="250" t="s">
        <v>70</v>
      </c>
      <c r="BM222" s="81">
        <f t="shared" si="20"/>
        <v>0</v>
      </c>
      <c r="BN222" s="81">
        <f t="shared" si="21"/>
        <v>0</v>
      </c>
      <c r="BO222" s="81">
        <f t="shared" si="22"/>
        <v>0</v>
      </c>
      <c r="BP222" s="81">
        <f t="shared" si="23"/>
        <v>0</v>
      </c>
    </row>
    <row r="223" spans="1:68" ht="27" customHeight="1" x14ac:dyDescent="0.25">
      <c r="A223" s="63" t="s">
        <v>353</v>
      </c>
      <c r="B223" s="63" t="s">
        <v>354</v>
      </c>
      <c r="C223" s="36">
        <v>4301070960</v>
      </c>
      <c r="D223" s="413">
        <v>4607111038623</v>
      </c>
      <c r="E223" s="413"/>
      <c r="F223" s="62">
        <v>0.7</v>
      </c>
      <c r="G223" s="37">
        <v>8</v>
      </c>
      <c r="H223" s="62">
        <v>5.6</v>
      </c>
      <c r="I223" s="62">
        <v>5.87</v>
      </c>
      <c r="J223" s="37">
        <v>84</v>
      </c>
      <c r="K223" s="37" t="s">
        <v>87</v>
      </c>
      <c r="L223" s="37" t="s">
        <v>113</v>
      </c>
      <c r="M223" s="38" t="s">
        <v>86</v>
      </c>
      <c r="N223" s="38"/>
      <c r="O223" s="37">
        <v>180</v>
      </c>
      <c r="P223" s="5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415"/>
      <c r="R223" s="415"/>
      <c r="S223" s="415"/>
      <c r="T223" s="416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8"/>
        <v>0</v>
      </c>
      <c r="Z223" s="41">
        <f t="shared" si="19"/>
        <v>0</v>
      </c>
      <c r="AA223" s="68" t="s">
        <v>46</v>
      </c>
      <c r="AB223" s="69" t="s">
        <v>46</v>
      </c>
      <c r="AC223" s="251" t="s">
        <v>343</v>
      </c>
      <c r="AG223" s="81"/>
      <c r="AJ223" s="87" t="s">
        <v>114</v>
      </c>
      <c r="AK223" s="87">
        <v>12</v>
      </c>
      <c r="BB223" s="252" t="s">
        <v>70</v>
      </c>
      <c r="BM223" s="81">
        <f t="shared" si="20"/>
        <v>0</v>
      </c>
      <c r="BN223" s="81">
        <f t="shared" si="21"/>
        <v>0</v>
      </c>
      <c r="BO223" s="81">
        <f t="shared" si="22"/>
        <v>0</v>
      </c>
      <c r="BP223" s="81">
        <f t="shared" si="23"/>
        <v>0</v>
      </c>
    </row>
    <row r="224" spans="1:68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0"/>
      <c r="N224" s="420"/>
      <c r="O224" s="421"/>
      <c r="P224" s="417" t="s">
        <v>40</v>
      </c>
      <c r="Q224" s="418"/>
      <c r="R224" s="418"/>
      <c r="S224" s="418"/>
      <c r="T224" s="418"/>
      <c r="U224" s="418"/>
      <c r="V224" s="419"/>
      <c r="W224" s="42" t="s">
        <v>39</v>
      </c>
      <c r="X224" s="43">
        <f>IFERROR(SUM(X218:X223),"0")</f>
        <v>0</v>
      </c>
      <c r="Y224" s="43">
        <f>IFERROR(SUM(Y218:Y223),"0")</f>
        <v>0</v>
      </c>
      <c r="Z224" s="43">
        <f>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0"/>
      <c r="N225" s="420"/>
      <c r="O225" s="421"/>
      <c r="P225" s="417" t="s">
        <v>40</v>
      </c>
      <c r="Q225" s="418"/>
      <c r="R225" s="418"/>
      <c r="S225" s="418"/>
      <c r="T225" s="418"/>
      <c r="U225" s="418"/>
      <c r="V225" s="419"/>
      <c r="W225" s="42" t="s">
        <v>0</v>
      </c>
      <c r="X225" s="43">
        <f>IFERROR(SUMPRODUCT(X218:X223*H218:H223),"0")</f>
        <v>0</v>
      </c>
      <c r="Y225" s="43">
        <f>IFERROR(SUMPRODUCT(Y218:Y223*H218:H223),"0")</f>
        <v>0</v>
      </c>
      <c r="Z225" s="42"/>
      <c r="AA225" s="67"/>
      <c r="AB225" s="67"/>
      <c r="AC225" s="67"/>
    </row>
    <row r="226" spans="1:68" ht="16.5" customHeight="1" x14ac:dyDescent="0.25">
      <c r="A226" s="411" t="s">
        <v>355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411"/>
      <c r="Z226" s="411"/>
      <c r="AA226" s="65"/>
      <c r="AB226" s="65"/>
      <c r="AC226" s="82"/>
    </row>
    <row r="227" spans="1:68" ht="14.25" customHeight="1" x14ac:dyDescent="0.25">
      <c r="A227" s="412" t="s">
        <v>82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412"/>
      <c r="Z227" s="412"/>
      <c r="AA227" s="66"/>
      <c r="AB227" s="66"/>
      <c r="AC227" s="83"/>
    </row>
    <row r="228" spans="1:68" ht="27" customHeight="1" x14ac:dyDescent="0.25">
      <c r="A228" s="63" t="s">
        <v>356</v>
      </c>
      <c r="B228" s="63" t="s">
        <v>357</v>
      </c>
      <c r="C228" s="36">
        <v>4301070917</v>
      </c>
      <c r="D228" s="413">
        <v>4607111035912</v>
      </c>
      <c r="E228" s="413"/>
      <c r="F228" s="62">
        <v>0.43</v>
      </c>
      <c r="G228" s="37">
        <v>16</v>
      </c>
      <c r="H228" s="62">
        <v>6.88</v>
      </c>
      <c r="I228" s="62">
        <v>7.19</v>
      </c>
      <c r="J228" s="37">
        <v>84</v>
      </c>
      <c r="K228" s="37" t="s">
        <v>87</v>
      </c>
      <c r="L228" s="37" t="s">
        <v>88</v>
      </c>
      <c r="M228" s="38" t="s">
        <v>86</v>
      </c>
      <c r="N228" s="38"/>
      <c r="O228" s="37">
        <v>180</v>
      </c>
      <c r="P228" s="50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415"/>
      <c r="R228" s="415"/>
      <c r="S228" s="415"/>
      <c r="T228" s="416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3" t="s">
        <v>358</v>
      </c>
      <c r="AG228" s="81"/>
      <c r="AJ228" s="87" t="s">
        <v>89</v>
      </c>
      <c r="AK228" s="87">
        <v>1</v>
      </c>
      <c r="BB228" s="25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359</v>
      </c>
      <c r="B229" s="63" t="s">
        <v>360</v>
      </c>
      <c r="C229" s="36">
        <v>4301070920</v>
      </c>
      <c r="D229" s="413">
        <v>4607111035929</v>
      </c>
      <c r="E229" s="413"/>
      <c r="F229" s="62">
        <v>0.9</v>
      </c>
      <c r="G229" s="37">
        <v>8</v>
      </c>
      <c r="H229" s="62">
        <v>7.2</v>
      </c>
      <c r="I229" s="62">
        <v>7.47</v>
      </c>
      <c r="J229" s="37">
        <v>84</v>
      </c>
      <c r="K229" s="37" t="s">
        <v>87</v>
      </c>
      <c r="L229" s="37" t="s">
        <v>113</v>
      </c>
      <c r="M229" s="38" t="s">
        <v>86</v>
      </c>
      <c r="N229" s="38"/>
      <c r="O229" s="37">
        <v>180</v>
      </c>
      <c r="P229" s="5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415"/>
      <c r="R229" s="415"/>
      <c r="S229" s="415"/>
      <c r="T229" s="416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358</v>
      </c>
      <c r="AG229" s="81"/>
      <c r="AJ229" s="87" t="s">
        <v>114</v>
      </c>
      <c r="AK229" s="87">
        <v>12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361</v>
      </c>
      <c r="B230" s="63" t="s">
        <v>362</v>
      </c>
      <c r="C230" s="36">
        <v>4301070915</v>
      </c>
      <c r="D230" s="413">
        <v>4607111035882</v>
      </c>
      <c r="E230" s="413"/>
      <c r="F230" s="62">
        <v>0.43</v>
      </c>
      <c r="G230" s="37">
        <v>16</v>
      </c>
      <c r="H230" s="62">
        <v>6.88</v>
      </c>
      <c r="I230" s="62">
        <v>7.19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415"/>
      <c r="R230" s="415"/>
      <c r="S230" s="415"/>
      <c r="T230" s="416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363</v>
      </c>
      <c r="AG230" s="81"/>
      <c r="AJ230" s="87" t="s">
        <v>89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364</v>
      </c>
      <c r="B231" s="63" t="s">
        <v>365</v>
      </c>
      <c r="C231" s="36">
        <v>4301070921</v>
      </c>
      <c r="D231" s="413">
        <v>4607111035905</v>
      </c>
      <c r="E231" s="413"/>
      <c r="F231" s="62">
        <v>0.9</v>
      </c>
      <c r="G231" s="37">
        <v>8</v>
      </c>
      <c r="H231" s="62">
        <v>7.2</v>
      </c>
      <c r="I231" s="62">
        <v>7.47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5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415"/>
      <c r="R231" s="415"/>
      <c r="S231" s="415"/>
      <c r="T231" s="416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363</v>
      </c>
      <c r="AG231" s="81"/>
      <c r="AJ231" s="87" t="s">
        <v>89</v>
      </c>
      <c r="AK231" s="87">
        <v>1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20"/>
      <c r="B232" s="420"/>
      <c r="C232" s="420"/>
      <c r="D232" s="420"/>
      <c r="E232" s="420"/>
      <c r="F232" s="420"/>
      <c r="G232" s="420"/>
      <c r="H232" s="420"/>
      <c r="I232" s="420"/>
      <c r="J232" s="420"/>
      <c r="K232" s="420"/>
      <c r="L232" s="420"/>
      <c r="M232" s="420"/>
      <c r="N232" s="420"/>
      <c r="O232" s="421"/>
      <c r="P232" s="417" t="s">
        <v>40</v>
      </c>
      <c r="Q232" s="418"/>
      <c r="R232" s="418"/>
      <c r="S232" s="418"/>
      <c r="T232" s="418"/>
      <c r="U232" s="418"/>
      <c r="V232" s="419"/>
      <c r="W232" s="42" t="s">
        <v>39</v>
      </c>
      <c r="X232" s="43">
        <f>IFERROR(SUM(X228:X231),"0")</f>
        <v>0</v>
      </c>
      <c r="Y232" s="43">
        <f>IFERROR(SUM(Y228:Y231),"0")</f>
        <v>0</v>
      </c>
      <c r="Z232" s="43">
        <f>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420"/>
      <c r="B233" s="420"/>
      <c r="C233" s="420"/>
      <c r="D233" s="420"/>
      <c r="E233" s="420"/>
      <c r="F233" s="420"/>
      <c r="G233" s="420"/>
      <c r="H233" s="420"/>
      <c r="I233" s="420"/>
      <c r="J233" s="420"/>
      <c r="K233" s="420"/>
      <c r="L233" s="420"/>
      <c r="M233" s="420"/>
      <c r="N233" s="420"/>
      <c r="O233" s="421"/>
      <c r="P233" s="417" t="s">
        <v>40</v>
      </c>
      <c r="Q233" s="418"/>
      <c r="R233" s="418"/>
      <c r="S233" s="418"/>
      <c r="T233" s="418"/>
      <c r="U233" s="418"/>
      <c r="V233" s="419"/>
      <c r="W233" s="42" t="s">
        <v>0</v>
      </c>
      <c r="X233" s="43">
        <f>IFERROR(SUMPRODUCT(X228:X231*H228:H231),"0")</f>
        <v>0</v>
      </c>
      <c r="Y233" s="43">
        <f>IFERROR(SUMPRODUCT(Y228:Y231*H228:H231),"0")</f>
        <v>0</v>
      </c>
      <c r="Z233" s="42"/>
      <c r="AA233" s="67"/>
      <c r="AB233" s="67"/>
      <c r="AC233" s="67"/>
    </row>
    <row r="234" spans="1:68" ht="16.5" customHeight="1" x14ac:dyDescent="0.25">
      <c r="A234" s="411" t="s">
        <v>366</v>
      </c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1"/>
      <c r="O234" s="411"/>
      <c r="P234" s="411"/>
      <c r="Q234" s="411"/>
      <c r="R234" s="411"/>
      <c r="S234" s="411"/>
      <c r="T234" s="411"/>
      <c r="U234" s="411"/>
      <c r="V234" s="411"/>
      <c r="W234" s="411"/>
      <c r="X234" s="411"/>
      <c r="Y234" s="411"/>
      <c r="Z234" s="411"/>
      <c r="AA234" s="65"/>
      <c r="AB234" s="65"/>
      <c r="AC234" s="82"/>
    </row>
    <row r="235" spans="1:68" ht="14.25" customHeight="1" x14ac:dyDescent="0.25">
      <c r="A235" s="412" t="s">
        <v>82</v>
      </c>
      <c r="B235" s="412"/>
      <c r="C235" s="412"/>
      <c r="D235" s="412"/>
      <c r="E235" s="412"/>
      <c r="F235" s="412"/>
      <c r="G235" s="412"/>
      <c r="H235" s="412"/>
      <c r="I235" s="412"/>
      <c r="J235" s="412"/>
      <c r="K235" s="412"/>
      <c r="L235" s="412"/>
      <c r="M235" s="412"/>
      <c r="N235" s="412"/>
      <c r="O235" s="412"/>
      <c r="P235" s="412"/>
      <c r="Q235" s="412"/>
      <c r="R235" s="412"/>
      <c r="S235" s="412"/>
      <c r="T235" s="412"/>
      <c r="U235" s="412"/>
      <c r="V235" s="412"/>
      <c r="W235" s="412"/>
      <c r="X235" s="412"/>
      <c r="Y235" s="412"/>
      <c r="Z235" s="412"/>
      <c r="AA235" s="66"/>
      <c r="AB235" s="66"/>
      <c r="AC235" s="83"/>
    </row>
    <row r="236" spans="1:68" ht="27" customHeight="1" x14ac:dyDescent="0.25">
      <c r="A236" s="63" t="s">
        <v>367</v>
      </c>
      <c r="B236" s="63" t="s">
        <v>368</v>
      </c>
      <c r="C236" s="36">
        <v>4301071097</v>
      </c>
      <c r="D236" s="413">
        <v>4620207491096</v>
      </c>
      <c r="E236" s="413"/>
      <c r="F236" s="62">
        <v>1</v>
      </c>
      <c r="G236" s="37">
        <v>5</v>
      </c>
      <c r="H236" s="62">
        <v>5</v>
      </c>
      <c r="I236" s="62">
        <v>5.23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507" t="s">
        <v>369</v>
      </c>
      <c r="Q236" s="415"/>
      <c r="R236" s="415"/>
      <c r="S236" s="415"/>
      <c r="T236" s="416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370</v>
      </c>
      <c r="AG236" s="81"/>
      <c r="AJ236" s="87" t="s">
        <v>89</v>
      </c>
      <c r="AK236" s="87">
        <v>1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20"/>
      <c r="B237" s="420"/>
      <c r="C237" s="420"/>
      <c r="D237" s="420"/>
      <c r="E237" s="420"/>
      <c r="F237" s="420"/>
      <c r="G237" s="420"/>
      <c r="H237" s="420"/>
      <c r="I237" s="420"/>
      <c r="J237" s="420"/>
      <c r="K237" s="420"/>
      <c r="L237" s="420"/>
      <c r="M237" s="420"/>
      <c r="N237" s="420"/>
      <c r="O237" s="421"/>
      <c r="P237" s="417" t="s">
        <v>40</v>
      </c>
      <c r="Q237" s="418"/>
      <c r="R237" s="418"/>
      <c r="S237" s="418"/>
      <c r="T237" s="418"/>
      <c r="U237" s="418"/>
      <c r="V237" s="419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20"/>
      <c r="B238" s="420"/>
      <c r="C238" s="420"/>
      <c r="D238" s="420"/>
      <c r="E238" s="420"/>
      <c r="F238" s="420"/>
      <c r="G238" s="420"/>
      <c r="H238" s="420"/>
      <c r="I238" s="420"/>
      <c r="J238" s="420"/>
      <c r="K238" s="420"/>
      <c r="L238" s="420"/>
      <c r="M238" s="420"/>
      <c r="N238" s="420"/>
      <c r="O238" s="421"/>
      <c r="P238" s="417" t="s">
        <v>40</v>
      </c>
      <c r="Q238" s="418"/>
      <c r="R238" s="418"/>
      <c r="S238" s="418"/>
      <c r="T238" s="418"/>
      <c r="U238" s="418"/>
      <c r="V238" s="419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6.5" customHeight="1" x14ac:dyDescent="0.25">
      <c r="A239" s="411" t="s">
        <v>371</v>
      </c>
      <c r="B239" s="411"/>
      <c r="C239" s="411"/>
      <c r="D239" s="411"/>
      <c r="E239" s="411"/>
      <c r="F239" s="411"/>
      <c r="G239" s="411"/>
      <c r="H239" s="411"/>
      <c r="I239" s="411"/>
      <c r="J239" s="411"/>
      <c r="K239" s="411"/>
      <c r="L239" s="411"/>
      <c r="M239" s="411"/>
      <c r="N239" s="411"/>
      <c r="O239" s="411"/>
      <c r="P239" s="411"/>
      <c r="Q239" s="411"/>
      <c r="R239" s="411"/>
      <c r="S239" s="411"/>
      <c r="T239" s="411"/>
      <c r="U239" s="411"/>
      <c r="V239" s="411"/>
      <c r="W239" s="411"/>
      <c r="X239" s="411"/>
      <c r="Y239" s="411"/>
      <c r="Z239" s="411"/>
      <c r="AA239" s="65"/>
      <c r="AB239" s="65"/>
      <c r="AC239" s="82"/>
    </row>
    <row r="240" spans="1:68" ht="14.25" customHeight="1" x14ac:dyDescent="0.25">
      <c r="A240" s="412" t="s">
        <v>82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412"/>
      <c r="AA240" s="66"/>
      <c r="AB240" s="66"/>
      <c r="AC240" s="83"/>
    </row>
    <row r="241" spans="1:68" ht="27" customHeight="1" x14ac:dyDescent="0.25">
      <c r="A241" s="63" t="s">
        <v>372</v>
      </c>
      <c r="B241" s="63" t="s">
        <v>373</v>
      </c>
      <c r="C241" s="36">
        <v>4301071093</v>
      </c>
      <c r="D241" s="413">
        <v>4620207490709</v>
      </c>
      <c r="E241" s="413"/>
      <c r="F241" s="62">
        <v>0.65</v>
      </c>
      <c r="G241" s="37">
        <v>8</v>
      </c>
      <c r="H241" s="62">
        <v>5.2</v>
      </c>
      <c r="I241" s="62">
        <v>5.47</v>
      </c>
      <c r="J241" s="37">
        <v>84</v>
      </c>
      <c r="K241" s="37" t="s">
        <v>87</v>
      </c>
      <c r="L241" s="37" t="s">
        <v>88</v>
      </c>
      <c r="M241" s="38" t="s">
        <v>86</v>
      </c>
      <c r="N241" s="38"/>
      <c r="O241" s="37">
        <v>180</v>
      </c>
      <c r="P241" s="5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415"/>
      <c r="R241" s="415"/>
      <c r="S241" s="415"/>
      <c r="T241" s="416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3" t="s">
        <v>374</v>
      </c>
      <c r="AG241" s="81"/>
      <c r="AJ241" s="87" t="s">
        <v>89</v>
      </c>
      <c r="AK241" s="87">
        <v>1</v>
      </c>
      <c r="BB241" s="26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20"/>
      <c r="B242" s="420"/>
      <c r="C242" s="420"/>
      <c r="D242" s="420"/>
      <c r="E242" s="420"/>
      <c r="F242" s="420"/>
      <c r="G242" s="420"/>
      <c r="H242" s="420"/>
      <c r="I242" s="420"/>
      <c r="J242" s="420"/>
      <c r="K242" s="420"/>
      <c r="L242" s="420"/>
      <c r="M242" s="420"/>
      <c r="N242" s="420"/>
      <c r="O242" s="421"/>
      <c r="P242" s="417" t="s">
        <v>40</v>
      </c>
      <c r="Q242" s="418"/>
      <c r="R242" s="418"/>
      <c r="S242" s="418"/>
      <c r="T242" s="418"/>
      <c r="U242" s="418"/>
      <c r="V242" s="419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20"/>
      <c r="B243" s="420"/>
      <c r="C243" s="420"/>
      <c r="D243" s="420"/>
      <c r="E243" s="420"/>
      <c r="F243" s="420"/>
      <c r="G243" s="420"/>
      <c r="H243" s="420"/>
      <c r="I243" s="420"/>
      <c r="J243" s="420"/>
      <c r="K243" s="420"/>
      <c r="L243" s="420"/>
      <c r="M243" s="420"/>
      <c r="N243" s="420"/>
      <c r="O243" s="421"/>
      <c r="P243" s="417" t="s">
        <v>40</v>
      </c>
      <c r="Q243" s="418"/>
      <c r="R243" s="418"/>
      <c r="S243" s="418"/>
      <c r="T243" s="418"/>
      <c r="U243" s="418"/>
      <c r="V243" s="419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4.25" customHeight="1" x14ac:dyDescent="0.25">
      <c r="A244" s="412" t="s">
        <v>149</v>
      </c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2"/>
      <c r="P244" s="412"/>
      <c r="Q244" s="412"/>
      <c r="R244" s="412"/>
      <c r="S244" s="412"/>
      <c r="T244" s="412"/>
      <c r="U244" s="412"/>
      <c r="V244" s="412"/>
      <c r="W244" s="412"/>
      <c r="X244" s="412"/>
      <c r="Y244" s="412"/>
      <c r="Z244" s="412"/>
      <c r="AA244" s="66"/>
      <c r="AB244" s="66"/>
      <c r="AC244" s="83"/>
    </row>
    <row r="245" spans="1:68" ht="27" customHeight="1" x14ac:dyDescent="0.25">
      <c r="A245" s="63" t="s">
        <v>375</v>
      </c>
      <c r="B245" s="63" t="s">
        <v>376</v>
      </c>
      <c r="C245" s="36">
        <v>4301135692</v>
      </c>
      <c r="D245" s="413">
        <v>4620207490570</v>
      </c>
      <c r="E245" s="413"/>
      <c r="F245" s="62">
        <v>0.2</v>
      </c>
      <c r="G245" s="37">
        <v>12</v>
      </c>
      <c r="H245" s="62">
        <v>2.4</v>
      </c>
      <c r="I245" s="62">
        <v>3.1036000000000001</v>
      </c>
      <c r="J245" s="37">
        <v>70</v>
      </c>
      <c r="K245" s="37" t="s">
        <v>96</v>
      </c>
      <c r="L245" s="37" t="s">
        <v>88</v>
      </c>
      <c r="M245" s="38" t="s">
        <v>86</v>
      </c>
      <c r="N245" s="38"/>
      <c r="O245" s="37">
        <v>180</v>
      </c>
      <c r="P245" s="50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415"/>
      <c r="R245" s="415"/>
      <c r="S245" s="415"/>
      <c r="T245" s="416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5" t="s">
        <v>377</v>
      </c>
      <c r="AG245" s="81"/>
      <c r="AJ245" s="87" t="s">
        <v>89</v>
      </c>
      <c r="AK245" s="87">
        <v>1</v>
      </c>
      <c r="BB245" s="266" t="s">
        <v>95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customHeight="1" x14ac:dyDescent="0.25">
      <c r="A246" s="63" t="s">
        <v>378</v>
      </c>
      <c r="B246" s="63" t="s">
        <v>379</v>
      </c>
      <c r="C246" s="36">
        <v>4301135691</v>
      </c>
      <c r="D246" s="413">
        <v>4620207490549</v>
      </c>
      <c r="E246" s="413"/>
      <c r="F246" s="62">
        <v>0.2</v>
      </c>
      <c r="G246" s="37">
        <v>12</v>
      </c>
      <c r="H246" s="62">
        <v>2.4</v>
      </c>
      <c r="I246" s="62">
        <v>3.1036000000000001</v>
      </c>
      <c r="J246" s="37">
        <v>70</v>
      </c>
      <c r="K246" s="37" t="s">
        <v>96</v>
      </c>
      <c r="L246" s="37" t="s">
        <v>88</v>
      </c>
      <c r="M246" s="38" t="s">
        <v>86</v>
      </c>
      <c r="N246" s="38"/>
      <c r="O246" s="37">
        <v>180</v>
      </c>
      <c r="P246" s="5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415"/>
      <c r="R246" s="415"/>
      <c r="S246" s="415"/>
      <c r="T246" s="416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67" t="s">
        <v>377</v>
      </c>
      <c r="AG246" s="81"/>
      <c r="AJ246" s="87" t="s">
        <v>89</v>
      </c>
      <c r="AK246" s="87">
        <v>1</v>
      </c>
      <c r="BB246" s="268" t="s">
        <v>95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380</v>
      </c>
      <c r="B247" s="63" t="s">
        <v>381</v>
      </c>
      <c r="C247" s="36">
        <v>4301135694</v>
      </c>
      <c r="D247" s="413">
        <v>4620207490501</v>
      </c>
      <c r="E247" s="413"/>
      <c r="F247" s="62">
        <v>0.2</v>
      </c>
      <c r="G247" s="37">
        <v>12</v>
      </c>
      <c r="H247" s="62">
        <v>2.4</v>
      </c>
      <c r="I247" s="62">
        <v>3.1036000000000001</v>
      </c>
      <c r="J247" s="37">
        <v>70</v>
      </c>
      <c r="K247" s="37" t="s">
        <v>96</v>
      </c>
      <c r="L247" s="37" t="s">
        <v>88</v>
      </c>
      <c r="M247" s="38" t="s">
        <v>86</v>
      </c>
      <c r="N247" s="38"/>
      <c r="O247" s="37">
        <v>180</v>
      </c>
      <c r="P247" s="5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415"/>
      <c r="R247" s="415"/>
      <c r="S247" s="415"/>
      <c r="T247" s="416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69" t="s">
        <v>377</v>
      </c>
      <c r="AG247" s="81"/>
      <c r="AJ247" s="87" t="s">
        <v>89</v>
      </c>
      <c r="AK247" s="87">
        <v>1</v>
      </c>
      <c r="BB247" s="270" t="s">
        <v>95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0"/>
      <c r="N248" s="420"/>
      <c r="O248" s="421"/>
      <c r="P248" s="417" t="s">
        <v>40</v>
      </c>
      <c r="Q248" s="418"/>
      <c r="R248" s="418"/>
      <c r="S248" s="418"/>
      <c r="T248" s="418"/>
      <c r="U248" s="418"/>
      <c r="V248" s="419"/>
      <c r="W248" s="42" t="s">
        <v>39</v>
      </c>
      <c r="X248" s="43">
        <f>IFERROR(SUM(X245:X247),"0")</f>
        <v>0</v>
      </c>
      <c r="Y248" s="43">
        <f>IFERROR(SUM(Y245:Y247),"0")</f>
        <v>0</v>
      </c>
      <c r="Z248" s="43">
        <f>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0"/>
      <c r="N249" s="420"/>
      <c r="O249" s="421"/>
      <c r="P249" s="417" t="s">
        <v>40</v>
      </c>
      <c r="Q249" s="418"/>
      <c r="R249" s="418"/>
      <c r="S249" s="418"/>
      <c r="T249" s="418"/>
      <c r="U249" s="418"/>
      <c r="V249" s="419"/>
      <c r="W249" s="42" t="s">
        <v>0</v>
      </c>
      <c r="X249" s="43">
        <f>IFERROR(SUMPRODUCT(X245:X247*H245:H247),"0")</f>
        <v>0</v>
      </c>
      <c r="Y249" s="43">
        <f>IFERROR(SUMPRODUCT(Y245:Y247*H245:H247),"0")</f>
        <v>0</v>
      </c>
      <c r="Z249" s="42"/>
      <c r="AA249" s="67"/>
      <c r="AB249" s="67"/>
      <c r="AC249" s="67"/>
    </row>
    <row r="250" spans="1:68" ht="16.5" customHeight="1" x14ac:dyDescent="0.25">
      <c r="A250" s="411" t="s">
        <v>382</v>
      </c>
      <c r="B250" s="411"/>
      <c r="C250" s="411"/>
      <c r="D250" s="411"/>
      <c r="E250" s="411"/>
      <c r="F250" s="411"/>
      <c r="G250" s="411"/>
      <c r="H250" s="411"/>
      <c r="I250" s="411"/>
      <c r="J250" s="411"/>
      <c r="K250" s="411"/>
      <c r="L250" s="411"/>
      <c r="M250" s="411"/>
      <c r="N250" s="411"/>
      <c r="O250" s="411"/>
      <c r="P250" s="411"/>
      <c r="Q250" s="411"/>
      <c r="R250" s="411"/>
      <c r="S250" s="411"/>
      <c r="T250" s="411"/>
      <c r="U250" s="411"/>
      <c r="V250" s="411"/>
      <c r="W250" s="411"/>
      <c r="X250" s="411"/>
      <c r="Y250" s="411"/>
      <c r="Z250" s="411"/>
      <c r="AA250" s="65"/>
      <c r="AB250" s="65"/>
      <c r="AC250" s="82"/>
    </row>
    <row r="251" spans="1:68" ht="14.25" customHeight="1" x14ac:dyDescent="0.25">
      <c r="A251" s="412" t="s">
        <v>82</v>
      </c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2"/>
      <c r="O251" s="412"/>
      <c r="P251" s="412"/>
      <c r="Q251" s="412"/>
      <c r="R251" s="412"/>
      <c r="S251" s="412"/>
      <c r="T251" s="412"/>
      <c r="U251" s="412"/>
      <c r="V251" s="412"/>
      <c r="W251" s="412"/>
      <c r="X251" s="412"/>
      <c r="Y251" s="412"/>
      <c r="Z251" s="412"/>
      <c r="AA251" s="66"/>
      <c r="AB251" s="66"/>
      <c r="AC251" s="83"/>
    </row>
    <row r="252" spans="1:68" ht="16.5" customHeight="1" x14ac:dyDescent="0.25">
      <c r="A252" s="63" t="s">
        <v>383</v>
      </c>
      <c r="B252" s="63" t="s">
        <v>384</v>
      </c>
      <c r="C252" s="36">
        <v>4301071063</v>
      </c>
      <c r="D252" s="413">
        <v>4607111039019</v>
      </c>
      <c r="E252" s="413"/>
      <c r="F252" s="62">
        <v>0.43</v>
      </c>
      <c r="G252" s="37">
        <v>16</v>
      </c>
      <c r="H252" s="62">
        <v>6.88</v>
      </c>
      <c r="I252" s="62">
        <v>7.2060000000000004</v>
      </c>
      <c r="J252" s="37">
        <v>84</v>
      </c>
      <c r="K252" s="37" t="s">
        <v>87</v>
      </c>
      <c r="L252" s="37" t="s">
        <v>88</v>
      </c>
      <c r="M252" s="38" t="s">
        <v>86</v>
      </c>
      <c r="N252" s="38"/>
      <c r="O252" s="37">
        <v>180</v>
      </c>
      <c r="P252" s="51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415"/>
      <c r="R252" s="415"/>
      <c r="S252" s="415"/>
      <c r="T252" s="416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1" t="s">
        <v>385</v>
      </c>
      <c r="AG252" s="81"/>
      <c r="AJ252" s="87" t="s">
        <v>89</v>
      </c>
      <c r="AK252" s="87">
        <v>1</v>
      </c>
      <c r="BB252" s="272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16.5" customHeight="1" x14ac:dyDescent="0.25">
      <c r="A253" s="63" t="s">
        <v>386</v>
      </c>
      <c r="B253" s="63" t="s">
        <v>387</v>
      </c>
      <c r="C253" s="36">
        <v>4301071000</v>
      </c>
      <c r="D253" s="413">
        <v>4607111038708</v>
      </c>
      <c r="E253" s="413"/>
      <c r="F253" s="62">
        <v>0.8</v>
      </c>
      <c r="G253" s="37">
        <v>8</v>
      </c>
      <c r="H253" s="62">
        <v>6.4</v>
      </c>
      <c r="I253" s="62">
        <v>6.67</v>
      </c>
      <c r="J253" s="37">
        <v>84</v>
      </c>
      <c r="K253" s="37" t="s">
        <v>87</v>
      </c>
      <c r="L253" s="37" t="s">
        <v>113</v>
      </c>
      <c r="M253" s="38" t="s">
        <v>86</v>
      </c>
      <c r="N253" s="38"/>
      <c r="O253" s="37">
        <v>180</v>
      </c>
      <c r="P253" s="5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415"/>
      <c r="R253" s="415"/>
      <c r="S253" s="415"/>
      <c r="T253" s="416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3" t="s">
        <v>385</v>
      </c>
      <c r="AG253" s="81"/>
      <c r="AJ253" s="87" t="s">
        <v>114</v>
      </c>
      <c r="AK253" s="87">
        <v>12</v>
      </c>
      <c r="BB253" s="27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20"/>
      <c r="B254" s="420"/>
      <c r="C254" s="420"/>
      <c r="D254" s="420"/>
      <c r="E254" s="420"/>
      <c r="F254" s="420"/>
      <c r="G254" s="420"/>
      <c r="H254" s="420"/>
      <c r="I254" s="420"/>
      <c r="J254" s="420"/>
      <c r="K254" s="420"/>
      <c r="L254" s="420"/>
      <c r="M254" s="420"/>
      <c r="N254" s="420"/>
      <c r="O254" s="421"/>
      <c r="P254" s="417" t="s">
        <v>40</v>
      </c>
      <c r="Q254" s="418"/>
      <c r="R254" s="418"/>
      <c r="S254" s="418"/>
      <c r="T254" s="418"/>
      <c r="U254" s="418"/>
      <c r="V254" s="419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0"/>
      <c r="N255" s="420"/>
      <c r="O255" s="421"/>
      <c r="P255" s="417" t="s">
        <v>40</v>
      </c>
      <c r="Q255" s="418"/>
      <c r="R255" s="418"/>
      <c r="S255" s="418"/>
      <c r="T255" s="418"/>
      <c r="U255" s="418"/>
      <c r="V255" s="419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27.75" customHeight="1" x14ac:dyDescent="0.2">
      <c r="A256" s="410" t="s">
        <v>388</v>
      </c>
      <c r="B256" s="410"/>
      <c r="C256" s="410"/>
      <c r="D256" s="410"/>
      <c r="E256" s="410"/>
      <c r="F256" s="410"/>
      <c r="G256" s="410"/>
      <c r="H256" s="410"/>
      <c r="I256" s="410"/>
      <c r="J256" s="410"/>
      <c r="K256" s="410"/>
      <c r="L256" s="410"/>
      <c r="M256" s="410"/>
      <c r="N256" s="410"/>
      <c r="O256" s="410"/>
      <c r="P256" s="410"/>
      <c r="Q256" s="410"/>
      <c r="R256" s="410"/>
      <c r="S256" s="410"/>
      <c r="T256" s="410"/>
      <c r="U256" s="410"/>
      <c r="V256" s="410"/>
      <c r="W256" s="410"/>
      <c r="X256" s="410"/>
      <c r="Y256" s="410"/>
      <c r="Z256" s="410"/>
      <c r="AA256" s="54"/>
      <c r="AB256" s="54"/>
      <c r="AC256" s="54"/>
    </row>
    <row r="257" spans="1:68" ht="16.5" customHeight="1" x14ac:dyDescent="0.25">
      <c r="A257" s="411" t="s">
        <v>389</v>
      </c>
      <c r="B257" s="411"/>
      <c r="C257" s="411"/>
      <c r="D257" s="411"/>
      <c r="E257" s="411"/>
      <c r="F257" s="411"/>
      <c r="G257" s="411"/>
      <c r="H257" s="411"/>
      <c r="I257" s="411"/>
      <c r="J257" s="411"/>
      <c r="K257" s="411"/>
      <c r="L257" s="411"/>
      <c r="M257" s="411"/>
      <c r="N257" s="411"/>
      <c r="O257" s="411"/>
      <c r="P257" s="411"/>
      <c r="Q257" s="411"/>
      <c r="R257" s="411"/>
      <c r="S257" s="411"/>
      <c r="T257" s="411"/>
      <c r="U257" s="411"/>
      <c r="V257" s="411"/>
      <c r="W257" s="411"/>
      <c r="X257" s="411"/>
      <c r="Y257" s="411"/>
      <c r="Z257" s="411"/>
      <c r="AA257" s="65"/>
      <c r="AB257" s="65"/>
      <c r="AC257" s="82"/>
    </row>
    <row r="258" spans="1:68" ht="14.25" customHeight="1" x14ac:dyDescent="0.25">
      <c r="A258" s="412" t="s">
        <v>82</v>
      </c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2"/>
      <c r="O258" s="412"/>
      <c r="P258" s="412"/>
      <c r="Q258" s="412"/>
      <c r="R258" s="412"/>
      <c r="S258" s="412"/>
      <c r="T258" s="412"/>
      <c r="U258" s="412"/>
      <c r="V258" s="412"/>
      <c r="W258" s="412"/>
      <c r="X258" s="412"/>
      <c r="Y258" s="412"/>
      <c r="Z258" s="412"/>
      <c r="AA258" s="66"/>
      <c r="AB258" s="66"/>
      <c r="AC258" s="83"/>
    </row>
    <row r="259" spans="1:68" ht="27" customHeight="1" x14ac:dyDescent="0.25">
      <c r="A259" s="63" t="s">
        <v>390</v>
      </c>
      <c r="B259" s="63" t="s">
        <v>391</v>
      </c>
      <c r="C259" s="36">
        <v>4301071036</v>
      </c>
      <c r="D259" s="413">
        <v>4607111036162</v>
      </c>
      <c r="E259" s="413"/>
      <c r="F259" s="62">
        <v>0.8</v>
      </c>
      <c r="G259" s="37">
        <v>8</v>
      </c>
      <c r="H259" s="62">
        <v>6.4</v>
      </c>
      <c r="I259" s="62">
        <v>6.6811999999999996</v>
      </c>
      <c r="J259" s="37">
        <v>84</v>
      </c>
      <c r="K259" s="37" t="s">
        <v>87</v>
      </c>
      <c r="L259" s="37" t="s">
        <v>88</v>
      </c>
      <c r="M259" s="38" t="s">
        <v>86</v>
      </c>
      <c r="N259" s="38"/>
      <c r="O259" s="37">
        <v>90</v>
      </c>
      <c r="P259" s="51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415"/>
      <c r="R259" s="415"/>
      <c r="S259" s="415"/>
      <c r="T259" s="416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5" t="s">
        <v>392</v>
      </c>
      <c r="AG259" s="81"/>
      <c r="AJ259" s="87" t="s">
        <v>89</v>
      </c>
      <c r="AK259" s="87">
        <v>1</v>
      </c>
      <c r="BB259" s="27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20"/>
      <c r="B260" s="420"/>
      <c r="C260" s="420"/>
      <c r="D260" s="420"/>
      <c r="E260" s="420"/>
      <c r="F260" s="420"/>
      <c r="G260" s="420"/>
      <c r="H260" s="420"/>
      <c r="I260" s="420"/>
      <c r="J260" s="420"/>
      <c r="K260" s="420"/>
      <c r="L260" s="420"/>
      <c r="M260" s="420"/>
      <c r="N260" s="420"/>
      <c r="O260" s="421"/>
      <c r="P260" s="417" t="s">
        <v>40</v>
      </c>
      <c r="Q260" s="418"/>
      <c r="R260" s="418"/>
      <c r="S260" s="418"/>
      <c r="T260" s="418"/>
      <c r="U260" s="418"/>
      <c r="V260" s="419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420"/>
      <c r="B261" s="420"/>
      <c r="C261" s="420"/>
      <c r="D261" s="420"/>
      <c r="E261" s="420"/>
      <c r="F261" s="420"/>
      <c r="G261" s="420"/>
      <c r="H261" s="420"/>
      <c r="I261" s="420"/>
      <c r="J261" s="420"/>
      <c r="K261" s="420"/>
      <c r="L261" s="420"/>
      <c r="M261" s="420"/>
      <c r="N261" s="420"/>
      <c r="O261" s="421"/>
      <c r="P261" s="417" t="s">
        <v>40</v>
      </c>
      <c r="Q261" s="418"/>
      <c r="R261" s="418"/>
      <c r="S261" s="418"/>
      <c r="T261" s="418"/>
      <c r="U261" s="418"/>
      <c r="V261" s="419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27.75" customHeight="1" x14ac:dyDescent="0.2">
      <c r="A262" s="410" t="s">
        <v>393</v>
      </c>
      <c r="B262" s="410"/>
      <c r="C262" s="410"/>
      <c r="D262" s="410"/>
      <c r="E262" s="410"/>
      <c r="F262" s="410"/>
      <c r="G262" s="410"/>
      <c r="H262" s="410"/>
      <c r="I262" s="410"/>
      <c r="J262" s="410"/>
      <c r="K262" s="410"/>
      <c r="L262" s="410"/>
      <c r="M262" s="410"/>
      <c r="N262" s="410"/>
      <c r="O262" s="410"/>
      <c r="P262" s="410"/>
      <c r="Q262" s="410"/>
      <c r="R262" s="410"/>
      <c r="S262" s="410"/>
      <c r="T262" s="410"/>
      <c r="U262" s="410"/>
      <c r="V262" s="410"/>
      <c r="W262" s="410"/>
      <c r="X262" s="410"/>
      <c r="Y262" s="410"/>
      <c r="Z262" s="410"/>
      <c r="AA262" s="54"/>
      <c r="AB262" s="54"/>
      <c r="AC262" s="54"/>
    </row>
    <row r="263" spans="1:68" ht="16.5" customHeight="1" x14ac:dyDescent="0.25">
      <c r="A263" s="411" t="s">
        <v>394</v>
      </c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1"/>
      <c r="N263" s="411"/>
      <c r="O263" s="411"/>
      <c r="P263" s="411"/>
      <c r="Q263" s="411"/>
      <c r="R263" s="411"/>
      <c r="S263" s="411"/>
      <c r="T263" s="411"/>
      <c r="U263" s="411"/>
      <c r="V263" s="411"/>
      <c r="W263" s="411"/>
      <c r="X263" s="411"/>
      <c r="Y263" s="411"/>
      <c r="Z263" s="411"/>
      <c r="AA263" s="65"/>
      <c r="AB263" s="65"/>
      <c r="AC263" s="82"/>
    </row>
    <row r="264" spans="1:68" ht="14.25" customHeight="1" x14ac:dyDescent="0.25">
      <c r="A264" s="412" t="s">
        <v>82</v>
      </c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2"/>
      <c r="P264" s="412"/>
      <c r="Q264" s="412"/>
      <c r="R264" s="412"/>
      <c r="S264" s="412"/>
      <c r="T264" s="412"/>
      <c r="U264" s="412"/>
      <c r="V264" s="412"/>
      <c r="W264" s="412"/>
      <c r="X264" s="412"/>
      <c r="Y264" s="412"/>
      <c r="Z264" s="412"/>
      <c r="AA264" s="66"/>
      <c r="AB264" s="66"/>
      <c r="AC264" s="83"/>
    </row>
    <row r="265" spans="1:68" ht="27" customHeight="1" x14ac:dyDescent="0.25">
      <c r="A265" s="63" t="s">
        <v>395</v>
      </c>
      <c r="B265" s="63" t="s">
        <v>396</v>
      </c>
      <c r="C265" s="36">
        <v>4301071029</v>
      </c>
      <c r="D265" s="413">
        <v>4607111035899</v>
      </c>
      <c r="E265" s="413"/>
      <c r="F265" s="62">
        <v>1</v>
      </c>
      <c r="G265" s="37">
        <v>5</v>
      </c>
      <c r="H265" s="62">
        <v>5</v>
      </c>
      <c r="I265" s="62">
        <v>5.2619999999999996</v>
      </c>
      <c r="J265" s="37">
        <v>84</v>
      </c>
      <c r="K265" s="37" t="s">
        <v>87</v>
      </c>
      <c r="L265" s="37" t="s">
        <v>117</v>
      </c>
      <c r="M265" s="38" t="s">
        <v>86</v>
      </c>
      <c r="N265" s="38"/>
      <c r="O265" s="37">
        <v>180</v>
      </c>
      <c r="P265" s="5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415"/>
      <c r="R265" s="415"/>
      <c r="S265" s="415"/>
      <c r="T265" s="416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284</v>
      </c>
      <c r="AG265" s="81"/>
      <c r="AJ265" s="87" t="s">
        <v>118</v>
      </c>
      <c r="AK265" s="87">
        <v>84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397</v>
      </c>
      <c r="B266" s="63" t="s">
        <v>398</v>
      </c>
      <c r="C266" s="36">
        <v>4301070991</v>
      </c>
      <c r="D266" s="413">
        <v>4607111038180</v>
      </c>
      <c r="E266" s="413"/>
      <c r="F266" s="62">
        <v>0.4</v>
      </c>
      <c r="G266" s="37">
        <v>16</v>
      </c>
      <c r="H266" s="62">
        <v>6.4</v>
      </c>
      <c r="I266" s="62">
        <v>6.71</v>
      </c>
      <c r="J266" s="37">
        <v>84</v>
      </c>
      <c r="K266" s="37" t="s">
        <v>87</v>
      </c>
      <c r="L266" s="37" t="s">
        <v>113</v>
      </c>
      <c r="M266" s="38" t="s">
        <v>86</v>
      </c>
      <c r="N266" s="38"/>
      <c r="O266" s="37">
        <v>180</v>
      </c>
      <c r="P266" s="5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415"/>
      <c r="R266" s="415"/>
      <c r="S266" s="415"/>
      <c r="T266" s="416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79" t="s">
        <v>399</v>
      </c>
      <c r="AG266" s="81"/>
      <c r="AJ266" s="87" t="s">
        <v>114</v>
      </c>
      <c r="AK266" s="87">
        <v>12</v>
      </c>
      <c r="BB266" s="280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0"/>
      <c r="N267" s="420"/>
      <c r="O267" s="421"/>
      <c r="P267" s="417" t="s">
        <v>40</v>
      </c>
      <c r="Q267" s="418"/>
      <c r="R267" s="418"/>
      <c r="S267" s="418"/>
      <c r="T267" s="418"/>
      <c r="U267" s="418"/>
      <c r="V267" s="419"/>
      <c r="W267" s="42" t="s">
        <v>39</v>
      </c>
      <c r="X267" s="43">
        <f>IFERROR(SUM(X265:X266),"0")</f>
        <v>0</v>
      </c>
      <c r="Y267" s="43">
        <f>IFERROR(SUM(Y265:Y266),"0")</f>
        <v>0</v>
      </c>
      <c r="Z267" s="43">
        <f>IFERROR(IF(Z265="",0,Z265),"0")+IFERROR(IF(Z266="",0,Z266),"0")</f>
        <v>0</v>
      </c>
      <c r="AA267" s="67"/>
      <c r="AB267" s="67"/>
      <c r="AC267" s="67"/>
    </row>
    <row r="268" spans="1:68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0"/>
      <c r="N268" s="420"/>
      <c r="O268" s="421"/>
      <c r="P268" s="417" t="s">
        <v>40</v>
      </c>
      <c r="Q268" s="418"/>
      <c r="R268" s="418"/>
      <c r="S268" s="418"/>
      <c r="T268" s="418"/>
      <c r="U268" s="418"/>
      <c r="V268" s="419"/>
      <c r="W268" s="42" t="s">
        <v>0</v>
      </c>
      <c r="X268" s="43">
        <f>IFERROR(SUMPRODUCT(X265:X266*H265:H266),"0")</f>
        <v>0</v>
      </c>
      <c r="Y268" s="43">
        <f>IFERROR(SUMPRODUCT(Y265:Y266*H265:H266),"0")</f>
        <v>0</v>
      </c>
      <c r="Z268" s="42"/>
      <c r="AA268" s="67"/>
      <c r="AB268" s="67"/>
      <c r="AC268" s="67"/>
    </row>
    <row r="269" spans="1:68" ht="27.75" customHeight="1" x14ac:dyDescent="0.2">
      <c r="A269" s="410" t="s">
        <v>400</v>
      </c>
      <c r="B269" s="410"/>
      <c r="C269" s="410"/>
      <c r="D269" s="410"/>
      <c r="E269" s="410"/>
      <c r="F269" s="410"/>
      <c r="G269" s="410"/>
      <c r="H269" s="410"/>
      <c r="I269" s="410"/>
      <c r="J269" s="410"/>
      <c r="K269" s="410"/>
      <c r="L269" s="410"/>
      <c r="M269" s="410"/>
      <c r="N269" s="410"/>
      <c r="O269" s="410"/>
      <c r="P269" s="410"/>
      <c r="Q269" s="410"/>
      <c r="R269" s="410"/>
      <c r="S269" s="410"/>
      <c r="T269" s="410"/>
      <c r="U269" s="410"/>
      <c r="V269" s="410"/>
      <c r="W269" s="410"/>
      <c r="X269" s="410"/>
      <c r="Y269" s="410"/>
      <c r="Z269" s="410"/>
      <c r="AA269" s="54"/>
      <c r="AB269" s="54"/>
      <c r="AC269" s="54"/>
    </row>
    <row r="270" spans="1:68" ht="16.5" customHeight="1" x14ac:dyDescent="0.25">
      <c r="A270" s="411" t="s">
        <v>401</v>
      </c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1"/>
      <c r="P270" s="411"/>
      <c r="Q270" s="411"/>
      <c r="R270" s="411"/>
      <c r="S270" s="411"/>
      <c r="T270" s="411"/>
      <c r="U270" s="411"/>
      <c r="V270" s="411"/>
      <c r="W270" s="411"/>
      <c r="X270" s="411"/>
      <c r="Y270" s="411"/>
      <c r="Z270" s="411"/>
      <c r="AA270" s="65"/>
      <c r="AB270" s="65"/>
      <c r="AC270" s="82"/>
    </row>
    <row r="271" spans="1:68" ht="14.25" customHeight="1" x14ac:dyDescent="0.25">
      <c r="A271" s="412" t="s">
        <v>402</v>
      </c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2"/>
      <c r="O271" s="412"/>
      <c r="P271" s="412"/>
      <c r="Q271" s="412"/>
      <c r="R271" s="412"/>
      <c r="S271" s="412"/>
      <c r="T271" s="412"/>
      <c r="U271" s="412"/>
      <c r="V271" s="412"/>
      <c r="W271" s="412"/>
      <c r="X271" s="412"/>
      <c r="Y271" s="412"/>
      <c r="Z271" s="412"/>
      <c r="AA271" s="66"/>
      <c r="AB271" s="66"/>
      <c r="AC271" s="83"/>
    </row>
    <row r="272" spans="1:68" ht="27" customHeight="1" x14ac:dyDescent="0.25">
      <c r="A272" s="63" t="s">
        <v>403</v>
      </c>
      <c r="B272" s="63" t="s">
        <v>404</v>
      </c>
      <c r="C272" s="36">
        <v>4301133004</v>
      </c>
      <c r="D272" s="413">
        <v>4607111039774</v>
      </c>
      <c r="E272" s="413"/>
      <c r="F272" s="62">
        <v>0.25</v>
      </c>
      <c r="G272" s="37">
        <v>12</v>
      </c>
      <c r="H272" s="62">
        <v>3</v>
      </c>
      <c r="I272" s="62">
        <v>3.22</v>
      </c>
      <c r="J272" s="37">
        <v>70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5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415"/>
      <c r="R272" s="415"/>
      <c r="S272" s="415"/>
      <c r="T272" s="416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81" t="s">
        <v>405</v>
      </c>
      <c r="AG272" s="81"/>
      <c r="AJ272" s="87" t="s">
        <v>89</v>
      </c>
      <c r="AK272" s="87">
        <v>1</v>
      </c>
      <c r="BB272" s="282" t="s">
        <v>95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0"/>
      <c r="N273" s="420"/>
      <c r="O273" s="421"/>
      <c r="P273" s="417" t="s">
        <v>40</v>
      </c>
      <c r="Q273" s="418"/>
      <c r="R273" s="418"/>
      <c r="S273" s="418"/>
      <c r="T273" s="418"/>
      <c r="U273" s="418"/>
      <c r="V273" s="419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0"/>
      <c r="N274" s="420"/>
      <c r="O274" s="421"/>
      <c r="P274" s="417" t="s">
        <v>40</v>
      </c>
      <c r="Q274" s="418"/>
      <c r="R274" s="418"/>
      <c r="S274" s="418"/>
      <c r="T274" s="418"/>
      <c r="U274" s="418"/>
      <c r="V274" s="419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14.25" customHeight="1" x14ac:dyDescent="0.25">
      <c r="A275" s="412" t="s">
        <v>149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412"/>
      <c r="Z275" s="412"/>
      <c r="AA275" s="66"/>
      <c r="AB275" s="66"/>
      <c r="AC275" s="83"/>
    </row>
    <row r="276" spans="1:68" ht="37.5" customHeight="1" x14ac:dyDescent="0.25">
      <c r="A276" s="63" t="s">
        <v>406</v>
      </c>
      <c r="B276" s="63" t="s">
        <v>407</v>
      </c>
      <c r="C276" s="36">
        <v>4301135400</v>
      </c>
      <c r="D276" s="413">
        <v>4607111039361</v>
      </c>
      <c r="E276" s="413"/>
      <c r="F276" s="62">
        <v>0.25</v>
      </c>
      <c r="G276" s="37">
        <v>12</v>
      </c>
      <c r="H276" s="62">
        <v>3</v>
      </c>
      <c r="I276" s="62">
        <v>3.7035999999999998</v>
      </c>
      <c r="J276" s="37">
        <v>70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415"/>
      <c r="R276" s="415"/>
      <c r="S276" s="415"/>
      <c r="T276" s="416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IFERROR(IF(X276="","",X276*0.01788),"")</f>
        <v>0</v>
      </c>
      <c r="AA276" s="68" t="s">
        <v>46</v>
      </c>
      <c r="AB276" s="69" t="s">
        <v>46</v>
      </c>
      <c r="AC276" s="283" t="s">
        <v>405</v>
      </c>
      <c r="AG276" s="81"/>
      <c r="AJ276" s="87" t="s">
        <v>89</v>
      </c>
      <c r="AK276" s="87">
        <v>1</v>
      </c>
      <c r="BB276" s="284" t="s">
        <v>95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x14ac:dyDescent="0.2">
      <c r="A277" s="420"/>
      <c r="B277" s="420"/>
      <c r="C277" s="420"/>
      <c r="D277" s="420"/>
      <c r="E277" s="420"/>
      <c r="F277" s="420"/>
      <c r="G277" s="420"/>
      <c r="H277" s="420"/>
      <c r="I277" s="420"/>
      <c r="J277" s="420"/>
      <c r="K277" s="420"/>
      <c r="L277" s="420"/>
      <c r="M277" s="420"/>
      <c r="N277" s="420"/>
      <c r="O277" s="421"/>
      <c r="P277" s="417" t="s">
        <v>40</v>
      </c>
      <c r="Q277" s="418"/>
      <c r="R277" s="418"/>
      <c r="S277" s="418"/>
      <c r="T277" s="418"/>
      <c r="U277" s="418"/>
      <c r="V277" s="419"/>
      <c r="W277" s="42" t="s">
        <v>39</v>
      </c>
      <c r="X277" s="43">
        <f>IFERROR(SUM(X276:X276),"0")</f>
        <v>0</v>
      </c>
      <c r="Y277" s="43">
        <f>IFERROR(SUM(Y276:Y276),"0")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20"/>
      <c r="B278" s="420"/>
      <c r="C278" s="420"/>
      <c r="D278" s="420"/>
      <c r="E278" s="420"/>
      <c r="F278" s="420"/>
      <c r="G278" s="420"/>
      <c r="H278" s="420"/>
      <c r="I278" s="420"/>
      <c r="J278" s="420"/>
      <c r="K278" s="420"/>
      <c r="L278" s="420"/>
      <c r="M278" s="420"/>
      <c r="N278" s="420"/>
      <c r="O278" s="421"/>
      <c r="P278" s="417" t="s">
        <v>40</v>
      </c>
      <c r="Q278" s="418"/>
      <c r="R278" s="418"/>
      <c r="S278" s="418"/>
      <c r="T278" s="418"/>
      <c r="U278" s="418"/>
      <c r="V278" s="419"/>
      <c r="W278" s="42" t="s">
        <v>0</v>
      </c>
      <c r="X278" s="43">
        <f>IFERROR(SUMPRODUCT(X276:X276*H276:H276),"0")</f>
        <v>0</v>
      </c>
      <c r="Y278" s="43">
        <f>IFERROR(SUMPRODUCT(Y276:Y276*H276:H276),"0")</f>
        <v>0</v>
      </c>
      <c r="Z278" s="42"/>
      <c r="AA278" s="67"/>
      <c r="AB278" s="67"/>
      <c r="AC278" s="67"/>
    </row>
    <row r="279" spans="1:68" ht="27.75" customHeight="1" x14ac:dyDescent="0.2">
      <c r="A279" s="410" t="s">
        <v>269</v>
      </c>
      <c r="B279" s="410"/>
      <c r="C279" s="410"/>
      <c r="D279" s="410"/>
      <c r="E279" s="410"/>
      <c r="F279" s="410"/>
      <c r="G279" s="410"/>
      <c r="H279" s="410"/>
      <c r="I279" s="410"/>
      <c r="J279" s="410"/>
      <c r="K279" s="410"/>
      <c r="L279" s="410"/>
      <c r="M279" s="410"/>
      <c r="N279" s="410"/>
      <c r="O279" s="410"/>
      <c r="P279" s="410"/>
      <c r="Q279" s="410"/>
      <c r="R279" s="410"/>
      <c r="S279" s="410"/>
      <c r="T279" s="410"/>
      <c r="U279" s="410"/>
      <c r="V279" s="410"/>
      <c r="W279" s="410"/>
      <c r="X279" s="410"/>
      <c r="Y279" s="410"/>
      <c r="Z279" s="410"/>
      <c r="AA279" s="54"/>
      <c r="AB279" s="54"/>
      <c r="AC279" s="54"/>
    </row>
    <row r="280" spans="1:68" ht="16.5" customHeight="1" x14ac:dyDescent="0.25">
      <c r="A280" s="411" t="s">
        <v>269</v>
      </c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1"/>
      <c r="N280" s="411"/>
      <c r="O280" s="411"/>
      <c r="P280" s="411"/>
      <c r="Q280" s="411"/>
      <c r="R280" s="411"/>
      <c r="S280" s="411"/>
      <c r="T280" s="411"/>
      <c r="U280" s="411"/>
      <c r="V280" s="411"/>
      <c r="W280" s="411"/>
      <c r="X280" s="411"/>
      <c r="Y280" s="411"/>
      <c r="Z280" s="411"/>
      <c r="AA280" s="65"/>
      <c r="AB280" s="65"/>
      <c r="AC280" s="82"/>
    </row>
    <row r="281" spans="1:68" ht="14.25" customHeight="1" x14ac:dyDescent="0.25">
      <c r="A281" s="412" t="s">
        <v>82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412"/>
      <c r="Z281" s="412"/>
      <c r="AA281" s="66"/>
      <c r="AB281" s="66"/>
      <c r="AC281" s="83"/>
    </row>
    <row r="282" spans="1:68" ht="27" customHeight="1" x14ac:dyDescent="0.25">
      <c r="A282" s="63" t="s">
        <v>408</v>
      </c>
      <c r="B282" s="63" t="s">
        <v>409</v>
      </c>
      <c r="C282" s="36">
        <v>4301071014</v>
      </c>
      <c r="D282" s="413">
        <v>4640242181264</v>
      </c>
      <c r="E282" s="413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87</v>
      </c>
      <c r="L282" s="37" t="s">
        <v>113</v>
      </c>
      <c r="M282" s="38" t="s">
        <v>86</v>
      </c>
      <c r="N282" s="38"/>
      <c r="O282" s="37">
        <v>180</v>
      </c>
      <c r="P282" s="519" t="s">
        <v>410</v>
      </c>
      <c r="Q282" s="415"/>
      <c r="R282" s="415"/>
      <c r="S282" s="415"/>
      <c r="T282" s="416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5" t="s">
        <v>411</v>
      </c>
      <c r="AG282" s="81"/>
      <c r="AJ282" s="87" t="s">
        <v>114</v>
      </c>
      <c r="AK282" s="87">
        <v>12</v>
      </c>
      <c r="BB282" s="286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customHeight="1" x14ac:dyDescent="0.25">
      <c r="A283" s="63" t="s">
        <v>412</v>
      </c>
      <c r="B283" s="63" t="s">
        <v>413</v>
      </c>
      <c r="C283" s="36">
        <v>4301071021</v>
      </c>
      <c r="D283" s="413">
        <v>4640242181325</v>
      </c>
      <c r="E283" s="413"/>
      <c r="F283" s="62">
        <v>0.7</v>
      </c>
      <c r="G283" s="37">
        <v>10</v>
      </c>
      <c r="H283" s="62">
        <v>7</v>
      </c>
      <c r="I283" s="62">
        <v>7.28</v>
      </c>
      <c r="J283" s="37">
        <v>84</v>
      </c>
      <c r="K283" s="37" t="s">
        <v>87</v>
      </c>
      <c r="L283" s="37" t="s">
        <v>113</v>
      </c>
      <c r="M283" s="38" t="s">
        <v>86</v>
      </c>
      <c r="N283" s="38"/>
      <c r="O283" s="37">
        <v>180</v>
      </c>
      <c r="P283" s="520" t="s">
        <v>414</v>
      </c>
      <c r="Q283" s="415"/>
      <c r="R283" s="415"/>
      <c r="S283" s="415"/>
      <c r="T283" s="416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7" t="s">
        <v>411</v>
      </c>
      <c r="AG283" s="81"/>
      <c r="AJ283" s="87" t="s">
        <v>114</v>
      </c>
      <c r="AK283" s="87">
        <v>12</v>
      </c>
      <c r="BB283" s="288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ht="27" customHeight="1" x14ac:dyDescent="0.25">
      <c r="A284" s="63" t="s">
        <v>415</v>
      </c>
      <c r="B284" s="63" t="s">
        <v>416</v>
      </c>
      <c r="C284" s="36">
        <v>4301070993</v>
      </c>
      <c r="D284" s="413">
        <v>4640242180670</v>
      </c>
      <c r="E284" s="413"/>
      <c r="F284" s="62">
        <v>1</v>
      </c>
      <c r="G284" s="37">
        <v>6</v>
      </c>
      <c r="H284" s="62">
        <v>6</v>
      </c>
      <c r="I284" s="62">
        <v>6.23</v>
      </c>
      <c r="J284" s="37">
        <v>84</v>
      </c>
      <c r="K284" s="37" t="s">
        <v>87</v>
      </c>
      <c r="L284" s="37" t="s">
        <v>113</v>
      </c>
      <c r="M284" s="38" t="s">
        <v>86</v>
      </c>
      <c r="N284" s="38"/>
      <c r="O284" s="37">
        <v>180</v>
      </c>
      <c r="P284" s="521" t="s">
        <v>417</v>
      </c>
      <c r="Q284" s="415"/>
      <c r="R284" s="415"/>
      <c r="S284" s="415"/>
      <c r="T284" s="416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89" t="s">
        <v>418</v>
      </c>
      <c r="AG284" s="81"/>
      <c r="AJ284" s="87" t="s">
        <v>114</v>
      </c>
      <c r="AK284" s="87">
        <v>12</v>
      </c>
      <c r="BB284" s="290" t="s">
        <v>70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20"/>
      <c r="O285" s="421"/>
      <c r="P285" s="417" t="s">
        <v>40</v>
      </c>
      <c r="Q285" s="418"/>
      <c r="R285" s="418"/>
      <c r="S285" s="418"/>
      <c r="T285" s="418"/>
      <c r="U285" s="418"/>
      <c r="V285" s="419"/>
      <c r="W285" s="42" t="s">
        <v>39</v>
      </c>
      <c r="X285" s="43">
        <f>IFERROR(SUM(X282:X284),"0")</f>
        <v>0</v>
      </c>
      <c r="Y285" s="43">
        <f>IFERROR(SUM(Y282:Y284),"0")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0"/>
      <c r="N286" s="420"/>
      <c r="O286" s="421"/>
      <c r="P286" s="417" t="s">
        <v>40</v>
      </c>
      <c r="Q286" s="418"/>
      <c r="R286" s="418"/>
      <c r="S286" s="418"/>
      <c r="T286" s="418"/>
      <c r="U286" s="418"/>
      <c r="V286" s="419"/>
      <c r="W286" s="42" t="s">
        <v>0</v>
      </c>
      <c r="X286" s="43">
        <f>IFERROR(SUMPRODUCT(X282:X284*H282:H284),"0")</f>
        <v>0</v>
      </c>
      <c r="Y286" s="43">
        <f>IFERROR(SUMPRODUCT(Y282:Y284*H282:H284),"0")</f>
        <v>0</v>
      </c>
      <c r="Z286" s="42"/>
      <c r="AA286" s="67"/>
      <c r="AB286" s="67"/>
      <c r="AC286" s="67"/>
    </row>
    <row r="287" spans="1:68" ht="14.25" customHeight="1" x14ac:dyDescent="0.25">
      <c r="A287" s="412" t="s">
        <v>171</v>
      </c>
      <c r="B287" s="412"/>
      <c r="C287" s="412"/>
      <c r="D287" s="412"/>
      <c r="E287" s="412"/>
      <c r="F287" s="412"/>
      <c r="G287" s="412"/>
      <c r="H287" s="412"/>
      <c r="I287" s="412"/>
      <c r="J287" s="412"/>
      <c r="K287" s="412"/>
      <c r="L287" s="412"/>
      <c r="M287" s="412"/>
      <c r="N287" s="412"/>
      <c r="O287" s="412"/>
      <c r="P287" s="412"/>
      <c r="Q287" s="412"/>
      <c r="R287" s="412"/>
      <c r="S287" s="412"/>
      <c r="T287" s="412"/>
      <c r="U287" s="412"/>
      <c r="V287" s="412"/>
      <c r="W287" s="412"/>
      <c r="X287" s="412"/>
      <c r="Y287" s="412"/>
      <c r="Z287" s="412"/>
      <c r="AA287" s="66"/>
      <c r="AB287" s="66"/>
      <c r="AC287" s="83"/>
    </row>
    <row r="288" spans="1:68" ht="27" customHeight="1" x14ac:dyDescent="0.25">
      <c r="A288" s="63" t="s">
        <v>419</v>
      </c>
      <c r="B288" s="63" t="s">
        <v>420</v>
      </c>
      <c r="C288" s="36">
        <v>4301131019</v>
      </c>
      <c r="D288" s="413">
        <v>4640242180427</v>
      </c>
      <c r="E288" s="413"/>
      <c r="F288" s="62">
        <v>1.8</v>
      </c>
      <c r="G288" s="37">
        <v>1</v>
      </c>
      <c r="H288" s="62">
        <v>1.8</v>
      </c>
      <c r="I288" s="62">
        <v>1.915</v>
      </c>
      <c r="J288" s="37">
        <v>234</v>
      </c>
      <c r="K288" s="37" t="s">
        <v>161</v>
      </c>
      <c r="L288" s="37" t="s">
        <v>113</v>
      </c>
      <c r="M288" s="38" t="s">
        <v>86</v>
      </c>
      <c r="N288" s="38"/>
      <c r="O288" s="37">
        <v>180</v>
      </c>
      <c r="P288" s="52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415"/>
      <c r="R288" s="415"/>
      <c r="S288" s="415"/>
      <c r="T288" s="416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91" t="s">
        <v>421</v>
      </c>
      <c r="AG288" s="81"/>
      <c r="AJ288" s="87" t="s">
        <v>114</v>
      </c>
      <c r="AK288" s="87">
        <v>18</v>
      </c>
      <c r="BB288" s="292" t="s">
        <v>95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20"/>
      <c r="B289" s="420"/>
      <c r="C289" s="420"/>
      <c r="D289" s="420"/>
      <c r="E289" s="420"/>
      <c r="F289" s="420"/>
      <c r="G289" s="420"/>
      <c r="H289" s="420"/>
      <c r="I289" s="420"/>
      <c r="J289" s="420"/>
      <c r="K289" s="420"/>
      <c r="L289" s="420"/>
      <c r="M289" s="420"/>
      <c r="N289" s="420"/>
      <c r="O289" s="421"/>
      <c r="P289" s="417" t="s">
        <v>40</v>
      </c>
      <c r="Q289" s="418"/>
      <c r="R289" s="418"/>
      <c r="S289" s="418"/>
      <c r="T289" s="418"/>
      <c r="U289" s="418"/>
      <c r="V289" s="419"/>
      <c r="W289" s="42" t="s">
        <v>39</v>
      </c>
      <c r="X289" s="43">
        <f>IFERROR(SUM(X288:X288),"0")</f>
        <v>0</v>
      </c>
      <c r="Y289" s="43">
        <f>IFERROR(SUM(Y288:Y288),"0")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420"/>
      <c r="B290" s="420"/>
      <c r="C290" s="420"/>
      <c r="D290" s="420"/>
      <c r="E290" s="420"/>
      <c r="F290" s="420"/>
      <c r="G290" s="420"/>
      <c r="H290" s="420"/>
      <c r="I290" s="420"/>
      <c r="J290" s="420"/>
      <c r="K290" s="420"/>
      <c r="L290" s="420"/>
      <c r="M290" s="420"/>
      <c r="N290" s="420"/>
      <c r="O290" s="421"/>
      <c r="P290" s="417" t="s">
        <v>40</v>
      </c>
      <c r="Q290" s="418"/>
      <c r="R290" s="418"/>
      <c r="S290" s="418"/>
      <c r="T290" s="418"/>
      <c r="U290" s="418"/>
      <c r="V290" s="419"/>
      <c r="W290" s="42" t="s">
        <v>0</v>
      </c>
      <c r="X290" s="43">
        <f>IFERROR(SUMPRODUCT(X288:X288*H288:H288),"0")</f>
        <v>0</v>
      </c>
      <c r="Y290" s="43">
        <f>IFERROR(SUMPRODUCT(Y288:Y288*H288:H288),"0")</f>
        <v>0</v>
      </c>
      <c r="Z290" s="42"/>
      <c r="AA290" s="67"/>
      <c r="AB290" s="67"/>
      <c r="AC290" s="67"/>
    </row>
    <row r="291" spans="1:68" ht="14.25" customHeight="1" x14ac:dyDescent="0.25">
      <c r="A291" s="412" t="s">
        <v>91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412"/>
      <c r="AA291" s="66"/>
      <c r="AB291" s="66"/>
      <c r="AC291" s="83"/>
    </row>
    <row r="292" spans="1:68" ht="27" customHeight="1" x14ac:dyDescent="0.25">
      <c r="A292" s="63" t="s">
        <v>422</v>
      </c>
      <c r="B292" s="63" t="s">
        <v>423</v>
      </c>
      <c r="C292" s="36">
        <v>4301132080</v>
      </c>
      <c r="D292" s="413">
        <v>4640242180397</v>
      </c>
      <c r="E292" s="413"/>
      <c r="F292" s="62">
        <v>1</v>
      </c>
      <c r="G292" s="37">
        <v>6</v>
      </c>
      <c r="H292" s="62">
        <v>6</v>
      </c>
      <c r="I292" s="62">
        <v>6.26</v>
      </c>
      <c r="J292" s="37">
        <v>84</v>
      </c>
      <c r="K292" s="37" t="s">
        <v>87</v>
      </c>
      <c r="L292" s="37" t="s">
        <v>117</v>
      </c>
      <c r="M292" s="38" t="s">
        <v>86</v>
      </c>
      <c r="N292" s="38"/>
      <c r="O292" s="37">
        <v>180</v>
      </c>
      <c r="P292" s="52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415"/>
      <c r="R292" s="415"/>
      <c r="S292" s="415"/>
      <c r="T292" s="416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3" t="s">
        <v>424</v>
      </c>
      <c r="AG292" s="81"/>
      <c r="AJ292" s="87" t="s">
        <v>118</v>
      </c>
      <c r="AK292" s="87">
        <v>84</v>
      </c>
      <c r="BB292" s="294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425</v>
      </c>
      <c r="B293" s="63" t="s">
        <v>426</v>
      </c>
      <c r="C293" s="36">
        <v>4301132104</v>
      </c>
      <c r="D293" s="413">
        <v>4640242181219</v>
      </c>
      <c r="E293" s="413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161</v>
      </c>
      <c r="L293" s="37" t="s">
        <v>113</v>
      </c>
      <c r="M293" s="38" t="s">
        <v>86</v>
      </c>
      <c r="N293" s="38"/>
      <c r="O293" s="37">
        <v>180</v>
      </c>
      <c r="P293" s="524" t="s">
        <v>427</v>
      </c>
      <c r="Q293" s="415"/>
      <c r="R293" s="415"/>
      <c r="S293" s="415"/>
      <c r="T293" s="416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95" t="s">
        <v>424</v>
      </c>
      <c r="AG293" s="81"/>
      <c r="AJ293" s="87" t="s">
        <v>114</v>
      </c>
      <c r="AK293" s="87">
        <v>18</v>
      </c>
      <c r="BB293" s="296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20"/>
      <c r="B294" s="420"/>
      <c r="C294" s="420"/>
      <c r="D294" s="420"/>
      <c r="E294" s="420"/>
      <c r="F294" s="420"/>
      <c r="G294" s="420"/>
      <c r="H294" s="420"/>
      <c r="I294" s="420"/>
      <c r="J294" s="420"/>
      <c r="K294" s="420"/>
      <c r="L294" s="420"/>
      <c r="M294" s="420"/>
      <c r="N294" s="420"/>
      <c r="O294" s="421"/>
      <c r="P294" s="417" t="s">
        <v>40</v>
      </c>
      <c r="Q294" s="418"/>
      <c r="R294" s="418"/>
      <c r="S294" s="418"/>
      <c r="T294" s="418"/>
      <c r="U294" s="418"/>
      <c r="V294" s="419"/>
      <c r="W294" s="42" t="s">
        <v>39</v>
      </c>
      <c r="X294" s="43">
        <f>IFERROR(SUM(X292:X293),"0")</f>
        <v>0</v>
      </c>
      <c r="Y294" s="43">
        <f>IFERROR(SUM(Y292:Y293),"0")</f>
        <v>0</v>
      </c>
      <c r="Z294" s="43">
        <f>IFERROR(IF(Z292="",0,Z292),"0")+IFERROR(IF(Z293="",0,Z293),"0")</f>
        <v>0</v>
      </c>
      <c r="AA294" s="67"/>
      <c r="AB294" s="67"/>
      <c r="AC294" s="67"/>
    </row>
    <row r="295" spans="1:68" x14ac:dyDescent="0.2">
      <c r="A295" s="420"/>
      <c r="B295" s="420"/>
      <c r="C295" s="420"/>
      <c r="D295" s="420"/>
      <c r="E295" s="420"/>
      <c r="F295" s="420"/>
      <c r="G295" s="420"/>
      <c r="H295" s="420"/>
      <c r="I295" s="420"/>
      <c r="J295" s="420"/>
      <c r="K295" s="420"/>
      <c r="L295" s="420"/>
      <c r="M295" s="420"/>
      <c r="N295" s="420"/>
      <c r="O295" s="421"/>
      <c r="P295" s="417" t="s">
        <v>40</v>
      </c>
      <c r="Q295" s="418"/>
      <c r="R295" s="418"/>
      <c r="S295" s="418"/>
      <c r="T295" s="418"/>
      <c r="U295" s="418"/>
      <c r="V295" s="419"/>
      <c r="W295" s="42" t="s">
        <v>0</v>
      </c>
      <c r="X295" s="43">
        <f>IFERROR(SUMPRODUCT(X292:X293*H292:H293),"0")</f>
        <v>0</v>
      </c>
      <c r="Y295" s="43">
        <f>IFERROR(SUMPRODUCT(Y292:Y293*H292:H293),"0")</f>
        <v>0</v>
      </c>
      <c r="Z295" s="42"/>
      <c r="AA295" s="67"/>
      <c r="AB295" s="67"/>
      <c r="AC295" s="67"/>
    </row>
    <row r="296" spans="1:68" ht="14.25" customHeight="1" x14ac:dyDescent="0.25">
      <c r="A296" s="412" t="s">
        <v>143</v>
      </c>
      <c r="B296" s="412"/>
      <c r="C296" s="412"/>
      <c r="D296" s="412"/>
      <c r="E296" s="412"/>
      <c r="F296" s="412"/>
      <c r="G296" s="412"/>
      <c r="H296" s="412"/>
      <c r="I296" s="412"/>
      <c r="J296" s="412"/>
      <c r="K296" s="412"/>
      <c r="L296" s="412"/>
      <c r="M296" s="412"/>
      <c r="N296" s="412"/>
      <c r="O296" s="412"/>
      <c r="P296" s="412"/>
      <c r="Q296" s="412"/>
      <c r="R296" s="412"/>
      <c r="S296" s="412"/>
      <c r="T296" s="412"/>
      <c r="U296" s="412"/>
      <c r="V296" s="412"/>
      <c r="W296" s="412"/>
      <c r="X296" s="412"/>
      <c r="Y296" s="412"/>
      <c r="Z296" s="412"/>
      <c r="AA296" s="66"/>
      <c r="AB296" s="66"/>
      <c r="AC296" s="83"/>
    </row>
    <row r="297" spans="1:68" ht="27" customHeight="1" x14ac:dyDescent="0.25">
      <c r="A297" s="63" t="s">
        <v>428</v>
      </c>
      <c r="B297" s="63" t="s">
        <v>429</v>
      </c>
      <c r="C297" s="36">
        <v>4301136051</v>
      </c>
      <c r="D297" s="413">
        <v>4640242180304</v>
      </c>
      <c r="E297" s="413"/>
      <c r="F297" s="62">
        <v>2.7</v>
      </c>
      <c r="G297" s="37">
        <v>1</v>
      </c>
      <c r="H297" s="62">
        <v>2.7</v>
      </c>
      <c r="I297" s="62">
        <v>2.8906000000000001</v>
      </c>
      <c r="J297" s="37">
        <v>126</v>
      </c>
      <c r="K297" s="37" t="s">
        <v>96</v>
      </c>
      <c r="L297" s="37" t="s">
        <v>113</v>
      </c>
      <c r="M297" s="38" t="s">
        <v>86</v>
      </c>
      <c r="N297" s="38"/>
      <c r="O297" s="37">
        <v>180</v>
      </c>
      <c r="P297" s="525" t="s">
        <v>430</v>
      </c>
      <c r="Q297" s="415"/>
      <c r="R297" s="415"/>
      <c r="S297" s="415"/>
      <c r="T297" s="416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431</v>
      </c>
      <c r="AG297" s="81"/>
      <c r="AJ297" s="87" t="s">
        <v>114</v>
      </c>
      <c r="AK297" s="87">
        <v>14</v>
      </c>
      <c r="BB297" s="298" t="s">
        <v>95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432</v>
      </c>
      <c r="B298" s="63" t="s">
        <v>433</v>
      </c>
      <c r="C298" s="36">
        <v>4301136053</v>
      </c>
      <c r="D298" s="413">
        <v>4640242180236</v>
      </c>
      <c r="E298" s="413"/>
      <c r="F298" s="62">
        <v>5</v>
      </c>
      <c r="G298" s="37">
        <v>1</v>
      </c>
      <c r="H298" s="62">
        <v>5</v>
      </c>
      <c r="I298" s="62">
        <v>5.2350000000000003</v>
      </c>
      <c r="J298" s="37">
        <v>84</v>
      </c>
      <c r="K298" s="37" t="s">
        <v>87</v>
      </c>
      <c r="L298" s="37" t="s">
        <v>117</v>
      </c>
      <c r="M298" s="38" t="s">
        <v>86</v>
      </c>
      <c r="N298" s="38"/>
      <c r="O298" s="37">
        <v>180</v>
      </c>
      <c r="P298" s="52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415"/>
      <c r="R298" s="415"/>
      <c r="S298" s="415"/>
      <c r="T298" s="416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299" t="s">
        <v>431</v>
      </c>
      <c r="AG298" s="81"/>
      <c r="AJ298" s="87" t="s">
        <v>118</v>
      </c>
      <c r="AK298" s="87">
        <v>84</v>
      </c>
      <c r="BB298" s="300" t="s">
        <v>95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ht="27" customHeight="1" x14ac:dyDescent="0.25">
      <c r="A299" s="63" t="s">
        <v>434</v>
      </c>
      <c r="B299" s="63" t="s">
        <v>435</v>
      </c>
      <c r="C299" s="36">
        <v>4301136052</v>
      </c>
      <c r="D299" s="413">
        <v>4640242180410</v>
      </c>
      <c r="E299" s="413"/>
      <c r="F299" s="62">
        <v>2.2400000000000002</v>
      </c>
      <c r="G299" s="37">
        <v>1</v>
      </c>
      <c r="H299" s="62">
        <v>2.2400000000000002</v>
      </c>
      <c r="I299" s="62">
        <v>2.4319999999999999</v>
      </c>
      <c r="J299" s="37">
        <v>126</v>
      </c>
      <c r="K299" s="37" t="s">
        <v>96</v>
      </c>
      <c r="L299" s="37" t="s">
        <v>113</v>
      </c>
      <c r="M299" s="38" t="s">
        <v>86</v>
      </c>
      <c r="N299" s="38"/>
      <c r="O299" s="37">
        <v>180</v>
      </c>
      <c r="P299" s="5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415"/>
      <c r="R299" s="415"/>
      <c r="S299" s="415"/>
      <c r="T299" s="416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301" t="s">
        <v>431</v>
      </c>
      <c r="AG299" s="81"/>
      <c r="AJ299" s="87" t="s">
        <v>114</v>
      </c>
      <c r="AK299" s="87">
        <v>14</v>
      </c>
      <c r="BB299" s="302" t="s">
        <v>95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x14ac:dyDescent="0.2">
      <c r="A300" s="420"/>
      <c r="B300" s="420"/>
      <c r="C300" s="420"/>
      <c r="D300" s="420"/>
      <c r="E300" s="420"/>
      <c r="F300" s="420"/>
      <c r="G300" s="420"/>
      <c r="H300" s="420"/>
      <c r="I300" s="420"/>
      <c r="J300" s="420"/>
      <c r="K300" s="420"/>
      <c r="L300" s="420"/>
      <c r="M300" s="420"/>
      <c r="N300" s="420"/>
      <c r="O300" s="421"/>
      <c r="P300" s="417" t="s">
        <v>40</v>
      </c>
      <c r="Q300" s="418"/>
      <c r="R300" s="418"/>
      <c r="S300" s="418"/>
      <c r="T300" s="418"/>
      <c r="U300" s="418"/>
      <c r="V300" s="419"/>
      <c r="W300" s="42" t="s">
        <v>39</v>
      </c>
      <c r="X300" s="43">
        <f>IFERROR(SUM(X297:X299),"0")</f>
        <v>0</v>
      </c>
      <c r="Y300" s="43">
        <f>IFERROR(SUM(Y297:Y299),"0")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420"/>
      <c r="B301" s="420"/>
      <c r="C301" s="420"/>
      <c r="D301" s="420"/>
      <c r="E301" s="420"/>
      <c r="F301" s="420"/>
      <c r="G301" s="420"/>
      <c r="H301" s="420"/>
      <c r="I301" s="420"/>
      <c r="J301" s="420"/>
      <c r="K301" s="420"/>
      <c r="L301" s="420"/>
      <c r="M301" s="420"/>
      <c r="N301" s="420"/>
      <c r="O301" s="421"/>
      <c r="P301" s="417" t="s">
        <v>40</v>
      </c>
      <c r="Q301" s="418"/>
      <c r="R301" s="418"/>
      <c r="S301" s="418"/>
      <c r="T301" s="418"/>
      <c r="U301" s="418"/>
      <c r="V301" s="419"/>
      <c r="W301" s="42" t="s">
        <v>0</v>
      </c>
      <c r="X301" s="43">
        <f>IFERROR(SUMPRODUCT(X297:X299*H297:H299),"0")</f>
        <v>0</v>
      </c>
      <c r="Y301" s="43">
        <f>IFERROR(SUMPRODUCT(Y297:Y299*H297:H299),"0")</f>
        <v>0</v>
      </c>
      <c r="Z301" s="42"/>
      <c r="AA301" s="67"/>
      <c r="AB301" s="67"/>
      <c r="AC301" s="67"/>
    </row>
    <row r="302" spans="1:68" ht="14.25" customHeight="1" x14ac:dyDescent="0.25">
      <c r="A302" s="412" t="s">
        <v>149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412"/>
      <c r="AA302" s="66"/>
      <c r="AB302" s="66"/>
      <c r="AC302" s="83"/>
    </row>
    <row r="303" spans="1:68" ht="37.5" customHeight="1" x14ac:dyDescent="0.25">
      <c r="A303" s="63" t="s">
        <v>436</v>
      </c>
      <c r="B303" s="63" t="s">
        <v>437</v>
      </c>
      <c r="C303" s="36">
        <v>4301135504</v>
      </c>
      <c r="D303" s="413">
        <v>4640242181554</v>
      </c>
      <c r="E303" s="413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28" t="s">
        <v>438</v>
      </c>
      <c r="Q303" s="415"/>
      <c r="R303" s="415"/>
      <c r="S303" s="415"/>
      <c r="T303" s="416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ref="Y303:Y320" si="24">IFERROR(IF(X303="","",X303),"")</f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3" t="s">
        <v>439</v>
      </c>
      <c r="AG303" s="81"/>
      <c r="AJ303" s="87" t="s">
        <v>89</v>
      </c>
      <c r="AK303" s="87">
        <v>1</v>
      </c>
      <c r="BB303" s="304" t="s">
        <v>95</v>
      </c>
      <c r="BM303" s="81">
        <f t="shared" ref="BM303:BM320" si="25">IFERROR(X303*I303,"0")</f>
        <v>0</v>
      </c>
      <c r="BN303" s="81">
        <f t="shared" ref="BN303:BN320" si="26">IFERROR(Y303*I303,"0")</f>
        <v>0</v>
      </c>
      <c r="BO303" s="81">
        <f t="shared" ref="BO303:BO320" si="27">IFERROR(X303/J303,"0")</f>
        <v>0</v>
      </c>
      <c r="BP303" s="81">
        <f t="shared" ref="BP303:BP320" si="28">IFERROR(Y303/J303,"0")</f>
        <v>0</v>
      </c>
    </row>
    <row r="304" spans="1:68" ht="27" customHeight="1" x14ac:dyDescent="0.25">
      <c r="A304" s="63" t="s">
        <v>440</v>
      </c>
      <c r="B304" s="63" t="s">
        <v>441</v>
      </c>
      <c r="C304" s="36">
        <v>4301135518</v>
      </c>
      <c r="D304" s="413">
        <v>4640242181561</v>
      </c>
      <c r="E304" s="413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113</v>
      </c>
      <c r="M304" s="38" t="s">
        <v>86</v>
      </c>
      <c r="N304" s="38"/>
      <c r="O304" s="37">
        <v>180</v>
      </c>
      <c r="P304" s="529" t="s">
        <v>442</v>
      </c>
      <c r="Q304" s="415"/>
      <c r="R304" s="415"/>
      <c r="S304" s="415"/>
      <c r="T304" s="416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05" t="s">
        <v>443</v>
      </c>
      <c r="AG304" s="81"/>
      <c r="AJ304" s="87" t="s">
        <v>114</v>
      </c>
      <c r="AK304" s="87">
        <v>14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444</v>
      </c>
      <c r="B305" s="63" t="s">
        <v>445</v>
      </c>
      <c r="C305" s="36">
        <v>4301135374</v>
      </c>
      <c r="D305" s="413">
        <v>4640242181424</v>
      </c>
      <c r="E305" s="413"/>
      <c r="F305" s="62">
        <v>5.5</v>
      </c>
      <c r="G305" s="37">
        <v>1</v>
      </c>
      <c r="H305" s="62">
        <v>5.5</v>
      </c>
      <c r="I305" s="62">
        <v>5.7350000000000003</v>
      </c>
      <c r="J305" s="37">
        <v>84</v>
      </c>
      <c r="K305" s="37" t="s">
        <v>87</v>
      </c>
      <c r="L305" s="37" t="s">
        <v>113</v>
      </c>
      <c r="M305" s="38" t="s">
        <v>86</v>
      </c>
      <c r="N305" s="38"/>
      <c r="O305" s="37">
        <v>180</v>
      </c>
      <c r="P305" s="53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415"/>
      <c r="R305" s="415"/>
      <c r="S305" s="415"/>
      <c r="T305" s="416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IFERROR(IF(X305="","",X305*0.0155),"")</f>
        <v>0</v>
      </c>
      <c r="AA305" s="68" t="s">
        <v>46</v>
      </c>
      <c r="AB305" s="69" t="s">
        <v>46</v>
      </c>
      <c r="AC305" s="307" t="s">
        <v>439</v>
      </c>
      <c r="AG305" s="81"/>
      <c r="AJ305" s="87" t="s">
        <v>114</v>
      </c>
      <c r="AK305" s="87">
        <v>12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446</v>
      </c>
      <c r="B306" s="63" t="s">
        <v>447</v>
      </c>
      <c r="C306" s="36">
        <v>4301135320</v>
      </c>
      <c r="D306" s="413">
        <v>4640242181592</v>
      </c>
      <c r="E306" s="413"/>
      <c r="F306" s="62">
        <v>3.5</v>
      </c>
      <c r="G306" s="37">
        <v>1</v>
      </c>
      <c r="H306" s="62">
        <v>3.5</v>
      </c>
      <c r="I306" s="62">
        <v>3.6850000000000001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531" t="s">
        <v>448</v>
      </c>
      <c r="Q306" s="415"/>
      <c r="R306" s="415"/>
      <c r="S306" s="415"/>
      <c r="T306" s="416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ref="Z306:Z314" si="29">IFERROR(IF(X306="","",X306*0.00936),"")</f>
        <v>0</v>
      </c>
      <c r="AA306" s="68" t="s">
        <v>46</v>
      </c>
      <c r="AB306" s="69" t="s">
        <v>46</v>
      </c>
      <c r="AC306" s="309" t="s">
        <v>449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450</v>
      </c>
      <c r="B307" s="63" t="s">
        <v>451</v>
      </c>
      <c r="C307" s="36">
        <v>4301135552</v>
      </c>
      <c r="D307" s="413">
        <v>4640242181431</v>
      </c>
      <c r="E307" s="413"/>
      <c r="F307" s="62">
        <v>3.5</v>
      </c>
      <c r="G307" s="37">
        <v>1</v>
      </c>
      <c r="H307" s="62">
        <v>3.5</v>
      </c>
      <c r="I307" s="62">
        <v>3.6920000000000002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32" t="s">
        <v>452</v>
      </c>
      <c r="Q307" s="415"/>
      <c r="R307" s="415"/>
      <c r="S307" s="415"/>
      <c r="T307" s="416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453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454</v>
      </c>
      <c r="B308" s="63" t="s">
        <v>455</v>
      </c>
      <c r="C308" s="36">
        <v>4301135405</v>
      </c>
      <c r="D308" s="413">
        <v>4640242181523</v>
      </c>
      <c r="E308" s="413"/>
      <c r="F308" s="62">
        <v>3</v>
      </c>
      <c r="G308" s="37">
        <v>1</v>
      </c>
      <c r="H308" s="62">
        <v>3</v>
      </c>
      <c r="I308" s="62">
        <v>3.1920000000000002</v>
      </c>
      <c r="J308" s="37">
        <v>126</v>
      </c>
      <c r="K308" s="37" t="s">
        <v>96</v>
      </c>
      <c r="L308" s="37" t="s">
        <v>113</v>
      </c>
      <c r="M308" s="38" t="s">
        <v>86</v>
      </c>
      <c r="N308" s="38"/>
      <c r="O308" s="37">
        <v>180</v>
      </c>
      <c r="P308" s="53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415"/>
      <c r="R308" s="415"/>
      <c r="S308" s="415"/>
      <c r="T308" s="416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443</v>
      </c>
      <c r="AG308" s="81"/>
      <c r="AJ308" s="87" t="s">
        <v>114</v>
      </c>
      <c r="AK308" s="87">
        <v>14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37.5" customHeight="1" x14ac:dyDescent="0.25">
      <c r="A309" s="63" t="s">
        <v>456</v>
      </c>
      <c r="B309" s="63" t="s">
        <v>457</v>
      </c>
      <c r="C309" s="36">
        <v>4301135404</v>
      </c>
      <c r="D309" s="413">
        <v>4640242181516</v>
      </c>
      <c r="E309" s="413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534" t="s">
        <v>458</v>
      </c>
      <c r="Q309" s="415"/>
      <c r="R309" s="415"/>
      <c r="S309" s="415"/>
      <c r="T309" s="416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453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459</v>
      </c>
      <c r="B310" s="63" t="s">
        <v>460</v>
      </c>
      <c r="C310" s="36">
        <v>4301135375</v>
      </c>
      <c r="D310" s="413">
        <v>4640242181486</v>
      </c>
      <c r="E310" s="413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96</v>
      </c>
      <c r="L310" s="37" t="s">
        <v>113</v>
      </c>
      <c r="M310" s="38" t="s">
        <v>86</v>
      </c>
      <c r="N310" s="38"/>
      <c r="O310" s="37">
        <v>180</v>
      </c>
      <c r="P310" s="5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415"/>
      <c r="R310" s="415"/>
      <c r="S310" s="415"/>
      <c r="T310" s="416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439</v>
      </c>
      <c r="AG310" s="81"/>
      <c r="AJ310" s="87" t="s">
        <v>114</v>
      </c>
      <c r="AK310" s="87">
        <v>14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37.5" customHeight="1" x14ac:dyDescent="0.25">
      <c r="A311" s="63" t="s">
        <v>461</v>
      </c>
      <c r="B311" s="63" t="s">
        <v>462</v>
      </c>
      <c r="C311" s="36">
        <v>4301135402</v>
      </c>
      <c r="D311" s="413">
        <v>4640242181493</v>
      </c>
      <c r="E311" s="413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96</v>
      </c>
      <c r="L311" s="37" t="s">
        <v>88</v>
      </c>
      <c r="M311" s="38" t="s">
        <v>86</v>
      </c>
      <c r="N311" s="38"/>
      <c r="O311" s="37">
        <v>180</v>
      </c>
      <c r="P311" s="536" t="s">
        <v>463</v>
      </c>
      <c r="Q311" s="415"/>
      <c r="R311" s="415"/>
      <c r="S311" s="415"/>
      <c r="T311" s="416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439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37.5" customHeight="1" x14ac:dyDescent="0.25">
      <c r="A312" s="63" t="s">
        <v>464</v>
      </c>
      <c r="B312" s="63" t="s">
        <v>465</v>
      </c>
      <c r="C312" s="36">
        <v>4301135403</v>
      </c>
      <c r="D312" s="413">
        <v>4640242181509</v>
      </c>
      <c r="E312" s="413"/>
      <c r="F312" s="62">
        <v>3.7</v>
      </c>
      <c r="G312" s="37">
        <v>1</v>
      </c>
      <c r="H312" s="62">
        <v>3.7</v>
      </c>
      <c r="I312" s="62">
        <v>3.8919999999999999</v>
      </c>
      <c r="J312" s="37">
        <v>126</v>
      </c>
      <c r="K312" s="37" t="s">
        <v>96</v>
      </c>
      <c r="L312" s="37" t="s">
        <v>113</v>
      </c>
      <c r="M312" s="38" t="s">
        <v>86</v>
      </c>
      <c r="N312" s="38"/>
      <c r="O312" s="37">
        <v>180</v>
      </c>
      <c r="P312" s="5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415"/>
      <c r="R312" s="415"/>
      <c r="S312" s="415"/>
      <c r="T312" s="416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439</v>
      </c>
      <c r="AG312" s="81"/>
      <c r="AJ312" s="87" t="s">
        <v>114</v>
      </c>
      <c r="AK312" s="87">
        <v>14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466</v>
      </c>
      <c r="B313" s="63" t="s">
        <v>467</v>
      </c>
      <c r="C313" s="36">
        <v>4301135304</v>
      </c>
      <c r="D313" s="413">
        <v>4640242181240</v>
      </c>
      <c r="E313" s="413"/>
      <c r="F313" s="62">
        <v>0.3</v>
      </c>
      <c r="G313" s="37">
        <v>9</v>
      </c>
      <c r="H313" s="62">
        <v>2.7</v>
      </c>
      <c r="I313" s="62">
        <v>2.88</v>
      </c>
      <c r="J313" s="37">
        <v>126</v>
      </c>
      <c r="K313" s="37" t="s">
        <v>96</v>
      </c>
      <c r="L313" s="37" t="s">
        <v>113</v>
      </c>
      <c r="M313" s="38" t="s">
        <v>86</v>
      </c>
      <c r="N313" s="38"/>
      <c r="O313" s="37">
        <v>180</v>
      </c>
      <c r="P313" s="538" t="s">
        <v>468</v>
      </c>
      <c r="Q313" s="415"/>
      <c r="R313" s="415"/>
      <c r="S313" s="415"/>
      <c r="T313" s="416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439</v>
      </c>
      <c r="AG313" s="81"/>
      <c r="AJ313" s="87" t="s">
        <v>114</v>
      </c>
      <c r="AK313" s="87">
        <v>14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469</v>
      </c>
      <c r="B314" s="63" t="s">
        <v>470</v>
      </c>
      <c r="C314" s="36">
        <v>4301135610</v>
      </c>
      <c r="D314" s="413">
        <v>4640242181318</v>
      </c>
      <c r="E314" s="413"/>
      <c r="F314" s="62">
        <v>0.3</v>
      </c>
      <c r="G314" s="37">
        <v>9</v>
      </c>
      <c r="H314" s="62">
        <v>2.7</v>
      </c>
      <c r="I314" s="62">
        <v>2.988</v>
      </c>
      <c r="J314" s="37">
        <v>126</v>
      </c>
      <c r="K314" s="37" t="s">
        <v>96</v>
      </c>
      <c r="L314" s="37" t="s">
        <v>113</v>
      </c>
      <c r="M314" s="38" t="s">
        <v>86</v>
      </c>
      <c r="N314" s="38"/>
      <c r="O314" s="37">
        <v>180</v>
      </c>
      <c r="P314" s="539" t="s">
        <v>471</v>
      </c>
      <c r="Q314" s="415"/>
      <c r="R314" s="415"/>
      <c r="S314" s="415"/>
      <c r="T314" s="416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 t="shared" si="29"/>
        <v>0</v>
      </c>
      <c r="AA314" s="68" t="s">
        <v>46</v>
      </c>
      <c r="AB314" s="69" t="s">
        <v>46</v>
      </c>
      <c r="AC314" s="325" t="s">
        <v>443</v>
      </c>
      <c r="AG314" s="81"/>
      <c r="AJ314" s="87" t="s">
        <v>114</v>
      </c>
      <c r="AK314" s="87">
        <v>14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472</v>
      </c>
      <c r="B315" s="63" t="s">
        <v>473</v>
      </c>
      <c r="C315" s="36">
        <v>4301135306</v>
      </c>
      <c r="D315" s="413">
        <v>4640242181387</v>
      </c>
      <c r="E315" s="413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161</v>
      </c>
      <c r="L315" s="37" t="s">
        <v>113</v>
      </c>
      <c r="M315" s="38" t="s">
        <v>86</v>
      </c>
      <c r="N315" s="38"/>
      <c r="O315" s="37">
        <v>180</v>
      </c>
      <c r="P315" s="540" t="s">
        <v>474</v>
      </c>
      <c r="Q315" s="415"/>
      <c r="R315" s="415"/>
      <c r="S315" s="415"/>
      <c r="T315" s="416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439</v>
      </c>
      <c r="AG315" s="81"/>
      <c r="AJ315" s="87" t="s">
        <v>114</v>
      </c>
      <c r="AK315" s="87">
        <v>18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475</v>
      </c>
      <c r="B316" s="63" t="s">
        <v>476</v>
      </c>
      <c r="C316" s="36">
        <v>4301135305</v>
      </c>
      <c r="D316" s="413">
        <v>4640242181394</v>
      </c>
      <c r="E316" s="413"/>
      <c r="F316" s="62">
        <v>0.3</v>
      </c>
      <c r="G316" s="37">
        <v>9</v>
      </c>
      <c r="H316" s="62">
        <v>2.7</v>
      </c>
      <c r="I316" s="62">
        <v>2.8450000000000002</v>
      </c>
      <c r="J316" s="37">
        <v>234</v>
      </c>
      <c r="K316" s="37" t="s">
        <v>161</v>
      </c>
      <c r="L316" s="37" t="s">
        <v>113</v>
      </c>
      <c r="M316" s="38" t="s">
        <v>86</v>
      </c>
      <c r="N316" s="38"/>
      <c r="O316" s="37">
        <v>180</v>
      </c>
      <c r="P316" s="541" t="s">
        <v>477</v>
      </c>
      <c r="Q316" s="415"/>
      <c r="R316" s="415"/>
      <c r="S316" s="415"/>
      <c r="T316" s="416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439</v>
      </c>
      <c r="AG316" s="81"/>
      <c r="AJ316" s="87" t="s">
        <v>114</v>
      </c>
      <c r="AK316" s="87">
        <v>18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478</v>
      </c>
      <c r="B317" s="63" t="s">
        <v>479</v>
      </c>
      <c r="C317" s="36">
        <v>4301135309</v>
      </c>
      <c r="D317" s="413">
        <v>4640242181332</v>
      </c>
      <c r="E317" s="413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161</v>
      </c>
      <c r="L317" s="37" t="s">
        <v>88</v>
      </c>
      <c r="M317" s="38" t="s">
        <v>86</v>
      </c>
      <c r="N317" s="38"/>
      <c r="O317" s="37">
        <v>180</v>
      </c>
      <c r="P317" s="542" t="s">
        <v>480</v>
      </c>
      <c r="Q317" s="415"/>
      <c r="R317" s="415"/>
      <c r="S317" s="415"/>
      <c r="T317" s="416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439</v>
      </c>
      <c r="AG317" s="81"/>
      <c r="AJ317" s="87" t="s">
        <v>89</v>
      </c>
      <c r="AK317" s="87">
        <v>1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481</v>
      </c>
      <c r="B318" s="63" t="s">
        <v>482</v>
      </c>
      <c r="C318" s="36">
        <v>4301135308</v>
      </c>
      <c r="D318" s="413">
        <v>4640242181349</v>
      </c>
      <c r="E318" s="413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161</v>
      </c>
      <c r="L318" s="37" t="s">
        <v>113</v>
      </c>
      <c r="M318" s="38" t="s">
        <v>86</v>
      </c>
      <c r="N318" s="38"/>
      <c r="O318" s="37">
        <v>180</v>
      </c>
      <c r="P318" s="543" t="s">
        <v>483</v>
      </c>
      <c r="Q318" s="415"/>
      <c r="R318" s="415"/>
      <c r="S318" s="415"/>
      <c r="T318" s="416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439</v>
      </c>
      <c r="AG318" s="81"/>
      <c r="AJ318" s="87" t="s">
        <v>114</v>
      </c>
      <c r="AK318" s="87">
        <v>18</v>
      </c>
      <c r="BB318" s="334" t="s">
        <v>95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484</v>
      </c>
      <c r="B319" s="63" t="s">
        <v>485</v>
      </c>
      <c r="C319" s="36">
        <v>4301135307</v>
      </c>
      <c r="D319" s="413">
        <v>4640242181370</v>
      </c>
      <c r="E319" s="413"/>
      <c r="F319" s="62">
        <v>0.3</v>
      </c>
      <c r="G319" s="37">
        <v>9</v>
      </c>
      <c r="H319" s="62">
        <v>2.7</v>
      </c>
      <c r="I319" s="62">
        <v>2.9079999999999999</v>
      </c>
      <c r="J319" s="37">
        <v>234</v>
      </c>
      <c r="K319" s="37" t="s">
        <v>161</v>
      </c>
      <c r="L319" s="37" t="s">
        <v>88</v>
      </c>
      <c r="M319" s="38" t="s">
        <v>86</v>
      </c>
      <c r="N319" s="38"/>
      <c r="O319" s="37">
        <v>180</v>
      </c>
      <c r="P319" s="544" t="s">
        <v>486</v>
      </c>
      <c r="Q319" s="415"/>
      <c r="R319" s="415"/>
      <c r="S319" s="415"/>
      <c r="T319" s="416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487</v>
      </c>
      <c r="AG319" s="81"/>
      <c r="AJ319" s="87" t="s">
        <v>89</v>
      </c>
      <c r="AK319" s="87">
        <v>1</v>
      </c>
      <c r="BB319" s="336" t="s">
        <v>95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488</v>
      </c>
      <c r="B320" s="63" t="s">
        <v>489</v>
      </c>
      <c r="C320" s="36">
        <v>4301135198</v>
      </c>
      <c r="D320" s="413">
        <v>4640242180663</v>
      </c>
      <c r="E320" s="413"/>
      <c r="F320" s="62">
        <v>0.9</v>
      </c>
      <c r="G320" s="37">
        <v>4</v>
      </c>
      <c r="H320" s="62">
        <v>3.6</v>
      </c>
      <c r="I320" s="62">
        <v>3.83</v>
      </c>
      <c r="J320" s="37">
        <v>84</v>
      </c>
      <c r="K320" s="37" t="s">
        <v>87</v>
      </c>
      <c r="L320" s="37" t="s">
        <v>88</v>
      </c>
      <c r="M320" s="38" t="s">
        <v>86</v>
      </c>
      <c r="N320" s="38"/>
      <c r="O320" s="37">
        <v>180</v>
      </c>
      <c r="P320" s="545" t="s">
        <v>490</v>
      </c>
      <c r="Q320" s="415"/>
      <c r="R320" s="415"/>
      <c r="S320" s="415"/>
      <c r="T320" s="416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37" t="s">
        <v>491</v>
      </c>
      <c r="AG320" s="81"/>
      <c r="AJ320" s="87" t="s">
        <v>89</v>
      </c>
      <c r="AK320" s="87">
        <v>1</v>
      </c>
      <c r="BB320" s="338" t="s">
        <v>95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0"/>
      <c r="N321" s="420"/>
      <c r="O321" s="421"/>
      <c r="P321" s="417" t="s">
        <v>40</v>
      </c>
      <c r="Q321" s="418"/>
      <c r="R321" s="418"/>
      <c r="S321" s="418"/>
      <c r="T321" s="418"/>
      <c r="U321" s="418"/>
      <c r="V321" s="419"/>
      <c r="W321" s="42" t="s">
        <v>39</v>
      </c>
      <c r="X321" s="43">
        <f>IFERROR(SUM(X303:X320),"0")</f>
        <v>0</v>
      </c>
      <c r="Y321" s="43">
        <f>IFERROR(SUM(Y303:Y320),"0")</f>
        <v>0</v>
      </c>
      <c r="Z321" s="43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</v>
      </c>
      <c r="AA321" s="67"/>
      <c r="AB321" s="67"/>
      <c r="AC321" s="67"/>
    </row>
    <row r="322" spans="1:68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0"/>
      <c r="N322" s="420"/>
      <c r="O322" s="421"/>
      <c r="P322" s="417" t="s">
        <v>40</v>
      </c>
      <c r="Q322" s="418"/>
      <c r="R322" s="418"/>
      <c r="S322" s="418"/>
      <c r="T322" s="418"/>
      <c r="U322" s="418"/>
      <c r="V322" s="419"/>
      <c r="W322" s="42" t="s">
        <v>0</v>
      </c>
      <c r="X322" s="43">
        <f>IFERROR(SUMPRODUCT(X303:X320*H303:H320),"0")</f>
        <v>0</v>
      </c>
      <c r="Y322" s="43">
        <f>IFERROR(SUMPRODUCT(Y303:Y320*H303:H320),"0")</f>
        <v>0</v>
      </c>
      <c r="Z322" s="42"/>
      <c r="AA322" s="67"/>
      <c r="AB322" s="67"/>
      <c r="AC322" s="67"/>
    </row>
    <row r="323" spans="1:68" ht="16.5" customHeight="1" x14ac:dyDescent="0.25">
      <c r="A323" s="411" t="s">
        <v>492</v>
      </c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1"/>
      <c r="N323" s="411"/>
      <c r="O323" s="411"/>
      <c r="P323" s="411"/>
      <c r="Q323" s="411"/>
      <c r="R323" s="411"/>
      <c r="S323" s="411"/>
      <c r="T323" s="411"/>
      <c r="U323" s="411"/>
      <c r="V323" s="411"/>
      <c r="W323" s="411"/>
      <c r="X323" s="411"/>
      <c r="Y323" s="411"/>
      <c r="Z323" s="411"/>
      <c r="AA323" s="65"/>
      <c r="AB323" s="65"/>
      <c r="AC323" s="82"/>
    </row>
    <row r="324" spans="1:68" ht="14.25" customHeight="1" x14ac:dyDescent="0.25">
      <c r="A324" s="412" t="s">
        <v>149</v>
      </c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2"/>
      <c r="O324" s="412"/>
      <c r="P324" s="412"/>
      <c r="Q324" s="412"/>
      <c r="R324" s="412"/>
      <c r="S324" s="412"/>
      <c r="T324" s="412"/>
      <c r="U324" s="412"/>
      <c r="V324" s="412"/>
      <c r="W324" s="412"/>
      <c r="X324" s="412"/>
      <c r="Y324" s="412"/>
      <c r="Z324" s="412"/>
      <c r="AA324" s="66"/>
      <c r="AB324" s="66"/>
      <c r="AC324" s="83"/>
    </row>
    <row r="325" spans="1:68" ht="27" customHeight="1" x14ac:dyDescent="0.25">
      <c r="A325" s="63" t="s">
        <v>493</v>
      </c>
      <c r="B325" s="63" t="s">
        <v>494</v>
      </c>
      <c r="C325" s="36">
        <v>4301135268</v>
      </c>
      <c r="D325" s="413">
        <v>4640242181134</v>
      </c>
      <c r="E325" s="413"/>
      <c r="F325" s="62">
        <v>0.8</v>
      </c>
      <c r="G325" s="37">
        <v>5</v>
      </c>
      <c r="H325" s="62">
        <v>4</v>
      </c>
      <c r="I325" s="62">
        <v>4.2830000000000004</v>
      </c>
      <c r="J325" s="37">
        <v>84</v>
      </c>
      <c r="K325" s="37" t="s">
        <v>87</v>
      </c>
      <c r="L325" s="37" t="s">
        <v>88</v>
      </c>
      <c r="M325" s="38" t="s">
        <v>86</v>
      </c>
      <c r="N325" s="38"/>
      <c r="O325" s="37">
        <v>180</v>
      </c>
      <c r="P325" s="546" t="s">
        <v>495</v>
      </c>
      <c r="Q325" s="415"/>
      <c r="R325" s="415"/>
      <c r="S325" s="415"/>
      <c r="T325" s="416"/>
      <c r="U325" s="39" t="s">
        <v>46</v>
      </c>
      <c r="V325" s="39" t="s">
        <v>46</v>
      </c>
      <c r="W325" s="40" t="s">
        <v>39</v>
      </c>
      <c r="X325" s="58">
        <v>0</v>
      </c>
      <c r="Y325" s="55">
        <f>IFERROR(IF(X325="","",X325),"")</f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39" t="s">
        <v>496</v>
      </c>
      <c r="AG325" s="81"/>
      <c r="AJ325" s="87" t="s">
        <v>89</v>
      </c>
      <c r="AK325" s="87">
        <v>1</v>
      </c>
      <c r="BB325" s="340" t="s">
        <v>95</v>
      </c>
      <c r="BM325" s="81">
        <f>IFERROR(X325*I325,"0")</f>
        <v>0</v>
      </c>
      <c r="BN325" s="81">
        <f>IFERROR(Y325*I325,"0")</f>
        <v>0</v>
      </c>
      <c r="BO325" s="81">
        <f>IFERROR(X325/J325,"0")</f>
        <v>0</v>
      </c>
      <c r="BP325" s="81">
        <f>IFERROR(Y325/J325,"0")</f>
        <v>0</v>
      </c>
    </row>
    <row r="326" spans="1:68" x14ac:dyDescent="0.2">
      <c r="A326" s="420"/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20"/>
      <c r="O326" s="421"/>
      <c r="P326" s="417" t="s">
        <v>40</v>
      </c>
      <c r="Q326" s="418"/>
      <c r="R326" s="418"/>
      <c r="S326" s="418"/>
      <c r="T326" s="418"/>
      <c r="U326" s="418"/>
      <c r="V326" s="419"/>
      <c r="W326" s="42" t="s">
        <v>39</v>
      </c>
      <c r="X326" s="43">
        <f>IFERROR(SUM(X325:X325),"0")</f>
        <v>0</v>
      </c>
      <c r="Y326" s="43">
        <f>IFERROR(SUM(Y325:Y325),"0")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420"/>
      <c r="B327" s="420"/>
      <c r="C327" s="420"/>
      <c r="D327" s="420"/>
      <c r="E327" s="420"/>
      <c r="F327" s="420"/>
      <c r="G327" s="420"/>
      <c r="H327" s="420"/>
      <c r="I327" s="420"/>
      <c r="J327" s="420"/>
      <c r="K327" s="420"/>
      <c r="L327" s="420"/>
      <c r="M327" s="420"/>
      <c r="N327" s="420"/>
      <c r="O327" s="421"/>
      <c r="P327" s="417" t="s">
        <v>40</v>
      </c>
      <c r="Q327" s="418"/>
      <c r="R327" s="418"/>
      <c r="S327" s="418"/>
      <c r="T327" s="418"/>
      <c r="U327" s="418"/>
      <c r="V327" s="419"/>
      <c r="W327" s="42" t="s">
        <v>0</v>
      </c>
      <c r="X327" s="43">
        <f>IFERROR(SUMPRODUCT(X325:X325*H325:H325),"0")</f>
        <v>0</v>
      </c>
      <c r="Y327" s="43">
        <f>IFERROR(SUMPRODUCT(Y325:Y325*H325:H325),"0")</f>
        <v>0</v>
      </c>
      <c r="Z327" s="42"/>
      <c r="AA327" s="67"/>
      <c r="AB327" s="67"/>
      <c r="AC327" s="67"/>
    </row>
    <row r="328" spans="1:68" ht="15" customHeight="1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550"/>
      <c r="P328" s="547" t="s">
        <v>33</v>
      </c>
      <c r="Q328" s="548"/>
      <c r="R328" s="548"/>
      <c r="S328" s="548"/>
      <c r="T328" s="548"/>
      <c r="U328" s="548"/>
      <c r="V328" s="549"/>
      <c r="W328" s="42" t="s">
        <v>0</v>
      </c>
      <c r="X328" s="43">
        <f>IFERROR(X24+X31+X38+X49+X54+X59+X63+X68+X74+X80+X86+X92+X104+X110+X121+X125+X131+X137+X144+X149+X154+X159+X164+X170+X178+X183+X191+X195+X201+X208+X215+X225+X233+X238+X243+X249+X255+X261+X268+X274+X278+X286+X290+X295+X301+X322+X327,"0")</f>
        <v>0</v>
      </c>
      <c r="Y328" s="43">
        <f>IFERROR(Y24+Y31+Y38+Y49+Y54+Y59+Y63+Y68+Y74+Y80+Y86+Y92+Y104+Y110+Y121+Y125+Y131+Y137+Y144+Y149+Y154+Y159+Y164+Y170+Y178+Y183+Y191+Y195+Y201+Y208+Y215+Y225+Y233+Y238+Y243+Y249+Y255+Y261+Y268+Y274+Y278+Y286+Y290+Y295+Y301+Y322+Y327,"0")</f>
        <v>0</v>
      </c>
      <c r="Z328" s="42"/>
      <c r="AA328" s="67"/>
      <c r="AB328" s="67"/>
      <c r="AC328" s="67"/>
    </row>
    <row r="329" spans="1:68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0"/>
      <c r="N329" s="420"/>
      <c r="O329" s="550"/>
      <c r="P329" s="547" t="s">
        <v>34</v>
      </c>
      <c r="Q329" s="548"/>
      <c r="R329" s="548"/>
      <c r="S329" s="548"/>
      <c r="T329" s="548"/>
      <c r="U329" s="548"/>
      <c r="V329" s="549"/>
      <c r="W329" s="42" t="s">
        <v>0</v>
      </c>
      <c r="X329" s="43">
        <f>IFERROR(SUM(BM22:BM325),"0")</f>
        <v>0</v>
      </c>
      <c r="Y329" s="43">
        <f>IFERROR(SUM(BN22:BN325),"0")</f>
        <v>0</v>
      </c>
      <c r="Z329" s="42"/>
      <c r="AA329" s="67"/>
      <c r="AB329" s="67"/>
      <c r="AC329" s="67"/>
    </row>
    <row r="330" spans="1:68" x14ac:dyDescent="0.2">
      <c r="A330" s="420"/>
      <c r="B330" s="420"/>
      <c r="C330" s="420"/>
      <c r="D330" s="420"/>
      <c r="E330" s="420"/>
      <c r="F330" s="420"/>
      <c r="G330" s="420"/>
      <c r="H330" s="420"/>
      <c r="I330" s="420"/>
      <c r="J330" s="420"/>
      <c r="K330" s="420"/>
      <c r="L330" s="420"/>
      <c r="M330" s="420"/>
      <c r="N330" s="420"/>
      <c r="O330" s="550"/>
      <c r="P330" s="547" t="s">
        <v>35</v>
      </c>
      <c r="Q330" s="548"/>
      <c r="R330" s="548"/>
      <c r="S330" s="548"/>
      <c r="T330" s="548"/>
      <c r="U330" s="548"/>
      <c r="V330" s="549"/>
      <c r="W330" s="42" t="s">
        <v>20</v>
      </c>
      <c r="X330" s="44">
        <f>ROUNDUP(SUM(BO22:BO325),0)</f>
        <v>0</v>
      </c>
      <c r="Y330" s="44">
        <f>ROUNDUP(SUM(BP22:BP325),0)</f>
        <v>0</v>
      </c>
      <c r="Z330" s="42"/>
      <c r="AA330" s="67"/>
      <c r="AB330" s="67"/>
      <c r="AC330" s="67"/>
    </row>
    <row r="331" spans="1:68" x14ac:dyDescent="0.2">
      <c r="A331" s="420"/>
      <c r="B331" s="420"/>
      <c r="C331" s="420"/>
      <c r="D331" s="420"/>
      <c r="E331" s="420"/>
      <c r="F331" s="420"/>
      <c r="G331" s="420"/>
      <c r="H331" s="420"/>
      <c r="I331" s="420"/>
      <c r="J331" s="420"/>
      <c r="K331" s="420"/>
      <c r="L331" s="420"/>
      <c r="M331" s="420"/>
      <c r="N331" s="420"/>
      <c r="O331" s="550"/>
      <c r="P331" s="547" t="s">
        <v>36</v>
      </c>
      <c r="Q331" s="548"/>
      <c r="R331" s="548"/>
      <c r="S331" s="548"/>
      <c r="T331" s="548"/>
      <c r="U331" s="548"/>
      <c r="V331" s="549"/>
      <c r="W331" s="42" t="s">
        <v>0</v>
      </c>
      <c r="X331" s="43">
        <f>GrossWeightTotal+PalletQtyTotal*25</f>
        <v>0</v>
      </c>
      <c r="Y331" s="43">
        <f>GrossWeightTotalR+PalletQtyTotalR*25</f>
        <v>0</v>
      </c>
      <c r="Z331" s="42"/>
      <c r="AA331" s="67"/>
      <c r="AB331" s="67"/>
      <c r="AC331" s="67"/>
    </row>
    <row r="332" spans="1:68" x14ac:dyDescent="0.2">
      <c r="A332" s="420"/>
      <c r="B332" s="420"/>
      <c r="C332" s="420"/>
      <c r="D332" s="420"/>
      <c r="E332" s="420"/>
      <c r="F332" s="420"/>
      <c r="G332" s="420"/>
      <c r="H332" s="420"/>
      <c r="I332" s="420"/>
      <c r="J332" s="420"/>
      <c r="K332" s="420"/>
      <c r="L332" s="420"/>
      <c r="M332" s="420"/>
      <c r="N332" s="420"/>
      <c r="O332" s="550"/>
      <c r="P332" s="547" t="s">
        <v>37</v>
      </c>
      <c r="Q332" s="548"/>
      <c r="R332" s="548"/>
      <c r="S332" s="548"/>
      <c r="T332" s="548"/>
      <c r="U332" s="548"/>
      <c r="V332" s="549"/>
      <c r="W332" s="42" t="s">
        <v>20</v>
      </c>
      <c r="X332" s="43">
        <f>IFERROR(X23+X30+X37+X48+X53+X58+X62+X67+X73+X79+X85+X91+X103+X109+X120+X124+X130+X136+X143+X148+X153+X158+X163+X169+X177+X182+X190+X194+X200+X207+X214+X224+X232+X237+X242+X248+X254+X260+X267+X273+X277+X285+X289+X294+X300+X321+X326,"0")</f>
        <v>0</v>
      </c>
      <c r="Y332" s="43">
        <f>IFERROR(Y23+Y30+Y37+Y48+Y53+Y58+Y62+Y67+Y73+Y79+Y85+Y91+Y103+Y109+Y120+Y124+Y130+Y136+Y143+Y148+Y153+Y158+Y163+Y169+Y177+Y182+Y190+Y194+Y200+Y207+Y214+Y224+Y232+Y237+Y242+Y248+Y254+Y260+Y267+Y273+Y277+Y285+Y289+Y294+Y300+Y321+Y326,"0")</f>
        <v>0</v>
      </c>
      <c r="Z332" s="42"/>
      <c r="AA332" s="67"/>
      <c r="AB332" s="67"/>
      <c r="AC332" s="67"/>
    </row>
    <row r="333" spans="1:68" ht="14.25" x14ac:dyDescent="0.2">
      <c r="A333" s="420"/>
      <c r="B333" s="420"/>
      <c r="C333" s="420"/>
      <c r="D333" s="420"/>
      <c r="E333" s="420"/>
      <c r="F333" s="420"/>
      <c r="G333" s="420"/>
      <c r="H333" s="420"/>
      <c r="I333" s="420"/>
      <c r="J333" s="420"/>
      <c r="K333" s="420"/>
      <c r="L333" s="420"/>
      <c r="M333" s="420"/>
      <c r="N333" s="420"/>
      <c r="O333" s="550"/>
      <c r="P333" s="547" t="s">
        <v>38</v>
      </c>
      <c r="Q333" s="548"/>
      <c r="R333" s="548"/>
      <c r="S333" s="548"/>
      <c r="T333" s="548"/>
      <c r="U333" s="548"/>
      <c r="V333" s="549"/>
      <c r="W333" s="45" t="s">
        <v>52</v>
      </c>
      <c r="X333" s="42"/>
      <c r="Y333" s="42"/>
      <c r="Z333" s="42">
        <f>IFERROR(Z23+Z30+Z37+Z48+Z53+Z58+Z62+Z67+Z73+Z79+Z85+Z91+Z103+Z109+Z120+Z124+Z130+Z136+Z143+Z148+Z153+Z158+Z163+Z169+Z177+Z182+Z190+Z194+Z200+Z207+Z214+Z224+Z232+Z237+Z242+Z248+Z254+Z260+Z267+Z273+Z277+Z285+Z289+Z294+Z300+Z321+Z326,"0")</f>
        <v>0</v>
      </c>
      <c r="AA333" s="67"/>
      <c r="AB333" s="67"/>
      <c r="AC333" s="67"/>
    </row>
    <row r="334" spans="1:68" ht="13.5" thickBot="1" x14ac:dyDescent="0.25"/>
    <row r="335" spans="1:68" ht="27" thickTop="1" thickBot="1" x14ac:dyDescent="0.25">
      <c r="A335" s="46" t="s">
        <v>9</v>
      </c>
      <c r="B335" s="88" t="s">
        <v>81</v>
      </c>
      <c r="C335" s="551" t="s">
        <v>45</v>
      </c>
      <c r="D335" s="551" t="s">
        <v>45</v>
      </c>
      <c r="E335" s="551" t="s">
        <v>45</v>
      </c>
      <c r="F335" s="551" t="s">
        <v>45</v>
      </c>
      <c r="G335" s="551" t="s">
        <v>45</v>
      </c>
      <c r="H335" s="551" t="s">
        <v>45</v>
      </c>
      <c r="I335" s="551" t="s">
        <v>45</v>
      </c>
      <c r="J335" s="551" t="s">
        <v>45</v>
      </c>
      <c r="K335" s="551" t="s">
        <v>45</v>
      </c>
      <c r="L335" s="551" t="s">
        <v>45</v>
      </c>
      <c r="M335" s="551" t="s">
        <v>45</v>
      </c>
      <c r="N335" s="552"/>
      <c r="O335" s="551" t="s">
        <v>45</v>
      </c>
      <c r="P335" s="551" t="s">
        <v>45</v>
      </c>
      <c r="Q335" s="551" t="s">
        <v>45</v>
      </c>
      <c r="R335" s="551" t="s">
        <v>45</v>
      </c>
      <c r="S335" s="551" t="s">
        <v>45</v>
      </c>
      <c r="T335" s="551" t="s">
        <v>45</v>
      </c>
      <c r="U335" s="551" t="s">
        <v>268</v>
      </c>
      <c r="V335" s="551" t="s">
        <v>268</v>
      </c>
      <c r="W335" s="88" t="s">
        <v>294</v>
      </c>
      <c r="X335" s="551" t="s">
        <v>313</v>
      </c>
      <c r="Y335" s="551" t="s">
        <v>313</v>
      </c>
      <c r="Z335" s="551" t="s">
        <v>313</v>
      </c>
      <c r="AA335" s="551" t="s">
        <v>313</v>
      </c>
      <c r="AB335" s="551" t="s">
        <v>313</v>
      </c>
      <c r="AC335" s="551" t="s">
        <v>313</v>
      </c>
      <c r="AD335" s="551" t="s">
        <v>313</v>
      </c>
      <c r="AE335" s="88" t="s">
        <v>388</v>
      </c>
      <c r="AF335" s="88" t="s">
        <v>393</v>
      </c>
      <c r="AG335" s="88" t="s">
        <v>400</v>
      </c>
      <c r="AH335" s="551" t="s">
        <v>269</v>
      </c>
      <c r="AI335" s="551" t="s">
        <v>269</v>
      </c>
    </row>
    <row r="336" spans="1:68" ht="14.25" customHeight="1" thickTop="1" x14ac:dyDescent="0.2">
      <c r="A336" s="553" t="s">
        <v>10</v>
      </c>
      <c r="B336" s="551" t="s">
        <v>81</v>
      </c>
      <c r="C336" s="551" t="s">
        <v>90</v>
      </c>
      <c r="D336" s="551" t="s">
        <v>99</v>
      </c>
      <c r="E336" s="551" t="s">
        <v>109</v>
      </c>
      <c r="F336" s="551" t="s">
        <v>130</v>
      </c>
      <c r="G336" s="551" t="s">
        <v>157</v>
      </c>
      <c r="H336" s="551" t="s">
        <v>164</v>
      </c>
      <c r="I336" s="551" t="s">
        <v>170</v>
      </c>
      <c r="J336" s="551" t="s">
        <v>178</v>
      </c>
      <c r="K336" s="551" t="s">
        <v>202</v>
      </c>
      <c r="L336" s="551" t="s">
        <v>208</v>
      </c>
      <c r="M336" s="551" t="s">
        <v>228</v>
      </c>
      <c r="N336" s="1"/>
      <c r="O336" s="551" t="s">
        <v>234</v>
      </c>
      <c r="P336" s="551" t="s">
        <v>241</v>
      </c>
      <c r="Q336" s="551" t="s">
        <v>251</v>
      </c>
      <c r="R336" s="551" t="s">
        <v>255</v>
      </c>
      <c r="S336" s="551" t="s">
        <v>258</v>
      </c>
      <c r="T336" s="551" t="s">
        <v>264</v>
      </c>
      <c r="U336" s="551" t="s">
        <v>269</v>
      </c>
      <c r="V336" s="551" t="s">
        <v>273</v>
      </c>
      <c r="W336" s="551" t="s">
        <v>295</v>
      </c>
      <c r="X336" s="551" t="s">
        <v>314</v>
      </c>
      <c r="Y336" s="551" t="s">
        <v>330</v>
      </c>
      <c r="Z336" s="551" t="s">
        <v>340</v>
      </c>
      <c r="AA336" s="551" t="s">
        <v>355</v>
      </c>
      <c r="AB336" s="551" t="s">
        <v>366</v>
      </c>
      <c r="AC336" s="551" t="s">
        <v>371</v>
      </c>
      <c r="AD336" s="551" t="s">
        <v>382</v>
      </c>
      <c r="AE336" s="551" t="s">
        <v>389</v>
      </c>
      <c r="AF336" s="551" t="s">
        <v>394</v>
      </c>
      <c r="AG336" s="551" t="s">
        <v>401</v>
      </c>
      <c r="AH336" s="551" t="s">
        <v>269</v>
      </c>
      <c r="AI336" s="551" t="s">
        <v>492</v>
      </c>
    </row>
    <row r="337" spans="1:35" ht="13.5" thickBot="1" x14ac:dyDescent="0.25">
      <c r="A337" s="554"/>
      <c r="B337" s="551"/>
      <c r="C337" s="551"/>
      <c r="D337" s="551"/>
      <c r="E337" s="551"/>
      <c r="F337" s="551"/>
      <c r="G337" s="551"/>
      <c r="H337" s="551"/>
      <c r="I337" s="551"/>
      <c r="J337" s="551"/>
      <c r="K337" s="551"/>
      <c r="L337" s="551"/>
      <c r="M337" s="551"/>
      <c r="N337" s="1"/>
      <c r="O337" s="551"/>
      <c r="P337" s="551"/>
      <c r="Q337" s="551"/>
      <c r="R337" s="551"/>
      <c r="S337" s="551"/>
      <c r="T337" s="551"/>
      <c r="U337" s="551"/>
      <c r="V337" s="551"/>
      <c r="W337" s="551"/>
      <c r="X337" s="551"/>
      <c r="Y337" s="551"/>
      <c r="Z337" s="551"/>
      <c r="AA337" s="551"/>
      <c r="AB337" s="551"/>
      <c r="AC337" s="551"/>
      <c r="AD337" s="551"/>
      <c r="AE337" s="551"/>
      <c r="AF337" s="551"/>
      <c r="AG337" s="551"/>
      <c r="AH337" s="551"/>
      <c r="AI337" s="551"/>
    </row>
    <row r="338" spans="1:35" ht="18" thickTop="1" thickBot="1" x14ac:dyDescent="0.25">
      <c r="A338" s="46" t="s">
        <v>13</v>
      </c>
      <c r="B338" s="52">
        <f>IFERROR(X22*H22,"0")</f>
        <v>0</v>
      </c>
      <c r="C338" s="52">
        <f>IFERROR(X28*H28,"0")+IFERROR(X29*H29,"0")</f>
        <v>0</v>
      </c>
      <c r="D338" s="52">
        <f>IFERROR(X34*H34,"0")+IFERROR(X35*H35,"0")+IFERROR(X36*H36,"0")</f>
        <v>0</v>
      </c>
      <c r="E338" s="52">
        <f>IFERROR(X41*H41,"0")+IFERROR(X42*H42,"0")+IFERROR(X43*H43,"0")+IFERROR(X44*H44,"0")+IFERROR(X45*H45,"0")+IFERROR(X46*H46,"0")+IFERROR(X47*H47,"0")</f>
        <v>0</v>
      </c>
      <c r="F338" s="52">
        <f>IFERROR(X52*H52,"0")+IFERROR(X56*H56,"0")+IFERROR(X57*H57,"0")+IFERROR(X61*H61,"0")+IFERROR(X65*H65,"0")+IFERROR(X66*H66,"0")+IFERROR(X70*H70,"0")+IFERROR(X71*H71,"0")+IFERROR(X72*H72,"0")</f>
        <v>0</v>
      </c>
      <c r="G338" s="52">
        <f>IFERROR(X77*H77,"0")+IFERROR(X78*H78,"0")</f>
        <v>0</v>
      </c>
      <c r="H338" s="52">
        <f>IFERROR(X83*H83,"0")+IFERROR(X84*H84,"0")</f>
        <v>0</v>
      </c>
      <c r="I338" s="52">
        <f>IFERROR(X89*H89,"0")+IFERROR(X90*H90,"0")</f>
        <v>0</v>
      </c>
      <c r="J338" s="52">
        <f>IFERROR(X95*H95,"0")+IFERROR(X96*H96,"0")+IFERROR(X97*H97,"0")+IFERROR(X98*H98,"0")+IFERROR(X99*H99,"0")+IFERROR(X100*H100,"0")+IFERROR(X101*H101,"0")+IFERROR(X102*H102,"0")</f>
        <v>0</v>
      </c>
      <c r="K338" s="52">
        <f>IFERROR(X107*H107,"0")+IFERROR(X108*H108,"0")</f>
        <v>0</v>
      </c>
      <c r="L338" s="52">
        <f>IFERROR(X113*H113,"0")+IFERROR(X114*H114,"0")+IFERROR(X115*H115,"0")+IFERROR(X116*H116,"0")+IFERROR(X117*H117,"0")+IFERROR(X118*H118,"0")+IFERROR(X119*H119,"0")+IFERROR(X123*H123,"0")</f>
        <v>0</v>
      </c>
      <c r="M338" s="52">
        <f>IFERROR(X128*H128,"0")+IFERROR(X129*H129,"0")</f>
        <v>0</v>
      </c>
      <c r="N338" s="1"/>
      <c r="O338" s="52">
        <f>IFERROR(X134*H134,"0")+IFERROR(X135*H135,"0")</f>
        <v>0</v>
      </c>
      <c r="P338" s="52">
        <f>IFERROR(X140*H140,"0")+IFERROR(X141*H141,"0")+IFERROR(X142*H142,"0")</f>
        <v>0</v>
      </c>
      <c r="Q338" s="52">
        <f>IFERROR(X147*H147,"0")</f>
        <v>0</v>
      </c>
      <c r="R338" s="52">
        <f>IFERROR(X152*H152,"0")</f>
        <v>0</v>
      </c>
      <c r="S338" s="52">
        <f>IFERROR(X157*H157,"0")</f>
        <v>0</v>
      </c>
      <c r="T338" s="52">
        <f>IFERROR(X162*H162,"0")</f>
        <v>0</v>
      </c>
      <c r="U338" s="52">
        <f>IFERROR(X168*H168,"0")</f>
        <v>0</v>
      </c>
      <c r="V338" s="52">
        <f>IFERROR(X173*H173,"0")+IFERROR(X174*H174,"0")+IFERROR(X175*H175,"0")+IFERROR(X176*H176,"0")+IFERROR(X180*H180,"0")+IFERROR(X181*H181,"0")</f>
        <v>0</v>
      </c>
      <c r="W338" s="52">
        <f>IFERROR(X187*H187,"0")+IFERROR(X188*H188,"0")+IFERROR(X189*H189,"0")+IFERROR(X193*H193,"0")</f>
        <v>0</v>
      </c>
      <c r="X338" s="52">
        <f>IFERROR(X199*H199,"0")+IFERROR(X203*H203,"0")+IFERROR(X204*H204,"0")+IFERROR(X205*H205,"0")+IFERROR(X206*H206,"0")</f>
        <v>0</v>
      </c>
      <c r="Y338" s="52">
        <f>IFERROR(X211*H211,"0")+IFERROR(X212*H212,"0")+IFERROR(X213*H213,"0")</f>
        <v>0</v>
      </c>
      <c r="Z338" s="52">
        <f>IFERROR(X218*H218,"0")+IFERROR(X219*H219,"0")+IFERROR(X220*H220,"0")+IFERROR(X221*H221,"0")+IFERROR(X222*H222,"0")+IFERROR(X223*H223,"0")</f>
        <v>0</v>
      </c>
      <c r="AA338" s="52">
        <f>IFERROR(X228*H228,"0")+IFERROR(X229*H229,"0")+IFERROR(X230*H230,"0")+IFERROR(X231*H231,"0")</f>
        <v>0</v>
      </c>
      <c r="AB338" s="52">
        <f>IFERROR(X236*H236,"0")</f>
        <v>0</v>
      </c>
      <c r="AC338" s="52">
        <f>IFERROR(X241*H241,"0")+IFERROR(X245*H245,"0")+IFERROR(X246*H246,"0")+IFERROR(X247*H247,"0")</f>
        <v>0</v>
      </c>
      <c r="AD338" s="52">
        <f>IFERROR(X252*H252,"0")+IFERROR(X253*H253,"0")</f>
        <v>0</v>
      </c>
      <c r="AE338" s="52">
        <f>IFERROR(X259*H259,"0")</f>
        <v>0</v>
      </c>
      <c r="AF338" s="52">
        <f>IFERROR(X265*H265,"0")+IFERROR(X266*H266,"0")</f>
        <v>0</v>
      </c>
      <c r="AG338" s="52">
        <f>IFERROR(X272*H272,"0")+IFERROR(X276*H276,"0")</f>
        <v>0</v>
      </c>
      <c r="AH338" s="52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0</v>
      </c>
      <c r="AI338" s="52">
        <f>IFERROR(X325*H325,"0")</f>
        <v>0</v>
      </c>
    </row>
    <row r="339" spans="1:35" ht="13.5" thickTop="1" x14ac:dyDescent="0.2">
      <c r="C339" s="1"/>
    </row>
    <row r="340" spans="1:35" ht="19.5" customHeight="1" x14ac:dyDescent="0.2">
      <c r="A340" s="70" t="s">
        <v>62</v>
      </c>
      <c r="B340" s="70" t="s">
        <v>63</v>
      </c>
      <c r="C340" s="70" t="s">
        <v>65</v>
      </c>
    </row>
    <row r="341" spans="1:35" x14ac:dyDescent="0.2">
      <c r="A341" s="71">
        <f>SUMPRODUCT(--(BB:BB="ЗПФ"),--(W:W="кор"),H:H,Y:Y)+SUMPRODUCT(--(BB:BB="ЗПФ"),--(W:W="кг"),Y:Y)</f>
        <v>0</v>
      </c>
      <c r="B341" s="72">
        <f>SUMPRODUCT(--(BB:BB="ПГП"),--(W:W="кор"),H:H,Y:Y)+SUMPRODUCT(--(BB:BB="ПГП"),--(W:W="кг"),Y:Y)</f>
        <v>0</v>
      </c>
      <c r="C341" s="72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3">
    <mergeCell ref="AE336:AE337"/>
    <mergeCell ref="AF336:AF337"/>
    <mergeCell ref="AG336:AG337"/>
    <mergeCell ref="AH336:AH337"/>
    <mergeCell ref="AI336:AI337"/>
    <mergeCell ref="V336:V337"/>
    <mergeCell ref="W336:W337"/>
    <mergeCell ref="X336:X337"/>
    <mergeCell ref="Y336:Y337"/>
    <mergeCell ref="Z336:Z337"/>
    <mergeCell ref="AA336:AA337"/>
    <mergeCell ref="AB336:AB337"/>
    <mergeCell ref="AC336:AC337"/>
    <mergeCell ref="AD336:AD337"/>
    <mergeCell ref="C335:T335"/>
    <mergeCell ref="U335:V335"/>
    <mergeCell ref="X335:AD335"/>
    <mergeCell ref="AH335:AI335"/>
    <mergeCell ref="A336:A337"/>
    <mergeCell ref="B336:B337"/>
    <mergeCell ref="C336:C337"/>
    <mergeCell ref="D336:D337"/>
    <mergeCell ref="E336:E337"/>
    <mergeCell ref="F336:F337"/>
    <mergeCell ref="G336:G337"/>
    <mergeCell ref="H336:H337"/>
    <mergeCell ref="I336:I337"/>
    <mergeCell ref="J336:J337"/>
    <mergeCell ref="K336:K337"/>
    <mergeCell ref="L336:L337"/>
    <mergeCell ref="M336:M337"/>
    <mergeCell ref="O336:O337"/>
    <mergeCell ref="P336:P337"/>
    <mergeCell ref="Q336:Q337"/>
    <mergeCell ref="R336:R337"/>
    <mergeCell ref="S336:S337"/>
    <mergeCell ref="T336:T337"/>
    <mergeCell ref="U336:U337"/>
    <mergeCell ref="P326:V326"/>
    <mergeCell ref="A326:O327"/>
    <mergeCell ref="P327:V327"/>
    <mergeCell ref="P328:V328"/>
    <mergeCell ref="A328:O333"/>
    <mergeCell ref="P329:V329"/>
    <mergeCell ref="P330:V330"/>
    <mergeCell ref="P331:V331"/>
    <mergeCell ref="P332:V332"/>
    <mergeCell ref="P333:V333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A287:Z287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A281:Z281"/>
    <mergeCell ref="P267:V267"/>
    <mergeCell ref="A267:O268"/>
    <mergeCell ref="P268:V268"/>
    <mergeCell ref="A269:Z269"/>
    <mergeCell ref="A270:Z270"/>
    <mergeCell ref="A271:Z271"/>
    <mergeCell ref="D272:E272"/>
    <mergeCell ref="P272:T272"/>
    <mergeCell ref="P273:V273"/>
    <mergeCell ref="A273:O274"/>
    <mergeCell ref="P274:V274"/>
    <mergeCell ref="P260:V260"/>
    <mergeCell ref="A260:O261"/>
    <mergeCell ref="P261:V261"/>
    <mergeCell ref="A262:Z262"/>
    <mergeCell ref="A263:Z263"/>
    <mergeCell ref="A264:Z264"/>
    <mergeCell ref="D265:E265"/>
    <mergeCell ref="P265:T265"/>
    <mergeCell ref="D266:E266"/>
    <mergeCell ref="P266:T266"/>
    <mergeCell ref="D253:E253"/>
    <mergeCell ref="P253:T253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A227:Z227"/>
    <mergeCell ref="A216:Z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92:Z192"/>
    <mergeCell ref="D193:E193"/>
    <mergeCell ref="P193:T193"/>
    <mergeCell ref="P194:V194"/>
    <mergeCell ref="A194:O195"/>
    <mergeCell ref="P195:V195"/>
    <mergeCell ref="A196:Z196"/>
    <mergeCell ref="A197:Z197"/>
    <mergeCell ref="A198:Z198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79:Z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67:Z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A160:Z160"/>
    <mergeCell ref="A161:Z161"/>
    <mergeCell ref="D162:E162"/>
    <mergeCell ref="P162:T162"/>
    <mergeCell ref="P163:V163"/>
    <mergeCell ref="A163:O164"/>
    <mergeCell ref="P164:V164"/>
    <mergeCell ref="A165:Z165"/>
    <mergeCell ref="A166:Z166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A122:Z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11:Z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05:Z105"/>
    <mergeCell ref="A106:Z106"/>
    <mergeCell ref="D107:E107"/>
    <mergeCell ref="P107:T107"/>
    <mergeCell ref="D108:E108"/>
    <mergeCell ref="P108:T108"/>
    <mergeCell ref="P109:V109"/>
    <mergeCell ref="A109:O110"/>
    <mergeCell ref="P110:V110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81:Z81"/>
    <mergeCell ref="A82:Z82"/>
    <mergeCell ref="D83:E83"/>
    <mergeCell ref="P83:T83"/>
    <mergeCell ref="D84:E84"/>
    <mergeCell ref="P84:T84"/>
    <mergeCell ref="P85:V85"/>
    <mergeCell ref="A85:O86"/>
    <mergeCell ref="P86:V86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D57:E57"/>
    <mergeCell ref="P57:T57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5 X319:X320 X317 X311 X309 X306:X307 X303 X276 X272 X259 X252 X245:X247 X241 X236 X230:X231 X228 X220:X222 X218 X212 X206 X199 X193 X187:X189 X180:X181 X176 X173 X162 X157 X152 X147 X141:X142 X135 X123 X113 X108 X95:X101 X89:X90 X83:X84 X70:X72 X65:X66 X61 X56:X57 X52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318 X312:X316 X310 X308 X304:X305 X299 X297 X293 X288 X282:X284 X266 X253 X229 X223 X219 X213 X203:X205 X174:X175 X168 X140 X134 X119 X117 X114 X107 X102 X77 X44:X47" xr:uid="{00000000-0002-0000-0000-000017000000}">
      <formula1>IF(AK41&gt;0,OR(X41=0,AND(IF(X41-AK41&gt;=0,TRUE,FALSE),X41&gt;0,IF(X41/K41=ROUND(X41/K41,0),TRUE,FALSE))),FALSE)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8 X292 X265 X211 X128:X129 X118 X115:X116 X78 X42:X43" xr:uid="{00000000-0002-0000-0000-000018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9"/>
    </row>
    <row r="3" spans="2:8" x14ac:dyDescent="0.2">
      <c r="B3" s="53" t="s">
        <v>498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500</v>
      </c>
      <c r="D6" s="53" t="s">
        <v>501</v>
      </c>
      <c r="E6" s="53" t="s">
        <v>46</v>
      </c>
    </row>
    <row r="8" spans="2:8" x14ac:dyDescent="0.2">
      <c r="B8" s="53" t="s">
        <v>80</v>
      </c>
      <c r="C8" s="53" t="s">
        <v>500</v>
      </c>
      <c r="D8" s="53" t="s">
        <v>46</v>
      </c>
      <c r="E8" s="53" t="s">
        <v>46</v>
      </c>
    </row>
    <row r="10" spans="2:8" x14ac:dyDescent="0.2">
      <c r="B10" s="53" t="s">
        <v>502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512</v>
      </c>
      <c r="C20" s="53" t="s">
        <v>46</v>
      </c>
      <c r="D20" s="53" t="s">
        <v>46</v>
      </c>
      <c r="E20" s="53" t="s">
        <v>46</v>
      </c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2025-06-20T05:51:37Z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