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30E34CAD-B231-436F-9352-8B834254D74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05" i="1" l="1"/>
  <c r="X505" i="1"/>
  <c r="X504" i="1"/>
  <c r="BO503" i="1"/>
  <c r="BM503" i="1"/>
  <c r="Y503" i="1"/>
  <c r="AB516" i="1" s="1"/>
  <c r="X500" i="1"/>
  <c r="X499" i="1"/>
  <c r="BO498" i="1"/>
  <c r="BM498" i="1"/>
  <c r="Y498" i="1"/>
  <c r="BP498" i="1" s="1"/>
  <c r="BP497" i="1"/>
  <c r="BO497" i="1"/>
  <c r="BN497" i="1"/>
  <c r="BM497" i="1"/>
  <c r="Z497" i="1"/>
  <c r="Y497" i="1"/>
  <c r="Y500" i="1" s="1"/>
  <c r="Y495" i="1"/>
  <c r="X495" i="1"/>
  <c r="X494" i="1"/>
  <c r="BO493" i="1"/>
  <c r="BM493" i="1"/>
  <c r="Y493" i="1"/>
  <c r="BP493" i="1" s="1"/>
  <c r="BO492" i="1"/>
  <c r="BN492" i="1"/>
  <c r="BM492" i="1"/>
  <c r="Y492" i="1"/>
  <c r="Z492" i="1" s="1"/>
  <c r="X490" i="1"/>
  <c r="X489" i="1"/>
  <c r="BO488" i="1"/>
  <c r="BN488" i="1"/>
  <c r="BM488" i="1"/>
  <c r="Y488" i="1"/>
  <c r="BP488" i="1" s="1"/>
  <c r="BO487" i="1"/>
  <c r="BM487" i="1"/>
  <c r="Y487" i="1"/>
  <c r="Y490" i="1" s="1"/>
  <c r="Y485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N481" i="1"/>
  <c r="BM481" i="1"/>
  <c r="Y481" i="1"/>
  <c r="Z481" i="1" s="1"/>
  <c r="X479" i="1"/>
  <c r="X478" i="1"/>
  <c r="BO477" i="1"/>
  <c r="BN477" i="1"/>
  <c r="BM477" i="1"/>
  <c r="Y477" i="1"/>
  <c r="BP477" i="1" s="1"/>
  <c r="P477" i="1"/>
  <c r="BO476" i="1"/>
  <c r="BM476" i="1"/>
  <c r="Y476" i="1"/>
  <c r="BP476" i="1" s="1"/>
  <c r="BO475" i="1"/>
  <c r="BM475" i="1"/>
  <c r="Y475" i="1"/>
  <c r="BP475" i="1" s="1"/>
  <c r="BP474" i="1"/>
  <c r="BO474" i="1"/>
  <c r="BM474" i="1"/>
  <c r="Y474" i="1"/>
  <c r="AA516" i="1" s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O466" i="1"/>
  <c r="BN466" i="1"/>
  <c r="BM466" i="1"/>
  <c r="Z466" i="1"/>
  <c r="Y466" i="1"/>
  <c r="BP466" i="1" s="1"/>
  <c r="P466" i="1"/>
  <c r="X464" i="1"/>
  <c r="X463" i="1"/>
  <c r="BP462" i="1"/>
  <c r="BO462" i="1"/>
  <c r="BN462" i="1"/>
  <c r="BM462" i="1"/>
  <c r="Z462" i="1"/>
  <c r="Y462" i="1"/>
  <c r="P462" i="1"/>
  <c r="BP461" i="1"/>
  <c r="BO461" i="1"/>
  <c r="BM461" i="1"/>
  <c r="Y461" i="1"/>
  <c r="BN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N457" i="1" s="1"/>
  <c r="P457" i="1"/>
  <c r="BO456" i="1"/>
  <c r="BM456" i="1"/>
  <c r="Y456" i="1"/>
  <c r="Y463" i="1" s="1"/>
  <c r="P456" i="1"/>
  <c r="X454" i="1"/>
  <c r="X453" i="1"/>
  <c r="BP452" i="1"/>
  <c r="BO452" i="1"/>
  <c r="BN452" i="1"/>
  <c r="BM452" i="1"/>
  <c r="Z452" i="1"/>
  <c r="Y452" i="1"/>
  <c r="P452" i="1"/>
  <c r="BP451" i="1"/>
  <c r="BO451" i="1"/>
  <c r="BM451" i="1"/>
  <c r="Y451" i="1"/>
  <c r="BN451" i="1" s="1"/>
  <c r="P451" i="1"/>
  <c r="BO450" i="1"/>
  <c r="BM450" i="1"/>
  <c r="Y450" i="1"/>
  <c r="BP450" i="1" s="1"/>
  <c r="P450" i="1"/>
  <c r="X448" i="1"/>
  <c r="X447" i="1"/>
  <c r="BP446" i="1"/>
  <c r="BO446" i="1"/>
  <c r="BN446" i="1"/>
  <c r="BM446" i="1"/>
  <c r="Z446" i="1"/>
  <c r="Y446" i="1"/>
  <c r="P446" i="1"/>
  <c r="BP445" i="1"/>
  <c r="BO445" i="1"/>
  <c r="BM445" i="1"/>
  <c r="Y445" i="1"/>
  <c r="BN445" i="1" s="1"/>
  <c r="P445" i="1"/>
  <c r="BP444" i="1"/>
  <c r="BO444" i="1"/>
  <c r="BN444" i="1"/>
  <c r="BM444" i="1"/>
  <c r="Z444" i="1"/>
  <c r="Y444" i="1"/>
  <c r="P444" i="1"/>
  <c r="BP443" i="1"/>
  <c r="BO443" i="1"/>
  <c r="BM443" i="1"/>
  <c r="Y443" i="1"/>
  <c r="BN443" i="1" s="1"/>
  <c r="P443" i="1"/>
  <c r="BO442" i="1"/>
  <c r="BM442" i="1"/>
  <c r="Y442" i="1"/>
  <c r="BP442" i="1" s="1"/>
  <c r="BP441" i="1"/>
  <c r="BO441" i="1"/>
  <c r="BN441" i="1"/>
  <c r="BM441" i="1"/>
  <c r="Z441" i="1"/>
  <c r="Y441" i="1"/>
  <c r="P441" i="1"/>
  <c r="BP440" i="1"/>
  <c r="BO440" i="1"/>
  <c r="BM440" i="1"/>
  <c r="Y440" i="1"/>
  <c r="BN440" i="1" s="1"/>
  <c r="P440" i="1"/>
  <c r="BO439" i="1"/>
  <c r="BM439" i="1"/>
  <c r="Y439" i="1"/>
  <c r="BP439" i="1" s="1"/>
  <c r="P439" i="1"/>
  <c r="BO438" i="1"/>
  <c r="BM438" i="1"/>
  <c r="Y438" i="1"/>
  <c r="BN438" i="1" s="1"/>
  <c r="P438" i="1"/>
  <c r="BO437" i="1"/>
  <c r="BM437" i="1"/>
  <c r="Y437" i="1"/>
  <c r="BP437" i="1" s="1"/>
  <c r="P437" i="1"/>
  <c r="BO436" i="1"/>
  <c r="BM436" i="1"/>
  <c r="Y436" i="1"/>
  <c r="BP436" i="1" s="1"/>
  <c r="BO435" i="1"/>
  <c r="BM435" i="1"/>
  <c r="Y435" i="1"/>
  <c r="BN435" i="1" s="1"/>
  <c r="P435" i="1"/>
  <c r="BO434" i="1"/>
  <c r="BM434" i="1"/>
  <c r="Y434" i="1"/>
  <c r="BP434" i="1" s="1"/>
  <c r="P434" i="1"/>
  <c r="BO433" i="1"/>
  <c r="BM433" i="1"/>
  <c r="Y433" i="1"/>
  <c r="Y447" i="1" s="1"/>
  <c r="P433" i="1"/>
  <c r="Y429" i="1"/>
  <c r="X429" i="1"/>
  <c r="X428" i="1"/>
  <c r="BP427" i="1"/>
  <c r="BO427" i="1"/>
  <c r="BM427" i="1"/>
  <c r="Y427" i="1"/>
  <c r="Y428" i="1" s="1"/>
  <c r="P427" i="1"/>
  <c r="Y424" i="1"/>
  <c r="X424" i="1"/>
  <c r="X423" i="1"/>
  <c r="BP422" i="1"/>
  <c r="BO422" i="1"/>
  <c r="BN422" i="1"/>
  <c r="BM422" i="1"/>
  <c r="Y422" i="1"/>
  <c r="Z422" i="1" s="1"/>
  <c r="Z423" i="1" s="1"/>
  <c r="P422" i="1"/>
  <c r="X419" i="1"/>
  <c r="X418" i="1"/>
  <c r="BO417" i="1"/>
  <c r="BN417" i="1"/>
  <c r="BM417" i="1"/>
  <c r="Y417" i="1"/>
  <c r="BP417" i="1" s="1"/>
  <c r="P417" i="1"/>
  <c r="BP416" i="1"/>
  <c r="BO416" i="1"/>
  <c r="BN416" i="1"/>
  <c r="BM416" i="1"/>
  <c r="Z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Y412" i="1"/>
  <c r="X412" i="1"/>
  <c r="Z411" i="1"/>
  <c r="Y411" i="1"/>
  <c r="X411" i="1"/>
  <c r="BP410" i="1"/>
  <c r="BO410" i="1"/>
  <c r="BN410" i="1"/>
  <c r="BM410" i="1"/>
  <c r="Z410" i="1"/>
  <c r="Y410" i="1"/>
  <c r="P410" i="1"/>
  <c r="Y407" i="1"/>
  <c r="X407" i="1"/>
  <c r="X406" i="1"/>
  <c r="BO405" i="1"/>
  <c r="BM405" i="1"/>
  <c r="Z405" i="1"/>
  <c r="Y405" i="1"/>
  <c r="BP405" i="1" s="1"/>
  <c r="P405" i="1"/>
  <c r="BO404" i="1"/>
  <c r="BN404" i="1"/>
  <c r="BM404" i="1"/>
  <c r="Y404" i="1"/>
  <c r="BP404" i="1" s="1"/>
  <c r="P404" i="1"/>
  <c r="X402" i="1"/>
  <c r="X401" i="1"/>
  <c r="BO400" i="1"/>
  <c r="BM400" i="1"/>
  <c r="Y400" i="1"/>
  <c r="BP400" i="1" s="1"/>
  <c r="P400" i="1"/>
  <c r="BP399" i="1"/>
  <c r="BO399" i="1"/>
  <c r="BM399" i="1"/>
  <c r="Z399" i="1"/>
  <c r="Y399" i="1"/>
  <c r="BN399" i="1" s="1"/>
  <c r="P399" i="1"/>
  <c r="BP398" i="1"/>
  <c r="BO398" i="1"/>
  <c r="BN398" i="1"/>
  <c r="BM398" i="1"/>
  <c r="Z398" i="1"/>
  <c r="Y398" i="1"/>
  <c r="P398" i="1"/>
  <c r="BO397" i="1"/>
  <c r="BM397" i="1"/>
  <c r="Z397" i="1"/>
  <c r="Y397" i="1"/>
  <c r="BP397" i="1" s="1"/>
  <c r="P397" i="1"/>
  <c r="BO396" i="1"/>
  <c r="BN396" i="1"/>
  <c r="BM396" i="1"/>
  <c r="Y396" i="1"/>
  <c r="BP396" i="1" s="1"/>
  <c r="P396" i="1"/>
  <c r="BO395" i="1"/>
  <c r="BM395" i="1"/>
  <c r="Y395" i="1"/>
  <c r="BP395" i="1" s="1"/>
  <c r="P395" i="1"/>
  <c r="BP394" i="1"/>
  <c r="BO394" i="1"/>
  <c r="BM394" i="1"/>
  <c r="Y394" i="1"/>
  <c r="BN394" i="1" s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V516" i="1" s="1"/>
  <c r="P391" i="1"/>
  <c r="X387" i="1"/>
  <c r="X386" i="1"/>
  <c r="BO385" i="1"/>
  <c r="BM385" i="1"/>
  <c r="Y385" i="1"/>
  <c r="Y387" i="1" s="1"/>
  <c r="P385" i="1"/>
  <c r="Y383" i="1"/>
  <c r="X383" i="1"/>
  <c r="Y382" i="1"/>
  <c r="X382" i="1"/>
  <c r="BP381" i="1"/>
  <c r="BO381" i="1"/>
  <c r="BM381" i="1"/>
  <c r="Z381" i="1"/>
  <c r="Y381" i="1"/>
  <c r="BN381" i="1" s="1"/>
  <c r="P381" i="1"/>
  <c r="BP380" i="1"/>
  <c r="BO380" i="1"/>
  <c r="BN380" i="1"/>
  <c r="BM380" i="1"/>
  <c r="Z380" i="1"/>
  <c r="Z382" i="1" s="1"/>
  <c r="Y380" i="1"/>
  <c r="P380" i="1"/>
  <c r="X378" i="1"/>
  <c r="X377" i="1"/>
  <c r="BO376" i="1"/>
  <c r="BN376" i="1"/>
  <c r="BM376" i="1"/>
  <c r="Y376" i="1"/>
  <c r="Z376" i="1" s="1"/>
  <c r="Z377" i="1" s="1"/>
  <c r="P376" i="1"/>
  <c r="X374" i="1"/>
  <c r="Y373" i="1"/>
  <c r="X373" i="1"/>
  <c r="BP372" i="1"/>
  <c r="BO372" i="1"/>
  <c r="BN372" i="1"/>
  <c r="BM372" i="1"/>
  <c r="Z372" i="1"/>
  <c r="Y372" i="1"/>
  <c r="P372" i="1"/>
  <c r="BP371" i="1"/>
  <c r="BO371" i="1"/>
  <c r="BN371" i="1"/>
  <c r="BM371" i="1"/>
  <c r="Y371" i="1"/>
  <c r="Z371" i="1" s="1"/>
  <c r="P371" i="1"/>
  <c r="BP370" i="1"/>
  <c r="BO370" i="1"/>
  <c r="BN370" i="1"/>
  <c r="BM370" i="1"/>
  <c r="Z370" i="1"/>
  <c r="Z373" i="1" s="1"/>
  <c r="Y370" i="1"/>
  <c r="U516" i="1" s="1"/>
  <c r="P370" i="1"/>
  <c r="Y367" i="1"/>
  <c r="X367" i="1"/>
  <c r="Y366" i="1"/>
  <c r="X366" i="1"/>
  <c r="BP365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M355" i="1"/>
  <c r="Y355" i="1"/>
  <c r="Y358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Z350" i="1"/>
  <c r="Y350" i="1"/>
  <c r="BP350" i="1" s="1"/>
  <c r="P350" i="1"/>
  <c r="BP349" i="1"/>
  <c r="BO349" i="1"/>
  <c r="BN349" i="1"/>
  <c r="BM349" i="1"/>
  <c r="Y349" i="1"/>
  <c r="Z349" i="1" s="1"/>
  <c r="P349" i="1"/>
  <c r="BO348" i="1"/>
  <c r="BM348" i="1"/>
  <c r="Y348" i="1"/>
  <c r="BP348" i="1" s="1"/>
  <c r="P348" i="1"/>
  <c r="BP347" i="1"/>
  <c r="BO347" i="1"/>
  <c r="BM347" i="1"/>
  <c r="Y347" i="1"/>
  <c r="BN347" i="1" s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Y353" i="1" s="1"/>
  <c r="P345" i="1"/>
  <c r="X341" i="1"/>
  <c r="X340" i="1"/>
  <c r="BP339" i="1"/>
  <c r="BO339" i="1"/>
  <c r="BN339" i="1"/>
  <c r="BM339" i="1"/>
  <c r="Y339" i="1"/>
  <c r="Z339" i="1" s="1"/>
  <c r="P339" i="1"/>
  <c r="BO338" i="1"/>
  <c r="BM338" i="1"/>
  <c r="Y338" i="1"/>
  <c r="BP338" i="1" s="1"/>
  <c r="P338" i="1"/>
  <c r="BP337" i="1"/>
  <c r="BO337" i="1"/>
  <c r="BM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Z331" i="1"/>
  <c r="Y331" i="1"/>
  <c r="BP331" i="1" s="1"/>
  <c r="P331" i="1"/>
  <c r="BP330" i="1"/>
  <c r="BO330" i="1"/>
  <c r="BN330" i="1"/>
  <c r="BM330" i="1"/>
  <c r="Y330" i="1"/>
  <c r="Y334" i="1" s="1"/>
  <c r="P330" i="1"/>
  <c r="X328" i="1"/>
  <c r="Y327" i="1"/>
  <c r="X327" i="1"/>
  <c r="BO326" i="1"/>
  <c r="BM326" i="1"/>
  <c r="Y326" i="1"/>
  <c r="BP326" i="1" s="1"/>
  <c r="P326" i="1"/>
  <c r="BP325" i="1"/>
  <c r="BO325" i="1"/>
  <c r="BM325" i="1"/>
  <c r="Z325" i="1"/>
  <c r="Y325" i="1"/>
  <c r="BN325" i="1" s="1"/>
  <c r="P325" i="1"/>
  <c r="BP324" i="1"/>
  <c r="BO324" i="1"/>
  <c r="BN324" i="1"/>
  <c r="BM324" i="1"/>
  <c r="Z324" i="1"/>
  <c r="Y324" i="1"/>
  <c r="BO323" i="1"/>
  <c r="BM323" i="1"/>
  <c r="Y323" i="1"/>
  <c r="Y328" i="1" s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P317" i="1"/>
  <c r="BO317" i="1"/>
  <c r="BN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P309" i="1"/>
  <c r="BO309" i="1"/>
  <c r="BN309" i="1"/>
  <c r="BM309" i="1"/>
  <c r="Y309" i="1"/>
  <c r="Z309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P301" i="1"/>
  <c r="BO301" i="1"/>
  <c r="BN301" i="1"/>
  <c r="BM301" i="1"/>
  <c r="Y301" i="1"/>
  <c r="Z301" i="1" s="1"/>
  <c r="P301" i="1"/>
  <c r="BO300" i="1"/>
  <c r="BN300" i="1"/>
  <c r="BM300" i="1"/>
  <c r="Z300" i="1"/>
  <c r="Y300" i="1"/>
  <c r="BP300" i="1" s="1"/>
  <c r="P300" i="1"/>
  <c r="BO299" i="1"/>
  <c r="BM299" i="1"/>
  <c r="Y299" i="1"/>
  <c r="Y307" i="1" s="1"/>
  <c r="P299" i="1"/>
  <c r="X297" i="1"/>
  <c r="X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P293" i="1"/>
  <c r="BO293" i="1"/>
  <c r="BN293" i="1"/>
  <c r="BM293" i="1"/>
  <c r="Y293" i="1"/>
  <c r="Z293" i="1" s="1"/>
  <c r="P293" i="1"/>
  <c r="BO292" i="1"/>
  <c r="BN292" i="1"/>
  <c r="BM292" i="1"/>
  <c r="Z292" i="1"/>
  <c r="Y292" i="1"/>
  <c r="BP292" i="1" s="1"/>
  <c r="P292" i="1"/>
  <c r="BO291" i="1"/>
  <c r="BM291" i="1"/>
  <c r="Y291" i="1"/>
  <c r="BP291" i="1" s="1"/>
  <c r="P291" i="1"/>
  <c r="BO290" i="1"/>
  <c r="BN290" i="1"/>
  <c r="BM290" i="1"/>
  <c r="Y290" i="1"/>
  <c r="Z290" i="1" s="1"/>
  <c r="P290" i="1"/>
  <c r="BO289" i="1"/>
  <c r="BM289" i="1"/>
  <c r="Y289" i="1"/>
  <c r="Y296" i="1" s="1"/>
  <c r="P289" i="1"/>
  <c r="Y286" i="1"/>
  <c r="X286" i="1"/>
  <c r="X285" i="1"/>
  <c r="BP284" i="1"/>
  <c r="BO284" i="1"/>
  <c r="BN284" i="1"/>
  <c r="BM284" i="1"/>
  <c r="Y284" i="1"/>
  <c r="Z284" i="1" s="1"/>
  <c r="Z28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BP275" i="1" s="1"/>
  <c r="P275" i="1"/>
  <c r="X272" i="1"/>
  <c r="X271" i="1"/>
  <c r="BO270" i="1"/>
  <c r="BM270" i="1"/>
  <c r="Z270" i="1"/>
  <c r="Y270" i="1"/>
  <c r="BP270" i="1" s="1"/>
  <c r="P270" i="1"/>
  <c r="BP269" i="1"/>
  <c r="BO269" i="1"/>
  <c r="BN269" i="1"/>
  <c r="BM269" i="1"/>
  <c r="Y269" i="1"/>
  <c r="Z269" i="1" s="1"/>
  <c r="P269" i="1"/>
  <c r="BO268" i="1"/>
  <c r="BM268" i="1"/>
  <c r="Y268" i="1"/>
  <c r="BP268" i="1" s="1"/>
  <c r="P268" i="1"/>
  <c r="X265" i="1"/>
  <c r="X264" i="1"/>
  <c r="BP263" i="1"/>
  <c r="BO263" i="1"/>
  <c r="BM263" i="1"/>
  <c r="Z263" i="1"/>
  <c r="Y263" i="1"/>
  <c r="BN263" i="1" s="1"/>
  <c r="BO262" i="1"/>
  <c r="BM262" i="1"/>
  <c r="Y262" i="1"/>
  <c r="BP262" i="1" s="1"/>
  <c r="P262" i="1"/>
  <c r="BO261" i="1"/>
  <c r="BM261" i="1"/>
  <c r="Y261" i="1"/>
  <c r="BP261" i="1" s="1"/>
  <c r="BO260" i="1"/>
  <c r="BN260" i="1"/>
  <c r="BM260" i="1"/>
  <c r="Y260" i="1"/>
  <c r="Z260" i="1" s="1"/>
  <c r="P260" i="1"/>
  <c r="X257" i="1"/>
  <c r="Y256" i="1"/>
  <c r="X256" i="1"/>
  <c r="BP255" i="1"/>
  <c r="BO255" i="1"/>
  <c r="BN255" i="1"/>
  <c r="BM255" i="1"/>
  <c r="Z255" i="1"/>
  <c r="Y255" i="1"/>
  <c r="P255" i="1"/>
  <c r="BP254" i="1"/>
  <c r="BO254" i="1"/>
  <c r="BN254" i="1"/>
  <c r="BM254" i="1"/>
  <c r="Y254" i="1"/>
  <c r="Z254" i="1" s="1"/>
  <c r="P254" i="1"/>
  <c r="BO253" i="1"/>
  <c r="BN253" i="1"/>
  <c r="BM253" i="1"/>
  <c r="Z253" i="1"/>
  <c r="Y253" i="1"/>
  <c r="BP253" i="1" s="1"/>
  <c r="P253" i="1"/>
  <c r="BO252" i="1"/>
  <c r="BM252" i="1"/>
  <c r="Y252" i="1"/>
  <c r="BP252" i="1" s="1"/>
  <c r="P252" i="1"/>
  <c r="BO251" i="1"/>
  <c r="BN251" i="1"/>
  <c r="BM251" i="1"/>
  <c r="Y251" i="1"/>
  <c r="Z251" i="1" s="1"/>
  <c r="P251" i="1"/>
  <c r="X248" i="1"/>
  <c r="Y247" i="1"/>
  <c r="X247" i="1"/>
  <c r="BP246" i="1"/>
  <c r="BO246" i="1"/>
  <c r="BN246" i="1"/>
  <c r="BM246" i="1"/>
  <c r="Z246" i="1"/>
  <c r="Y246" i="1"/>
  <c r="P246" i="1"/>
  <c r="BP245" i="1"/>
  <c r="BO245" i="1"/>
  <c r="BN245" i="1"/>
  <c r="BM245" i="1"/>
  <c r="Y245" i="1"/>
  <c r="Z245" i="1" s="1"/>
  <c r="P245" i="1"/>
  <c r="BO244" i="1"/>
  <c r="BN244" i="1"/>
  <c r="BM244" i="1"/>
  <c r="Z244" i="1"/>
  <c r="Y244" i="1"/>
  <c r="BP244" i="1" s="1"/>
  <c r="P244" i="1"/>
  <c r="BO243" i="1"/>
  <c r="BM243" i="1"/>
  <c r="Y243" i="1"/>
  <c r="BP243" i="1" s="1"/>
  <c r="BP242" i="1"/>
  <c r="BO242" i="1"/>
  <c r="BN242" i="1"/>
  <c r="BM242" i="1"/>
  <c r="Y242" i="1"/>
  <c r="Z242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Y234" i="1"/>
  <c r="Z234" i="1" s="1"/>
  <c r="Z235" i="1" s="1"/>
  <c r="P234" i="1"/>
  <c r="X232" i="1"/>
  <c r="Y231" i="1"/>
  <c r="X231" i="1"/>
  <c r="BO230" i="1"/>
  <c r="BM230" i="1"/>
  <c r="Y230" i="1"/>
  <c r="BP230" i="1" s="1"/>
  <c r="P230" i="1"/>
  <c r="BP229" i="1"/>
  <c r="BO229" i="1"/>
  <c r="BM229" i="1"/>
  <c r="Z229" i="1"/>
  <c r="Y229" i="1"/>
  <c r="BN229" i="1" s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BP227" i="1" s="1"/>
  <c r="P227" i="1"/>
  <c r="BP226" i="1"/>
  <c r="BO226" i="1"/>
  <c r="BN226" i="1"/>
  <c r="BM226" i="1"/>
  <c r="Y226" i="1"/>
  <c r="Z226" i="1" s="1"/>
  <c r="P226" i="1"/>
  <c r="BO225" i="1"/>
  <c r="BM225" i="1"/>
  <c r="Y225" i="1"/>
  <c r="BP225" i="1" s="1"/>
  <c r="P225" i="1"/>
  <c r="BP224" i="1"/>
  <c r="BO224" i="1"/>
  <c r="BM224" i="1"/>
  <c r="Y224" i="1"/>
  <c r="Y232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Z220" i="1" s="1"/>
  <c r="Y218" i="1"/>
  <c r="Y221" i="1" s="1"/>
  <c r="P218" i="1"/>
  <c r="X216" i="1"/>
  <c r="X215" i="1"/>
  <c r="BO214" i="1"/>
  <c r="BM214" i="1"/>
  <c r="Y214" i="1"/>
  <c r="Y216" i="1" s="1"/>
  <c r="P214" i="1"/>
  <c r="BO213" i="1"/>
  <c r="BM213" i="1"/>
  <c r="Y213" i="1"/>
  <c r="BP213" i="1" s="1"/>
  <c r="P213" i="1"/>
  <c r="BP212" i="1"/>
  <c r="BO212" i="1"/>
  <c r="BM212" i="1"/>
  <c r="Z212" i="1"/>
  <c r="Y212" i="1"/>
  <c r="BN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M209" i="1"/>
  <c r="Y209" i="1"/>
  <c r="BN209" i="1" s="1"/>
  <c r="P209" i="1"/>
  <c r="BO208" i="1"/>
  <c r="BM208" i="1"/>
  <c r="Y208" i="1"/>
  <c r="BP208" i="1" s="1"/>
  <c r="P208" i="1"/>
  <c r="BP207" i="1"/>
  <c r="BO207" i="1"/>
  <c r="BM207" i="1"/>
  <c r="Y207" i="1"/>
  <c r="BN207" i="1" s="1"/>
  <c r="P207" i="1"/>
  <c r="BO206" i="1"/>
  <c r="BM206" i="1"/>
  <c r="Y206" i="1"/>
  <c r="BP206" i="1" s="1"/>
  <c r="P206" i="1"/>
  <c r="X204" i="1"/>
  <c r="X203" i="1"/>
  <c r="BO202" i="1"/>
  <c r="BM202" i="1"/>
  <c r="Z202" i="1"/>
  <c r="Y202" i="1"/>
  <c r="BP202" i="1" s="1"/>
  <c r="P202" i="1"/>
  <c r="BP201" i="1"/>
  <c r="BO201" i="1"/>
  <c r="BM201" i="1"/>
  <c r="Y201" i="1"/>
  <c r="BN201" i="1" s="1"/>
  <c r="P201" i="1"/>
  <c r="BO200" i="1"/>
  <c r="BM200" i="1"/>
  <c r="Y200" i="1"/>
  <c r="BP200" i="1" s="1"/>
  <c r="P200" i="1"/>
  <c r="BP199" i="1"/>
  <c r="BO199" i="1"/>
  <c r="BM199" i="1"/>
  <c r="Y199" i="1"/>
  <c r="BN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Z195" i="1"/>
  <c r="Y195" i="1"/>
  <c r="BP195" i="1" s="1"/>
  <c r="P195" i="1"/>
  <c r="X193" i="1"/>
  <c r="X192" i="1"/>
  <c r="BP191" i="1"/>
  <c r="BO191" i="1"/>
  <c r="BM191" i="1"/>
  <c r="Y191" i="1"/>
  <c r="BN191" i="1" s="1"/>
  <c r="P191" i="1"/>
  <c r="BO190" i="1"/>
  <c r="BM190" i="1"/>
  <c r="Y190" i="1"/>
  <c r="BP190" i="1" s="1"/>
  <c r="P190" i="1"/>
  <c r="Y188" i="1"/>
  <c r="X188" i="1"/>
  <c r="X187" i="1"/>
  <c r="BO186" i="1"/>
  <c r="BM186" i="1"/>
  <c r="Z186" i="1"/>
  <c r="Y186" i="1"/>
  <c r="BP186" i="1" s="1"/>
  <c r="P186" i="1"/>
  <c r="BP185" i="1"/>
  <c r="BO185" i="1"/>
  <c r="BM185" i="1"/>
  <c r="Y185" i="1"/>
  <c r="BN185" i="1" s="1"/>
  <c r="P185" i="1"/>
  <c r="X182" i="1"/>
  <c r="Y181" i="1"/>
  <c r="X181" i="1"/>
  <c r="BO180" i="1"/>
  <c r="BM180" i="1"/>
  <c r="Y180" i="1"/>
  <c r="Y182" i="1" s="1"/>
  <c r="P180" i="1"/>
  <c r="Y178" i="1"/>
  <c r="X178" i="1"/>
  <c r="X177" i="1"/>
  <c r="BO176" i="1"/>
  <c r="BN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N174" i="1"/>
  <c r="BM174" i="1"/>
  <c r="Y174" i="1"/>
  <c r="Y177" i="1" s="1"/>
  <c r="P174" i="1"/>
  <c r="X172" i="1"/>
  <c r="X171" i="1"/>
  <c r="BP170" i="1"/>
  <c r="BO170" i="1"/>
  <c r="BN170" i="1"/>
  <c r="BM170" i="1"/>
  <c r="Z170" i="1"/>
  <c r="Y170" i="1"/>
  <c r="P170" i="1"/>
  <c r="BP169" i="1"/>
  <c r="BO169" i="1"/>
  <c r="BN169" i="1"/>
  <c r="BM169" i="1"/>
  <c r="Y169" i="1"/>
  <c r="Z169" i="1" s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O166" i="1"/>
  <c r="BN166" i="1"/>
  <c r="BM166" i="1"/>
  <c r="Y166" i="1"/>
  <c r="Z166" i="1" s="1"/>
  <c r="P166" i="1"/>
  <c r="BO165" i="1"/>
  <c r="BM165" i="1"/>
  <c r="Y165" i="1"/>
  <c r="BP165" i="1" s="1"/>
  <c r="P165" i="1"/>
  <c r="BO164" i="1"/>
  <c r="BM164" i="1"/>
  <c r="Y164" i="1"/>
  <c r="Y172" i="1" s="1"/>
  <c r="P164" i="1"/>
  <c r="BP163" i="1"/>
  <c r="BO163" i="1"/>
  <c r="BM163" i="1"/>
  <c r="Z163" i="1"/>
  <c r="Y163" i="1"/>
  <c r="BN163" i="1" s="1"/>
  <c r="P163" i="1"/>
  <c r="BP162" i="1"/>
  <c r="BO162" i="1"/>
  <c r="BN162" i="1"/>
  <c r="BM162" i="1"/>
  <c r="Z162" i="1"/>
  <c r="Y162" i="1"/>
  <c r="P162" i="1"/>
  <c r="X160" i="1"/>
  <c r="X159" i="1"/>
  <c r="BO158" i="1"/>
  <c r="BN158" i="1"/>
  <c r="BM158" i="1"/>
  <c r="Y158" i="1"/>
  <c r="Z158" i="1" s="1"/>
  <c r="Z159" i="1" s="1"/>
  <c r="P158" i="1"/>
  <c r="Y154" i="1"/>
  <c r="X154" i="1"/>
  <c r="Y153" i="1"/>
  <c r="X153" i="1"/>
  <c r="BP152" i="1"/>
  <c r="BO152" i="1"/>
  <c r="BN152" i="1"/>
  <c r="BM152" i="1"/>
  <c r="Z152" i="1"/>
  <c r="Y152" i="1"/>
  <c r="P152" i="1"/>
  <c r="BP151" i="1"/>
  <c r="BO151" i="1"/>
  <c r="BN151" i="1"/>
  <c r="BM151" i="1"/>
  <c r="Y151" i="1"/>
  <c r="Z151" i="1" s="1"/>
  <c r="P151" i="1"/>
  <c r="BO150" i="1"/>
  <c r="BN150" i="1"/>
  <c r="BM150" i="1"/>
  <c r="Z150" i="1"/>
  <c r="Y150" i="1"/>
  <c r="BP150" i="1" s="1"/>
  <c r="P150" i="1"/>
  <c r="Y148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M135" i="1"/>
  <c r="Y135" i="1"/>
  <c r="Y138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G516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N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N118" i="1"/>
  <c r="BM118" i="1"/>
  <c r="Y118" i="1"/>
  <c r="Z118" i="1" s="1"/>
  <c r="P118" i="1"/>
  <c r="BO117" i="1"/>
  <c r="BM117" i="1"/>
  <c r="Y117" i="1"/>
  <c r="Y121" i="1" s="1"/>
  <c r="P117" i="1"/>
  <c r="Y115" i="1"/>
  <c r="X115" i="1"/>
  <c r="X114" i="1"/>
  <c r="BP113" i="1"/>
  <c r="BO113" i="1"/>
  <c r="BN113" i="1"/>
  <c r="BM113" i="1"/>
  <c r="Y113" i="1"/>
  <c r="Z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Y105" i="1"/>
  <c r="Z105" i="1" s="1"/>
  <c r="P105" i="1"/>
  <c r="BO104" i="1"/>
  <c r="BN104" i="1"/>
  <c r="BM104" i="1"/>
  <c r="Z104" i="1"/>
  <c r="Y104" i="1"/>
  <c r="F516" i="1" s="1"/>
  <c r="P104" i="1"/>
  <c r="X101" i="1"/>
  <c r="Y100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Y96" i="1"/>
  <c r="Z96" i="1" s="1"/>
  <c r="P96" i="1"/>
  <c r="BO95" i="1"/>
  <c r="BN95" i="1"/>
  <c r="BM95" i="1"/>
  <c r="Z95" i="1"/>
  <c r="Y95" i="1"/>
  <c r="BP95" i="1" s="1"/>
  <c r="Y93" i="1"/>
  <c r="X93" i="1"/>
  <c r="X92" i="1"/>
  <c r="BO91" i="1"/>
  <c r="BM91" i="1"/>
  <c r="Y91" i="1"/>
  <c r="BP91" i="1" s="1"/>
  <c r="P91" i="1"/>
  <c r="BO90" i="1"/>
  <c r="BM90" i="1"/>
  <c r="Z90" i="1"/>
  <c r="Y90" i="1"/>
  <c r="BP90" i="1" s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M79" i="1"/>
  <c r="Y79" i="1"/>
  <c r="BN79" i="1" s="1"/>
  <c r="P79" i="1"/>
  <c r="BO78" i="1"/>
  <c r="BM78" i="1"/>
  <c r="Y78" i="1"/>
  <c r="BP78" i="1" s="1"/>
  <c r="P78" i="1"/>
  <c r="BP77" i="1"/>
  <c r="BO77" i="1"/>
  <c r="BM77" i="1"/>
  <c r="Y77" i="1"/>
  <c r="BN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M69" i="1"/>
  <c r="Y69" i="1"/>
  <c r="BN69" i="1" s="1"/>
  <c r="P69" i="1"/>
  <c r="BO68" i="1"/>
  <c r="BM68" i="1"/>
  <c r="Y68" i="1"/>
  <c r="BP68" i="1" s="1"/>
  <c r="P68" i="1"/>
  <c r="X66" i="1"/>
  <c r="X65" i="1"/>
  <c r="BO64" i="1"/>
  <c r="BM64" i="1"/>
  <c r="Z64" i="1"/>
  <c r="Y64" i="1"/>
  <c r="BP64" i="1" s="1"/>
  <c r="P64" i="1"/>
  <c r="BP63" i="1"/>
  <c r="BO63" i="1"/>
  <c r="BM63" i="1"/>
  <c r="Y63" i="1"/>
  <c r="BN63" i="1" s="1"/>
  <c r="P63" i="1"/>
  <c r="BO62" i="1"/>
  <c r="BM62" i="1"/>
  <c r="Y62" i="1"/>
  <c r="BP62" i="1" s="1"/>
  <c r="P62" i="1"/>
  <c r="BP61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M55" i="1"/>
  <c r="Y55" i="1"/>
  <c r="BN55" i="1" s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O52" i="1"/>
  <c r="BM52" i="1"/>
  <c r="Y52" i="1"/>
  <c r="Y59" i="1" s="1"/>
  <c r="P52" i="1"/>
  <c r="Y49" i="1"/>
  <c r="X49" i="1"/>
  <c r="Z48" i="1"/>
  <c r="X48" i="1"/>
  <c r="BO47" i="1"/>
  <c r="BM47" i="1"/>
  <c r="Z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Y42" i="1"/>
  <c r="Y44" i="1" s="1"/>
  <c r="P42" i="1"/>
  <c r="BP41" i="1"/>
  <c r="BO41" i="1"/>
  <c r="BM41" i="1"/>
  <c r="Z41" i="1"/>
  <c r="Y41" i="1"/>
  <c r="BN41" i="1" s="1"/>
  <c r="P41" i="1"/>
  <c r="Y37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P29" i="1"/>
  <c r="BO29" i="1"/>
  <c r="BN29" i="1"/>
  <c r="BM29" i="1"/>
  <c r="Y29" i="1"/>
  <c r="Z29" i="1" s="1"/>
  <c r="P29" i="1"/>
  <c r="BO28" i="1"/>
  <c r="BN28" i="1"/>
  <c r="BM28" i="1"/>
  <c r="Z28" i="1"/>
  <c r="Y28" i="1"/>
  <c r="BP28" i="1" s="1"/>
  <c r="P28" i="1"/>
  <c r="BO27" i="1"/>
  <c r="BM27" i="1"/>
  <c r="Y27" i="1"/>
  <c r="BP27" i="1" s="1"/>
  <c r="P27" i="1"/>
  <c r="BO26" i="1"/>
  <c r="BN26" i="1"/>
  <c r="BM26" i="1"/>
  <c r="Y26" i="1"/>
  <c r="Y32" i="1" s="1"/>
  <c r="P26" i="1"/>
  <c r="Y24" i="1"/>
  <c r="X24" i="1"/>
  <c r="X506" i="1" s="1"/>
  <c r="Y23" i="1"/>
  <c r="X23" i="1"/>
  <c r="X510" i="1" s="1"/>
  <c r="BP22" i="1"/>
  <c r="BO22" i="1"/>
  <c r="X508" i="1" s="1"/>
  <c r="BN22" i="1"/>
  <c r="BM22" i="1"/>
  <c r="X507" i="1" s="1"/>
  <c r="Z22" i="1"/>
  <c r="Z23" i="1" s="1"/>
  <c r="Y22" i="1"/>
  <c r="B516" i="1" s="1"/>
  <c r="H10" i="1"/>
  <c r="A9" i="1"/>
  <c r="H9" i="1" s="1"/>
  <c r="D7" i="1"/>
  <c r="Q6" i="1"/>
  <c r="P2" i="1"/>
  <c r="X509" i="1" l="1"/>
  <c r="Z153" i="1"/>
  <c r="Z100" i="1"/>
  <c r="Y45" i="1"/>
  <c r="Z74" i="1"/>
  <c r="Y85" i="1"/>
  <c r="Z140" i="1"/>
  <c r="Z142" i="1" s="1"/>
  <c r="Y276" i="1"/>
  <c r="Z360" i="1"/>
  <c r="Z362" i="1" s="1"/>
  <c r="Z391" i="1"/>
  <c r="H516" i="1"/>
  <c r="Y127" i="1"/>
  <c r="J9" i="1"/>
  <c r="Z91" i="1"/>
  <c r="Y122" i="1"/>
  <c r="Z196" i="1"/>
  <c r="A10" i="1"/>
  <c r="BP26" i="1"/>
  <c r="Y33" i="1"/>
  <c r="Y506" i="1" s="1"/>
  <c r="Z53" i="1"/>
  <c r="Z61" i="1"/>
  <c r="Z65" i="1" s="1"/>
  <c r="Z69" i="1"/>
  <c r="Z77" i="1"/>
  <c r="Y80" i="1"/>
  <c r="Y109" i="1"/>
  <c r="BP118" i="1"/>
  <c r="Z135" i="1"/>
  <c r="BP158" i="1"/>
  <c r="BP166" i="1"/>
  <c r="BP174" i="1"/>
  <c r="Z191" i="1"/>
  <c r="Z199" i="1"/>
  <c r="Z207" i="1"/>
  <c r="Z224" i="1"/>
  <c r="BP251" i="1"/>
  <c r="BP260" i="1"/>
  <c r="BP290" i="1"/>
  <c r="Y297" i="1"/>
  <c r="Y321" i="1"/>
  <c r="Z337" i="1"/>
  <c r="Y340" i="1"/>
  <c r="Z347" i="1"/>
  <c r="Z355" i="1"/>
  <c r="BP376" i="1"/>
  <c r="Z394" i="1"/>
  <c r="BP435" i="1"/>
  <c r="BP438" i="1"/>
  <c r="Y448" i="1"/>
  <c r="BP457" i="1"/>
  <c r="Y464" i="1"/>
  <c r="Z476" i="1"/>
  <c r="I516" i="1"/>
  <c r="BN74" i="1"/>
  <c r="BN196" i="1"/>
  <c r="Z487" i="1"/>
  <c r="Z498" i="1"/>
  <c r="Z499" i="1" s="1"/>
  <c r="J516" i="1"/>
  <c r="BN140" i="1"/>
  <c r="Y264" i="1"/>
  <c r="BN360" i="1"/>
  <c r="BN391" i="1"/>
  <c r="BN61" i="1"/>
  <c r="Z124" i="1"/>
  <c r="Z213" i="1"/>
  <c r="BN224" i="1"/>
  <c r="Z230" i="1"/>
  <c r="Z261" i="1"/>
  <c r="Z264" i="1" s="1"/>
  <c r="Y277" i="1"/>
  <c r="Z323" i="1"/>
  <c r="Z327" i="1" s="1"/>
  <c r="Z326" i="1"/>
  <c r="BN337" i="1"/>
  <c r="BN355" i="1"/>
  <c r="Y377" i="1"/>
  <c r="Z400" i="1"/>
  <c r="Z433" i="1"/>
  <c r="Z436" i="1"/>
  <c r="BN476" i="1"/>
  <c r="BP481" i="1"/>
  <c r="BP492" i="1"/>
  <c r="K516" i="1"/>
  <c r="F10" i="1"/>
  <c r="BN91" i="1"/>
  <c r="Z42" i="1"/>
  <c r="Z44" i="1" s="1"/>
  <c r="Y86" i="1"/>
  <c r="BN135" i="1"/>
  <c r="Y159" i="1"/>
  <c r="Z164" i="1"/>
  <c r="Z171" i="1" s="1"/>
  <c r="Z180" i="1"/>
  <c r="Z181" i="1" s="1"/>
  <c r="Z27" i="1"/>
  <c r="Z35" i="1"/>
  <c r="Z36" i="1" s="1"/>
  <c r="BN47" i="1"/>
  <c r="BN56" i="1"/>
  <c r="BN64" i="1"/>
  <c r="BP74" i="1"/>
  <c r="Z111" i="1"/>
  <c r="Z114" i="1" s="1"/>
  <c r="Y114" i="1"/>
  <c r="Z119" i="1"/>
  <c r="BN130" i="1"/>
  <c r="BP140" i="1"/>
  <c r="Z167" i="1"/>
  <c r="Z175" i="1"/>
  <c r="BN186" i="1"/>
  <c r="BN202" i="1"/>
  <c r="BN210" i="1"/>
  <c r="BN218" i="1"/>
  <c r="BN227" i="1"/>
  <c r="Y236" i="1"/>
  <c r="Z243" i="1"/>
  <c r="Z247" i="1" s="1"/>
  <c r="Z252" i="1"/>
  <c r="Z256" i="1" s="1"/>
  <c r="BN270" i="1"/>
  <c r="Y285" i="1"/>
  <c r="Z291" i="1"/>
  <c r="Z299" i="1"/>
  <c r="BN331" i="1"/>
  <c r="Y341" i="1"/>
  <c r="BN350" i="1"/>
  <c r="BP360" i="1"/>
  <c r="BP391" i="1"/>
  <c r="BN397" i="1"/>
  <c r="BN405" i="1"/>
  <c r="Z439" i="1"/>
  <c r="Z442" i="1"/>
  <c r="Z450" i="1"/>
  <c r="Y453" i="1"/>
  <c r="Z458" i="1"/>
  <c r="BN487" i="1"/>
  <c r="BN498" i="1"/>
  <c r="L516" i="1"/>
  <c r="Y423" i="1"/>
  <c r="BN433" i="1"/>
  <c r="BN436" i="1"/>
  <c r="Z445" i="1"/>
  <c r="Z461" i="1"/>
  <c r="Z482" i="1"/>
  <c r="Z484" i="1" s="1"/>
  <c r="Z493" i="1"/>
  <c r="Z494" i="1" s="1"/>
  <c r="M516" i="1"/>
  <c r="BN124" i="1"/>
  <c r="BN164" i="1"/>
  <c r="BN180" i="1"/>
  <c r="BN213" i="1"/>
  <c r="BN230" i="1"/>
  <c r="BN261" i="1"/>
  <c r="Y265" i="1"/>
  <c r="BN323" i="1"/>
  <c r="BN326" i="1"/>
  <c r="BN400" i="1"/>
  <c r="BN27" i="1"/>
  <c r="Y507" i="1" s="1"/>
  <c r="BN35" i="1"/>
  <c r="BP47" i="1"/>
  <c r="Z89" i="1"/>
  <c r="Z92" i="1" s="1"/>
  <c r="Y92" i="1"/>
  <c r="BN111" i="1"/>
  <c r="BN119" i="1"/>
  <c r="BP130" i="1"/>
  <c r="Y160" i="1"/>
  <c r="BN167" i="1"/>
  <c r="BN175" i="1"/>
  <c r="BP218" i="1"/>
  <c r="Z238" i="1"/>
  <c r="Z239" i="1" s="1"/>
  <c r="BN243" i="1"/>
  <c r="BN252" i="1"/>
  <c r="Z279" i="1"/>
  <c r="Z280" i="1" s="1"/>
  <c r="BN291" i="1"/>
  <c r="BN299" i="1"/>
  <c r="Z305" i="1"/>
  <c r="Z313" i="1"/>
  <c r="Y378" i="1"/>
  <c r="Z414" i="1"/>
  <c r="BN439" i="1"/>
  <c r="BN442" i="1"/>
  <c r="BN450" i="1"/>
  <c r="BN458" i="1"/>
  <c r="BP487" i="1"/>
  <c r="O516" i="1"/>
  <c r="Z417" i="1"/>
  <c r="BP433" i="1"/>
  <c r="Y454" i="1"/>
  <c r="Y470" i="1"/>
  <c r="BN482" i="1"/>
  <c r="BN493" i="1"/>
  <c r="P516" i="1"/>
  <c r="BP124" i="1"/>
  <c r="BP164" i="1"/>
  <c r="BP180" i="1"/>
  <c r="Y192" i="1"/>
  <c r="BP323" i="1"/>
  <c r="BP35" i="1"/>
  <c r="Y508" i="1" s="1"/>
  <c r="Z54" i="1"/>
  <c r="Z62" i="1"/>
  <c r="Z70" i="1"/>
  <c r="Z78" i="1"/>
  <c r="BN89" i="1"/>
  <c r="Y101" i="1"/>
  <c r="Z136" i="1"/>
  <c r="Y187" i="1"/>
  <c r="Z200" i="1"/>
  <c r="Y203" i="1"/>
  <c r="Z208" i="1"/>
  <c r="Z225" i="1"/>
  <c r="BN238" i="1"/>
  <c r="Z268" i="1"/>
  <c r="Z271" i="1" s="1"/>
  <c r="Y271" i="1"/>
  <c r="BN279" i="1"/>
  <c r="BP299" i="1"/>
  <c r="BN305" i="1"/>
  <c r="BN313" i="1"/>
  <c r="Z338" i="1"/>
  <c r="Z348" i="1"/>
  <c r="Z356" i="1"/>
  <c r="Z385" i="1"/>
  <c r="Z386" i="1" s="1"/>
  <c r="Z395" i="1"/>
  <c r="Y406" i="1"/>
  <c r="BN414" i="1"/>
  <c r="Z477" i="1"/>
  <c r="Z488" i="1"/>
  <c r="Y499" i="1"/>
  <c r="Q516" i="1"/>
  <c r="Z474" i="1"/>
  <c r="Z478" i="1" s="1"/>
  <c r="R516" i="1"/>
  <c r="Y401" i="1"/>
  <c r="Z43" i="1"/>
  <c r="BN54" i="1"/>
  <c r="BN62" i="1"/>
  <c r="BN70" i="1"/>
  <c r="BN78" i="1"/>
  <c r="BP89" i="1"/>
  <c r="Z117" i="1"/>
  <c r="Z125" i="1"/>
  <c r="BN136" i="1"/>
  <c r="Z165" i="1"/>
  <c r="Y193" i="1"/>
  <c r="BN200" i="1"/>
  <c r="BN208" i="1"/>
  <c r="Z214" i="1"/>
  <c r="BN225" i="1"/>
  <c r="BP238" i="1"/>
  <c r="Z262" i="1"/>
  <c r="BN268" i="1"/>
  <c r="BP279" i="1"/>
  <c r="Z289" i="1"/>
  <c r="BN338" i="1"/>
  <c r="BN348" i="1"/>
  <c r="BN356" i="1"/>
  <c r="BN385" i="1"/>
  <c r="BN395" i="1"/>
  <c r="BP414" i="1"/>
  <c r="Z434" i="1"/>
  <c r="Z437" i="1"/>
  <c r="Z456" i="1"/>
  <c r="Y171" i="1"/>
  <c r="Y204" i="1"/>
  <c r="Y272" i="1"/>
  <c r="Z427" i="1"/>
  <c r="Z428" i="1" s="1"/>
  <c r="Z440" i="1"/>
  <c r="Z443" i="1"/>
  <c r="Z451" i="1"/>
  <c r="Z459" i="1"/>
  <c r="Z467" i="1"/>
  <c r="Z469" i="1" s="1"/>
  <c r="BN474" i="1"/>
  <c r="Z483" i="1"/>
  <c r="Y494" i="1"/>
  <c r="T516" i="1"/>
  <c r="Y66" i="1"/>
  <c r="BN43" i="1"/>
  <c r="Z98" i="1"/>
  <c r="Z107" i="1"/>
  <c r="Z108" i="1" s="1"/>
  <c r="BN117" i="1"/>
  <c r="BN125" i="1"/>
  <c r="BN165" i="1"/>
  <c r="BN214" i="1"/>
  <c r="Y239" i="1"/>
  <c r="BN262" i="1"/>
  <c r="Y280" i="1"/>
  <c r="BN289" i="1"/>
  <c r="Z295" i="1"/>
  <c r="Z303" i="1"/>
  <c r="Y306" i="1"/>
  <c r="Z311" i="1"/>
  <c r="Z314" i="1" s="1"/>
  <c r="Y314" i="1"/>
  <c r="Z319" i="1"/>
  <c r="BP385" i="1"/>
  <c r="Y402" i="1"/>
  <c r="BN434" i="1"/>
  <c r="BN437" i="1"/>
  <c r="BN456" i="1"/>
  <c r="Y418" i="1"/>
  <c r="BN427" i="1"/>
  <c r="BN459" i="1"/>
  <c r="BN467" i="1"/>
  <c r="BN483" i="1"/>
  <c r="Z503" i="1"/>
  <c r="Z504" i="1" s="1"/>
  <c r="Z31" i="1"/>
  <c r="Y362" i="1"/>
  <c r="BN31" i="1"/>
  <c r="BN107" i="1"/>
  <c r="BP117" i="1"/>
  <c r="Y137" i="1"/>
  <c r="Z190" i="1"/>
  <c r="Z192" i="1" s="1"/>
  <c r="Z198" i="1"/>
  <c r="Z206" i="1"/>
  <c r="BP214" i="1"/>
  <c r="Y248" i="1"/>
  <c r="Y257" i="1"/>
  <c r="Z275" i="1"/>
  <c r="Z276" i="1" s="1"/>
  <c r="BP289" i="1"/>
  <c r="BN295" i="1"/>
  <c r="BN303" i="1"/>
  <c r="BN311" i="1"/>
  <c r="BN319" i="1"/>
  <c r="Z346" i="1"/>
  <c r="Z352" i="1" s="1"/>
  <c r="Y357" i="1"/>
  <c r="Y374" i="1"/>
  <c r="Y386" i="1"/>
  <c r="Z393" i="1"/>
  <c r="BP456" i="1"/>
  <c r="Y478" i="1"/>
  <c r="Y489" i="1"/>
  <c r="W516" i="1"/>
  <c r="Z52" i="1"/>
  <c r="Z58" i="1" s="1"/>
  <c r="Z68" i="1"/>
  <c r="Y71" i="1"/>
  <c r="Y510" i="1" s="1"/>
  <c r="Z76" i="1"/>
  <c r="Z84" i="1"/>
  <c r="Z85" i="1" s="1"/>
  <c r="BN98" i="1"/>
  <c r="Z55" i="1"/>
  <c r="Y58" i="1"/>
  <c r="Z63" i="1"/>
  <c r="Z79" i="1"/>
  <c r="BN90" i="1"/>
  <c r="BP104" i="1"/>
  <c r="Y132" i="1"/>
  <c r="Z185" i="1"/>
  <c r="Z187" i="1" s="1"/>
  <c r="BN195" i="1"/>
  <c r="Z201" i="1"/>
  <c r="Z209" i="1"/>
  <c r="Y220" i="1"/>
  <c r="Y315" i="1"/>
  <c r="Z330" i="1"/>
  <c r="Z333" i="1" s="1"/>
  <c r="Y333" i="1"/>
  <c r="Y352" i="1"/>
  <c r="Z396" i="1"/>
  <c r="Z404" i="1"/>
  <c r="Z406" i="1" s="1"/>
  <c r="Z475" i="1"/>
  <c r="BN503" i="1"/>
  <c r="C516" i="1"/>
  <c r="X516" i="1"/>
  <c r="Y142" i="1"/>
  <c r="BN52" i="1"/>
  <c r="BN68" i="1"/>
  <c r="BN190" i="1"/>
  <c r="Y215" i="1"/>
  <c r="BN275" i="1"/>
  <c r="BN346" i="1"/>
  <c r="BN393" i="1"/>
  <c r="D516" i="1"/>
  <c r="Y516" i="1"/>
  <c r="BN76" i="1"/>
  <c r="BN84" i="1"/>
  <c r="BN198" i="1"/>
  <c r="BN206" i="1"/>
  <c r="Z174" i="1"/>
  <c r="Z177" i="1" s="1"/>
  <c r="Z435" i="1"/>
  <c r="Z438" i="1"/>
  <c r="Z457" i="1"/>
  <c r="BN475" i="1"/>
  <c r="Y479" i="1"/>
  <c r="Y484" i="1"/>
  <c r="BP503" i="1"/>
  <c r="Z516" i="1"/>
  <c r="Z26" i="1"/>
  <c r="Z32" i="1" s="1"/>
  <c r="Y72" i="1"/>
  <c r="F9" i="1"/>
  <c r="BP52" i="1"/>
  <c r="Y108" i="1"/>
  <c r="Y133" i="1"/>
  <c r="Z317" i="1"/>
  <c r="Z320" i="1" s="1"/>
  <c r="Y504" i="1"/>
  <c r="Y509" i="1" l="1"/>
  <c r="Z71" i="1"/>
  <c r="Z511" i="1" s="1"/>
  <c r="Z215" i="1"/>
  <c r="Z296" i="1"/>
  <c r="Z340" i="1"/>
  <c r="Z203" i="1"/>
  <c r="Z447" i="1"/>
  <c r="Z489" i="1"/>
  <c r="Z231" i="1"/>
  <c r="Z401" i="1"/>
  <c r="Z306" i="1"/>
  <c r="Z463" i="1"/>
  <c r="Z418" i="1"/>
  <c r="Z121" i="1"/>
  <c r="Z137" i="1"/>
  <c r="Z80" i="1"/>
  <c r="Z453" i="1"/>
  <c r="Z126" i="1"/>
  <c r="Z357" i="1"/>
</calcChain>
</file>

<file path=xl/sharedStrings.xml><?xml version="1.0" encoding="utf-8"?>
<sst xmlns="http://schemas.openxmlformats.org/spreadsheetml/2006/main" count="2246" uniqueCount="811">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</sst>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9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0" t="s">
        <v>0</v>
      </c>
      <c r="E1" s="589"/>
      <c r="F1" s="589"/>
      <c r="G1" s="14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2"/>
      <c r="Q3" s="572"/>
      <c r="R3" s="572"/>
      <c r="S3" s="572"/>
      <c r="T3" s="572"/>
      <c r="U3" s="572"/>
      <c r="V3" s="572"/>
      <c r="W3" s="57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69"/>
      <c r="P5" s="26" t="s">
        <v>10</v>
      </c>
      <c r="Q5" s="858">
        <v>45886</v>
      </c>
      <c r="R5" s="673"/>
      <c r="T5" s="718" t="s">
        <v>11</v>
      </c>
      <c r="U5" s="719"/>
      <c r="V5" s="721" t="s">
        <v>12</v>
      </c>
      <c r="W5" s="673"/>
      <c r="AB5" s="57"/>
      <c r="AC5" s="57"/>
      <c r="AD5" s="57"/>
      <c r="AE5" s="57"/>
    </row>
    <row r="6" spans="1:32" s="17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70"/>
      <c r="P6" s="26" t="s">
        <v>15</v>
      </c>
      <c r="Q6" s="871" t="str">
        <f>IF(Q5=0," ",CHOOSE(WEEKDAY(Q5,2),"Понедельник","Вторник","Среда","Четверг","Пятница","Суббота","Воскресенье"))</f>
        <v>Воскресенье</v>
      </c>
      <c r="R6" s="569"/>
      <c r="T6" s="727" t="s">
        <v>16</v>
      </c>
      <c r="U6" s="719"/>
      <c r="V6" s="779" t="s">
        <v>17</v>
      </c>
      <c r="W6" s="6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72"/>
      <c r="U7" s="719"/>
      <c r="V7" s="780"/>
      <c r="W7" s="781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72"/>
      <c r="P8" s="26" t="s">
        <v>20</v>
      </c>
      <c r="Q8" s="682">
        <v>0.375</v>
      </c>
      <c r="R8" s="619"/>
      <c r="T8" s="572"/>
      <c r="U8" s="719"/>
      <c r="V8" s="780"/>
      <c r="W8" s="781"/>
      <c r="AB8" s="57"/>
      <c r="AC8" s="57"/>
      <c r="AD8" s="57"/>
      <c r="AE8" s="57"/>
    </row>
    <row r="9" spans="1:32" s="17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67"/>
      <c r="P9" s="29" t="s">
        <v>21</v>
      </c>
      <c r="Q9" s="668"/>
      <c r="R9" s="669"/>
      <c r="T9" s="572"/>
      <c r="U9" s="719"/>
      <c r="V9" s="782"/>
      <c r="W9" s="78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68"/>
      <c r="P10" s="29" t="s">
        <v>22</v>
      </c>
      <c r="Q10" s="728"/>
      <c r="R10" s="729"/>
      <c r="U10" s="26" t="s">
        <v>23</v>
      </c>
      <c r="V10" s="607" t="s">
        <v>24</v>
      </c>
      <c r="W10" s="6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72"/>
      <c r="R11" s="673"/>
      <c r="U11" s="26" t="s">
        <v>27</v>
      </c>
      <c r="V11" s="819" t="s">
        <v>28</v>
      </c>
      <c r="W11" s="6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682"/>
      <c r="R12" s="619"/>
      <c r="S12" s="27"/>
      <c r="U12" s="26"/>
      <c r="V12" s="589"/>
      <c r="W12" s="572"/>
      <c r="AB12" s="57"/>
      <c r="AC12" s="57"/>
      <c r="AD12" s="57"/>
      <c r="AE12" s="57"/>
    </row>
    <row r="13" spans="1:32" s="17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19"/>
      <c r="R13" s="66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05" t="s">
        <v>35</v>
      </c>
      <c r="Q15" s="589"/>
      <c r="R15" s="589"/>
      <c r="S15" s="589"/>
      <c r="T15" s="589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6"/>
      <c r="Q16" s="706"/>
      <c r="R16" s="706"/>
      <c r="S16" s="706"/>
      <c r="T16" s="70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77"/>
      <c r="BD17" s="76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78" t="s">
        <v>61</v>
      </c>
      <c r="V18" s="78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77"/>
      <c r="BD18" s="76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52"/>
      <c r="AB19" s="52"/>
      <c r="AC19" s="52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2"/>
      <c r="AB20" s="62"/>
      <c r="AC20" s="62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68">
        <v>4680115886643</v>
      </c>
      <c r="E22" s="56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86" t="s">
        <v>69</v>
      </c>
      <c r="Q22" s="564"/>
      <c r="R22" s="564"/>
      <c r="S22" s="564"/>
      <c r="T22" s="565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68">
        <v>4680115885912</v>
      </c>
      <c r="E26" s="56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68">
        <v>4607091388237</v>
      </c>
      <c r="E27" s="56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68">
        <v>4680115886230</v>
      </c>
      <c r="E28" s="56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68">
        <v>4680115886247</v>
      </c>
      <c r="E29" s="56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68">
        <v>4680115885905</v>
      </c>
      <c r="E30" s="56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68">
        <v>4607091388244</v>
      </c>
      <c r="E31" s="56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68">
        <v>4607091388503</v>
      </c>
      <c r="E35" s="56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52"/>
      <c r="AB38" s="52"/>
      <c r="AC38" s="52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2"/>
      <c r="AB39" s="62"/>
      <c r="AC39" s="62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68">
        <v>4607091385670</v>
      </c>
      <c r="E41" s="56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7"/>
      <c r="V41" s="37"/>
      <c r="W41" s="38" t="s">
        <v>70</v>
      </c>
      <c r="X41" s="56">
        <v>50</v>
      </c>
      <c r="Y41" s="53">
        <f>IFERROR(IF(X41="",0,CEILING((X41/$H41),1)*$H41),"")</f>
        <v>54</v>
      </c>
      <c r="Z41" s="39">
        <f>IFERROR(IF(Y41=0,"",ROUNDUP(Y41/H41,0)*0.01898),"")</f>
        <v>9.4899999999999998E-2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52.013888888888886</v>
      </c>
      <c r="BN41" s="75">
        <f>IFERROR(Y41*I41/H41,"0")</f>
        <v>56.17499999999999</v>
      </c>
      <c r="BO41" s="75">
        <f>IFERROR(1/J41*(X41/H41),"0")</f>
        <v>7.2337962962962965E-2</v>
      </c>
      <c r="BP41" s="75">
        <f>IFERROR(1/J41*(Y41/H41),"0")</f>
        <v>7.8125E-2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68">
        <v>4607091385687</v>
      </c>
      <c r="E42" s="56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68">
        <v>4680115882539</v>
      </c>
      <c r="E43" s="56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40" t="s">
        <v>73</v>
      </c>
      <c r="X44" s="41">
        <f>IFERROR(X41/H41,"0")+IFERROR(X42/H42,"0")+IFERROR(X43/H43,"0")</f>
        <v>4.6296296296296298</v>
      </c>
      <c r="Y44" s="41">
        <f>IFERROR(Y41/H41,"0")+IFERROR(Y42/H42,"0")+IFERROR(Y43/H43,"0")</f>
        <v>5</v>
      </c>
      <c r="Z44" s="41">
        <f>IFERROR(IF(Z41="",0,Z41),"0")+IFERROR(IF(Z42="",0,Z42),"0")+IFERROR(IF(Z43="",0,Z43),"0")</f>
        <v>9.4899999999999998E-2</v>
      </c>
      <c r="AA44" s="64"/>
      <c r="AB44" s="64"/>
      <c r="AC44" s="64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40" t="s">
        <v>70</v>
      </c>
      <c r="X45" s="41">
        <f>IFERROR(SUM(X41:X43),"0")</f>
        <v>50</v>
      </c>
      <c r="Y45" s="41">
        <f>IFERROR(SUM(Y41:Y43),"0")</f>
        <v>54</v>
      </c>
      <c r="Z45" s="40"/>
      <c r="AA45" s="64"/>
      <c r="AB45" s="64"/>
      <c r="AC45" s="64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68">
        <v>4680115884915</v>
      </c>
      <c r="E47" s="56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2"/>
      <c r="AB50" s="62"/>
      <c r="AC50" s="62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68">
        <v>4680115885882</v>
      </c>
      <c r="E52" s="56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68">
        <v>4680115881426</v>
      </c>
      <c r="E53" s="56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7"/>
      <c r="V53" s="37"/>
      <c r="W53" s="38" t="s">
        <v>70</v>
      </c>
      <c r="X53" s="56">
        <v>180</v>
      </c>
      <c r="Y53" s="53">
        <f t="shared" si="6"/>
        <v>183.60000000000002</v>
      </c>
      <c r="Z53" s="39">
        <f>IFERROR(IF(Y53=0,"",ROUNDUP(Y53/H53,0)*0.01898),"")</f>
        <v>0.32266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187.24999999999997</v>
      </c>
      <c r="BN53" s="75">
        <f t="shared" si="8"/>
        <v>190.995</v>
      </c>
      <c r="BO53" s="75">
        <f t="shared" si="9"/>
        <v>0.26041666666666663</v>
      </c>
      <c r="BP53" s="75">
        <f t="shared" si="10"/>
        <v>0.265625</v>
      </c>
    </row>
    <row r="54" spans="1:68" ht="27" customHeight="1" x14ac:dyDescent="0.25">
      <c r="A54" s="60" t="s">
        <v>126</v>
      </c>
      <c r="B54" s="60" t="s">
        <v>127</v>
      </c>
      <c r="C54" s="34">
        <v>4301011386</v>
      </c>
      <c r="D54" s="568">
        <v>4680115880283</v>
      </c>
      <c r="E54" s="56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129</v>
      </c>
      <c r="B55" s="60" t="s">
        <v>130</v>
      </c>
      <c r="C55" s="34">
        <v>4301011806</v>
      </c>
      <c r="D55" s="568">
        <v>4680115881525</v>
      </c>
      <c r="E55" s="56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131</v>
      </c>
      <c r="B56" s="60" t="s">
        <v>132</v>
      </c>
      <c r="C56" s="34">
        <v>4301011589</v>
      </c>
      <c r="D56" s="568">
        <v>4680115885899</v>
      </c>
      <c r="E56" s="56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68">
        <v>4680115881419</v>
      </c>
      <c r="E57" s="56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40" t="s">
        <v>73</v>
      </c>
      <c r="X58" s="41">
        <f>IFERROR(X52/H52,"0")+IFERROR(X53/H53,"0")+IFERROR(X54/H54,"0")+IFERROR(X55/H55,"0")+IFERROR(X56/H56,"0")+IFERROR(X57/H57,"0")</f>
        <v>16.666666666666664</v>
      </c>
      <c r="Y58" s="41">
        <f>IFERROR(Y52/H52,"0")+IFERROR(Y53/H53,"0")+IFERROR(Y54/H54,"0")+IFERROR(Y55/H55,"0")+IFERROR(Y56/H56,"0")+IFERROR(Y57/H57,"0")</f>
        <v>17</v>
      </c>
      <c r="Z58" s="41">
        <f>IFERROR(IF(Z52="",0,Z52),"0")+IFERROR(IF(Z53="",0,Z53),"0")+IFERROR(IF(Z54="",0,Z54),"0")+IFERROR(IF(Z55="",0,Z55),"0")+IFERROR(IF(Z56="",0,Z56),"0")+IFERROR(IF(Z57="",0,Z57),"0")</f>
        <v>0.32266</v>
      </c>
      <c r="AA58" s="64"/>
      <c r="AB58" s="64"/>
      <c r="AC58" s="64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40" t="s">
        <v>70</v>
      </c>
      <c r="X59" s="41">
        <f>IFERROR(SUM(X52:X57),"0")</f>
        <v>180</v>
      </c>
      <c r="Y59" s="41">
        <f>IFERROR(SUM(Y52:Y57),"0")</f>
        <v>183.60000000000002</v>
      </c>
      <c r="Z59" s="40"/>
      <c r="AA59" s="64"/>
      <c r="AB59" s="64"/>
      <c r="AC59" s="64"/>
    </row>
    <row r="60" spans="1:68" ht="14.25" customHeight="1" x14ac:dyDescent="0.25">
      <c r="A60" s="571" t="s">
        <v>137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68">
        <v>4680115881440</v>
      </c>
      <c r="E61" s="56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141</v>
      </c>
      <c r="B62" s="60" t="s">
        <v>142</v>
      </c>
      <c r="C62" s="34">
        <v>4301020228</v>
      </c>
      <c r="D62" s="568">
        <v>4680115882751</v>
      </c>
      <c r="E62" s="569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144</v>
      </c>
      <c r="B63" s="60" t="s">
        <v>145</v>
      </c>
      <c r="C63" s="34">
        <v>4301020358</v>
      </c>
      <c r="D63" s="568">
        <v>4680115885950</v>
      </c>
      <c r="E63" s="569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68">
        <v>4680115881433</v>
      </c>
      <c r="E64" s="569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148</v>
      </c>
      <c r="M64" s="36" t="s">
        <v>107</v>
      </c>
      <c r="N64" s="36"/>
      <c r="O64" s="35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7"/>
      <c r="V64" s="37"/>
      <c r="W64" s="38" t="s">
        <v>70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140</v>
      </c>
      <c r="AG64" s="75"/>
      <c r="AJ64" s="79" t="s">
        <v>149</v>
      </c>
      <c r="AK64" s="79">
        <v>37.799999999999997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40" t="s">
        <v>73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40" t="s">
        <v>70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68">
        <v>4680115885073</v>
      </c>
      <c r="E68" s="56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68">
        <v>4680115885059</v>
      </c>
      <c r="E69" s="56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68">
        <v>4680115885097</v>
      </c>
      <c r="E70" s="5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68">
        <v>4680115881891</v>
      </c>
      <c r="E74" s="569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68">
        <v>4680115885769</v>
      </c>
      <c r="E75" s="569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68">
        <v>4680115884410</v>
      </c>
      <c r="E76" s="569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68">
        <v>4680115884311</v>
      </c>
      <c r="E77" s="569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68">
        <v>4680115885929</v>
      </c>
      <c r="E78" s="569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68">
        <v>4680115884403</v>
      </c>
      <c r="E79" s="569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68">
        <v>4680115881532</v>
      </c>
      <c r="E83" s="569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68">
        <v>4680115881464</v>
      </c>
      <c r="E84" s="569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62"/>
      <c r="AB87" s="62"/>
      <c r="AC87" s="62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68">
        <v>4680115881327</v>
      </c>
      <c r="E89" s="569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7"/>
      <c r="V89" s="37"/>
      <c r="W89" s="38" t="s">
        <v>70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185</v>
      </c>
      <c r="B90" s="60" t="s">
        <v>186</v>
      </c>
      <c r="C90" s="34">
        <v>4301011476</v>
      </c>
      <c r="D90" s="568">
        <v>4680115881518</v>
      </c>
      <c r="E90" s="569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68">
        <v>4680115881303</v>
      </c>
      <c r="E91" s="569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40" t="s">
        <v>73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40" t="s">
        <v>70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68">
        <v>4607091386967</v>
      </c>
      <c r="E95" s="569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28" t="s">
        <v>191</v>
      </c>
      <c r="Q95" s="564"/>
      <c r="R95" s="564"/>
      <c r="S95" s="564"/>
      <c r="T95" s="565"/>
      <c r="U95" s="37"/>
      <c r="V95" s="37"/>
      <c r="W95" s="38" t="s">
        <v>70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customHeight="1" x14ac:dyDescent="0.25">
      <c r="A96" s="60" t="s">
        <v>193</v>
      </c>
      <c r="B96" s="60" t="s">
        <v>194</v>
      </c>
      <c r="C96" s="34">
        <v>4301051788</v>
      </c>
      <c r="D96" s="568">
        <v>4680115884953</v>
      </c>
      <c r="E96" s="569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196</v>
      </c>
      <c r="B97" s="60" t="s">
        <v>197</v>
      </c>
      <c r="C97" s="34">
        <v>4301051718</v>
      </c>
      <c r="D97" s="568">
        <v>4607091385731</v>
      </c>
      <c r="E97" s="56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68">
        <v>4607091385731</v>
      </c>
      <c r="E98" s="569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7"/>
      <c r="V98" s="37"/>
      <c r="W98" s="38" t="s">
        <v>70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customHeight="1" x14ac:dyDescent="0.25">
      <c r="A99" s="60" t="s">
        <v>200</v>
      </c>
      <c r="B99" s="60" t="s">
        <v>201</v>
      </c>
      <c r="C99" s="34">
        <v>4301051438</v>
      </c>
      <c r="D99" s="568">
        <v>4680115880894</v>
      </c>
      <c r="E99" s="569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40" t="s">
        <v>73</v>
      </c>
      <c r="X100" s="41">
        <f>IFERROR(X95/H95,"0")+IFERROR(X96/H96,"0")+IFERROR(X97/H97,"0")+IFERROR(X98/H98,"0")+IFERROR(X99/H99,"0")</f>
        <v>0</v>
      </c>
      <c r="Y100" s="41">
        <f>IFERROR(Y95/H95,"0")+IFERROR(Y96/H96,"0")+IFERROR(Y97/H97,"0")+IFERROR(Y98/H98,"0")+IFERROR(Y99/H99,"0")</f>
        <v>0</v>
      </c>
      <c r="Z100" s="41">
        <f>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40" t="s">
        <v>70</v>
      </c>
      <c r="X101" s="41">
        <f>IFERROR(SUM(X95:X99),"0")</f>
        <v>0</v>
      </c>
      <c r="Y101" s="41">
        <f>IFERROR(SUM(Y95:Y99),"0")</f>
        <v>0</v>
      </c>
      <c r="Z101" s="40"/>
      <c r="AA101" s="64"/>
      <c r="AB101" s="64"/>
      <c r="AC101" s="64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62"/>
      <c r="AB102" s="62"/>
      <c r="AC102" s="62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568">
        <v>4680115882133</v>
      </c>
      <c r="E104" s="56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7"/>
      <c r="V104" s="37"/>
      <c r="W104" s="38" t="s">
        <v>70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568">
        <v>4680115880269</v>
      </c>
      <c r="E105" s="56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/>
      <c r="M105" s="36" t="s">
        <v>78</v>
      </c>
      <c r="N105" s="36"/>
      <c r="O105" s="35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7"/>
      <c r="V105" s="37"/>
      <c r="W105" s="38" t="s">
        <v>70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206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568">
        <v>4680115880429</v>
      </c>
      <c r="E106" s="56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568">
        <v>4680115881457</v>
      </c>
      <c r="E107" s="56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40" t="s">
        <v>73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40" t="s">
        <v>70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571" t="s">
        <v>137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568">
        <v>4680115881488</v>
      </c>
      <c r="E111" s="56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7"/>
      <c r="V111" s="37"/>
      <c r="W111" s="38" t="s">
        <v>70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568">
        <v>4680115882775</v>
      </c>
      <c r="E112" s="56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568">
        <v>4680115880658</v>
      </c>
      <c r="E113" s="56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40" t="s">
        <v>73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40" t="s">
        <v>70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68">
        <v>4607091385168</v>
      </c>
      <c r="E117" s="56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7"/>
      <c r="V117" s="37"/>
      <c r="W117" s="38" t="s">
        <v>70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223</v>
      </c>
      <c r="B118" s="60" t="s">
        <v>224</v>
      </c>
      <c r="C118" s="34">
        <v>4301051730</v>
      </c>
      <c r="D118" s="568">
        <v>4607091383256</v>
      </c>
      <c r="E118" s="569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68">
        <v>4607091385748</v>
      </c>
      <c r="E119" s="569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227</v>
      </c>
      <c r="B120" s="60" t="s">
        <v>228</v>
      </c>
      <c r="C120" s="34">
        <v>4301051740</v>
      </c>
      <c r="D120" s="568">
        <v>4680115884533</v>
      </c>
      <c r="E120" s="569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40" t="s">
        <v>73</v>
      </c>
      <c r="X121" s="41">
        <f>IFERROR(X117/H117,"0")+IFERROR(X118/H118,"0")+IFERROR(X119/H119,"0")+IFERROR(X120/H120,"0")</f>
        <v>0</v>
      </c>
      <c r="Y121" s="41">
        <f>IFERROR(Y117/H117,"0")+IFERROR(Y118/H118,"0")+IFERROR(Y119/H119,"0")+IFERROR(Y120/H120,"0")</f>
        <v>0</v>
      </c>
      <c r="Z121" s="41">
        <f>IFERROR(IF(Z117="",0,Z117),"0")+IFERROR(IF(Z118="",0,Z118),"0")+IFERROR(IF(Z119="",0,Z119),"0")+IFERROR(IF(Z120="",0,Z120),"0")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40" t="s">
        <v>70</v>
      </c>
      <c r="X122" s="41">
        <f>IFERROR(SUM(X117:X120),"0")</f>
        <v>0</v>
      </c>
      <c r="Y122" s="41">
        <f>IFERROR(SUM(Y117:Y120),"0")</f>
        <v>0</v>
      </c>
      <c r="Z122" s="40"/>
      <c r="AA122" s="64"/>
      <c r="AB122" s="64"/>
      <c r="AC122" s="64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3"/>
      <c r="AB123" s="63"/>
      <c r="AC123" s="63"/>
    </row>
    <row r="124" spans="1:68" ht="27" customHeight="1" x14ac:dyDescent="0.25">
      <c r="A124" s="60" t="s">
        <v>230</v>
      </c>
      <c r="B124" s="60" t="s">
        <v>231</v>
      </c>
      <c r="C124" s="34">
        <v>4301060357</v>
      </c>
      <c r="D124" s="568">
        <v>4680115882652</v>
      </c>
      <c r="E124" s="569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233</v>
      </c>
      <c r="B125" s="60" t="s">
        <v>234</v>
      </c>
      <c r="C125" s="34">
        <v>4301060317</v>
      </c>
      <c r="D125" s="568">
        <v>4680115880238</v>
      </c>
      <c r="E125" s="569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62"/>
      <c r="AB128" s="62"/>
      <c r="AC128" s="62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4301011564</v>
      </c>
      <c r="D130" s="568">
        <v>4680115882577</v>
      </c>
      <c r="E130" s="569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7"/>
      <c r="V130" s="37"/>
      <c r="W130" s="38" t="s">
        <v>70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237</v>
      </c>
      <c r="B131" s="60" t="s">
        <v>240</v>
      </c>
      <c r="C131" s="34">
        <v>4301011562</v>
      </c>
      <c r="D131" s="568">
        <v>4680115882577</v>
      </c>
      <c r="E131" s="569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40" t="s">
        <v>73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40" t="s">
        <v>70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4301031234</v>
      </c>
      <c r="D135" s="568">
        <v>4680115883444</v>
      </c>
      <c r="E135" s="569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7"/>
      <c r="V135" s="37"/>
      <c r="W135" s="38" t="s">
        <v>70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241</v>
      </c>
      <c r="B136" s="60" t="s">
        <v>244</v>
      </c>
      <c r="C136" s="34">
        <v>4301031235</v>
      </c>
      <c r="D136" s="568">
        <v>4680115883444</v>
      </c>
      <c r="E136" s="569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40" t="s">
        <v>73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40" t="s">
        <v>70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3"/>
      <c r="AB139" s="63"/>
      <c r="AC139" s="63"/>
    </row>
    <row r="140" spans="1:68" ht="16.5" customHeight="1" x14ac:dyDescent="0.25">
      <c r="A140" s="60" t="s">
        <v>245</v>
      </c>
      <c r="B140" s="60" t="s">
        <v>246</v>
      </c>
      <c r="C140" s="34">
        <v>4301051477</v>
      </c>
      <c r="D140" s="568">
        <v>4680115882584</v>
      </c>
      <c r="E140" s="569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245</v>
      </c>
      <c r="B141" s="60" t="s">
        <v>247</v>
      </c>
      <c r="C141" s="34">
        <v>4301051476</v>
      </c>
      <c r="D141" s="568">
        <v>4680115882584</v>
      </c>
      <c r="E141" s="569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7"/>
      <c r="V141" s="37"/>
      <c r="W141" s="38" t="s">
        <v>70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40" t="s">
        <v>73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40" t="s">
        <v>70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62"/>
      <c r="AB144" s="62"/>
      <c r="AC144" s="62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3"/>
      <c r="AB145" s="63"/>
      <c r="AC145" s="63"/>
    </row>
    <row r="146" spans="1:68" ht="27" customHeight="1" x14ac:dyDescent="0.25">
      <c r="A146" s="60" t="s">
        <v>248</v>
      </c>
      <c r="B146" s="60" t="s">
        <v>249</v>
      </c>
      <c r="C146" s="34">
        <v>4301011705</v>
      </c>
      <c r="D146" s="568">
        <v>4607091384604</v>
      </c>
      <c r="E146" s="569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3"/>
      <c r="AB149" s="63"/>
      <c r="AC149" s="63"/>
    </row>
    <row r="150" spans="1:68" ht="16.5" customHeight="1" x14ac:dyDescent="0.25">
      <c r="A150" s="60" t="s">
        <v>251</v>
      </c>
      <c r="B150" s="60" t="s">
        <v>252</v>
      </c>
      <c r="C150" s="34">
        <v>4301030895</v>
      </c>
      <c r="D150" s="568">
        <v>4607091387667</v>
      </c>
      <c r="E150" s="56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254</v>
      </c>
      <c r="B151" s="60" t="s">
        <v>255</v>
      </c>
      <c r="C151" s="34">
        <v>4301030961</v>
      </c>
      <c r="D151" s="568">
        <v>4607091387636</v>
      </c>
      <c r="E151" s="569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257</v>
      </c>
      <c r="B152" s="60" t="s">
        <v>258</v>
      </c>
      <c r="C152" s="34">
        <v>4301030963</v>
      </c>
      <c r="D152" s="568">
        <v>4607091382426</v>
      </c>
      <c r="E152" s="569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52"/>
      <c r="AB155" s="52"/>
      <c r="AC155" s="52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62"/>
      <c r="AB156" s="62"/>
      <c r="AC156" s="62"/>
    </row>
    <row r="157" spans="1:68" ht="14.25" customHeight="1" x14ac:dyDescent="0.25">
      <c r="A157" s="571" t="s">
        <v>137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3"/>
      <c r="AB157" s="63"/>
      <c r="AC157" s="63"/>
    </row>
    <row r="158" spans="1:68" ht="27" customHeight="1" x14ac:dyDescent="0.25">
      <c r="A158" s="60" t="s">
        <v>262</v>
      </c>
      <c r="B158" s="60" t="s">
        <v>263</v>
      </c>
      <c r="C158" s="34">
        <v>4301020323</v>
      </c>
      <c r="D158" s="568">
        <v>4680115886223</v>
      </c>
      <c r="E158" s="569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3"/>
      <c r="AB161" s="63"/>
      <c r="AC161" s="63"/>
    </row>
    <row r="162" spans="1:68" ht="27" customHeight="1" x14ac:dyDescent="0.25">
      <c r="A162" s="60" t="s">
        <v>265</v>
      </c>
      <c r="B162" s="60" t="s">
        <v>266</v>
      </c>
      <c r="C162" s="34">
        <v>4301031191</v>
      </c>
      <c r="D162" s="568">
        <v>4680115880993</v>
      </c>
      <c r="E162" s="569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7"/>
      <c r="V162" s="37"/>
      <c r="W162" s="38" t="s">
        <v>70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268</v>
      </c>
      <c r="B163" s="60" t="s">
        <v>269</v>
      </c>
      <c r="C163" s="34">
        <v>4301031204</v>
      </c>
      <c r="D163" s="568">
        <v>4680115881761</v>
      </c>
      <c r="E163" s="569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7"/>
      <c r="V163" s="37"/>
      <c r="W163" s="38" t="s">
        <v>70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68">
        <v>4680115881563</v>
      </c>
      <c r="E164" s="569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7"/>
      <c r="V164" s="37"/>
      <c r="W164" s="38" t="s">
        <v>70</v>
      </c>
      <c r="X164" s="56">
        <v>15</v>
      </c>
      <c r="Y164" s="53">
        <f t="shared" si="16"/>
        <v>16.8</v>
      </c>
      <c r="Z164" s="39">
        <f>IFERROR(IF(Y164=0,"",ROUNDUP(Y164/H164,0)*0.00902),"")</f>
        <v>3.6080000000000001E-2</v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15.75</v>
      </c>
      <c r="BN164" s="75">
        <f t="shared" si="18"/>
        <v>17.64</v>
      </c>
      <c r="BO164" s="75">
        <f t="shared" si="19"/>
        <v>2.7056277056277056E-2</v>
      </c>
      <c r="BP164" s="75">
        <f t="shared" si="20"/>
        <v>3.0303030303030304E-2</v>
      </c>
    </row>
    <row r="165" spans="1:68" ht="27" customHeight="1" x14ac:dyDescent="0.25">
      <c r="A165" s="60" t="s">
        <v>274</v>
      </c>
      <c r="B165" s="60" t="s">
        <v>275</v>
      </c>
      <c r="C165" s="34">
        <v>4301031199</v>
      </c>
      <c r="D165" s="568">
        <v>4680115880986</v>
      </c>
      <c r="E165" s="569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7"/>
      <c r="V165" s="37"/>
      <c r="W165" s="38" t="s">
        <v>70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276</v>
      </c>
      <c r="B166" s="60" t="s">
        <v>277</v>
      </c>
      <c r="C166" s="34">
        <v>4301031205</v>
      </c>
      <c r="D166" s="568">
        <v>4680115881785</v>
      </c>
      <c r="E166" s="569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7"/>
      <c r="V166" s="37"/>
      <c r="W166" s="38" t="s">
        <v>70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278</v>
      </c>
      <c r="B167" s="60" t="s">
        <v>279</v>
      </c>
      <c r="C167" s="34">
        <v>4301031399</v>
      </c>
      <c r="D167" s="568">
        <v>4680115886537</v>
      </c>
      <c r="E167" s="569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281</v>
      </c>
      <c r="B168" s="60" t="s">
        <v>282</v>
      </c>
      <c r="C168" s="34">
        <v>4301031202</v>
      </c>
      <c r="D168" s="568">
        <v>4680115881679</v>
      </c>
      <c r="E168" s="569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7"/>
      <c r="V168" s="37"/>
      <c r="W168" s="38" t="s">
        <v>70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283</v>
      </c>
      <c r="B169" s="60" t="s">
        <v>284</v>
      </c>
      <c r="C169" s="34">
        <v>4301031158</v>
      </c>
      <c r="D169" s="568">
        <v>4680115880191</v>
      </c>
      <c r="E169" s="569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285</v>
      </c>
      <c r="B170" s="60" t="s">
        <v>286</v>
      </c>
      <c r="C170" s="34">
        <v>4301031245</v>
      </c>
      <c r="D170" s="568">
        <v>4680115883963</v>
      </c>
      <c r="E170" s="569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3.5714285714285712</v>
      </c>
      <c r="Y171" s="41">
        <f>IFERROR(Y162/H162,"0")+IFERROR(Y163/H163,"0")+IFERROR(Y164/H164,"0")+IFERROR(Y165/H165,"0")+IFERROR(Y166/H166,"0")+IFERROR(Y167/H167,"0")+IFERROR(Y168/H168,"0")+IFERROR(Y169/H169,"0")+IFERROR(Y170/H170,"0")</f>
        <v>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3.6080000000000001E-2</v>
      </c>
      <c r="AA171" s="64"/>
      <c r="AB171" s="64"/>
      <c r="AC171" s="64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40" t="s">
        <v>70</v>
      </c>
      <c r="X172" s="41">
        <f>IFERROR(SUM(X162:X170),"0")</f>
        <v>15</v>
      </c>
      <c r="Y172" s="41">
        <f>IFERROR(SUM(Y162:Y170),"0")</f>
        <v>16.8</v>
      </c>
      <c r="Z172" s="40"/>
      <c r="AA172" s="64"/>
      <c r="AB172" s="64"/>
      <c r="AC172" s="64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3"/>
      <c r="AB173" s="63"/>
      <c r="AC173" s="63"/>
    </row>
    <row r="174" spans="1:68" ht="27" customHeight="1" x14ac:dyDescent="0.25">
      <c r="A174" s="60" t="s">
        <v>288</v>
      </c>
      <c r="B174" s="60" t="s">
        <v>289</v>
      </c>
      <c r="C174" s="34">
        <v>4301032053</v>
      </c>
      <c r="D174" s="568">
        <v>4680115886780</v>
      </c>
      <c r="E174" s="56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7"/>
      <c r="V174" s="37"/>
      <c r="W174" s="38" t="s">
        <v>70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4301032051</v>
      </c>
      <c r="D175" s="568">
        <v>4680115886742</v>
      </c>
      <c r="E175" s="569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7"/>
      <c r="V175" s="37"/>
      <c r="W175" s="38" t="s">
        <v>70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4301032052</v>
      </c>
      <c r="D176" s="568">
        <v>4680115886766</v>
      </c>
      <c r="E176" s="569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40" t="s">
        <v>73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40" t="s">
        <v>70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3"/>
      <c r="AB179" s="63"/>
      <c r="AC179" s="63"/>
    </row>
    <row r="180" spans="1:68" ht="27" customHeight="1" x14ac:dyDescent="0.25">
      <c r="A180" s="60" t="s">
        <v>299</v>
      </c>
      <c r="B180" s="60" t="s">
        <v>300</v>
      </c>
      <c r="C180" s="34">
        <v>4301170013</v>
      </c>
      <c r="D180" s="568">
        <v>4680115886797</v>
      </c>
      <c r="E180" s="569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7"/>
      <c r="V180" s="37"/>
      <c r="W180" s="38" t="s">
        <v>70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40" t="s">
        <v>73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40" t="s">
        <v>70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62"/>
      <c r="AB183" s="62"/>
      <c r="AC183" s="62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3"/>
      <c r="AB184" s="63"/>
      <c r="AC184" s="63"/>
    </row>
    <row r="185" spans="1:68" ht="16.5" customHeight="1" x14ac:dyDescent="0.25">
      <c r="A185" s="60" t="s">
        <v>302</v>
      </c>
      <c r="B185" s="60" t="s">
        <v>303</v>
      </c>
      <c r="C185" s="34">
        <v>4301011450</v>
      </c>
      <c r="D185" s="568">
        <v>4680115881402</v>
      </c>
      <c r="E185" s="569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305</v>
      </c>
      <c r="B186" s="60" t="s">
        <v>306</v>
      </c>
      <c r="C186" s="34">
        <v>4301011768</v>
      </c>
      <c r="D186" s="568">
        <v>4680115881396</v>
      </c>
      <c r="E186" s="569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1" t="s">
        <v>137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3"/>
      <c r="AB189" s="63"/>
      <c r="AC189" s="63"/>
    </row>
    <row r="190" spans="1:68" ht="16.5" customHeight="1" x14ac:dyDescent="0.25">
      <c r="A190" s="60" t="s">
        <v>307</v>
      </c>
      <c r="B190" s="60" t="s">
        <v>308</v>
      </c>
      <c r="C190" s="34">
        <v>4301020262</v>
      </c>
      <c r="D190" s="568">
        <v>4680115882935</v>
      </c>
      <c r="E190" s="569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310</v>
      </c>
      <c r="B191" s="60" t="s">
        <v>311</v>
      </c>
      <c r="C191" s="34">
        <v>4301020220</v>
      </c>
      <c r="D191" s="568">
        <v>4680115880764</v>
      </c>
      <c r="E191" s="569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68">
        <v>4680115882683</v>
      </c>
      <c r="E195" s="56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7"/>
      <c r="V195" s="37"/>
      <c r="W195" s="38" t="s">
        <v>70</v>
      </c>
      <c r="X195" s="56">
        <v>0</v>
      </c>
      <c r="Y195" s="53">
        <f t="shared" ref="Y195:Y202" si="21">IFERROR(IF(X195="",0,CEILING((X195/$H195),1)*$H195),"")</f>
        <v>0</v>
      </c>
      <c r="Z195" s="39" t="str">
        <f>IFERROR(IF(Y195=0,"",ROUNDUP(Y195/H195,0)*0.00902),"")</f>
        <v/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0</v>
      </c>
      <c r="BN195" s="75">
        <f t="shared" ref="BN195:BN202" si="23">IFERROR(Y195*I195/H195,"0")</f>
        <v>0</v>
      </c>
      <c r="BO195" s="75">
        <f t="shared" ref="BO195:BO202" si="24">IFERROR(1/J195*(X195/H195),"0")</f>
        <v>0</v>
      </c>
      <c r="BP195" s="75">
        <f t="shared" ref="BP195:BP202" si="25">IFERROR(1/J195*(Y195/H195),"0")</f>
        <v>0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68">
        <v>4680115882690</v>
      </c>
      <c r="E196" s="56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7"/>
      <c r="V196" s="37"/>
      <c r="W196" s="38" t="s">
        <v>70</v>
      </c>
      <c r="X196" s="56">
        <v>40</v>
      </c>
      <c r="Y196" s="53">
        <f t="shared" si="21"/>
        <v>43.2</v>
      </c>
      <c r="Z196" s="39">
        <f>IFERROR(IF(Y196=0,"",ROUNDUP(Y196/H196,0)*0.00902),"")</f>
        <v>7.2160000000000002E-2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41.555555555555557</v>
      </c>
      <c r="BN196" s="75">
        <f t="shared" si="23"/>
        <v>44.88</v>
      </c>
      <c r="BO196" s="75">
        <f t="shared" si="24"/>
        <v>5.6116722783389444E-2</v>
      </c>
      <c r="BP196" s="75">
        <f t="shared" si="25"/>
        <v>6.0606060606060608E-2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68">
        <v>4680115882669</v>
      </c>
      <c r="E197" s="569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7"/>
      <c r="V197" s="37"/>
      <c r="W197" s="38" t="s">
        <v>70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68">
        <v>4680115882676</v>
      </c>
      <c r="E198" s="56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7"/>
      <c r="V198" s="37"/>
      <c r="W198" s="38" t="s">
        <v>70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4301031223</v>
      </c>
      <c r="D199" s="568">
        <v>4680115884014</v>
      </c>
      <c r="E199" s="569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7"/>
      <c r="V199" s="37"/>
      <c r="W199" s="38" t="s">
        <v>70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326</v>
      </c>
      <c r="B200" s="60" t="s">
        <v>327</v>
      </c>
      <c r="C200" s="34">
        <v>4301031222</v>
      </c>
      <c r="D200" s="568">
        <v>4680115884007</v>
      </c>
      <c r="E200" s="56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7"/>
      <c r="V200" s="37"/>
      <c r="W200" s="38" t="s">
        <v>70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328</v>
      </c>
      <c r="B201" s="60" t="s">
        <v>329</v>
      </c>
      <c r="C201" s="34">
        <v>4301031229</v>
      </c>
      <c r="D201" s="568">
        <v>4680115884038</v>
      </c>
      <c r="E201" s="569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7"/>
      <c r="V201" s="37"/>
      <c r="W201" s="38" t="s">
        <v>70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330</v>
      </c>
      <c r="B202" s="60" t="s">
        <v>331</v>
      </c>
      <c r="C202" s="34">
        <v>4301031225</v>
      </c>
      <c r="D202" s="568">
        <v>4680115884021</v>
      </c>
      <c r="E202" s="569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7"/>
      <c r="V202" s="37"/>
      <c r="W202" s="38" t="s">
        <v>70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7.4074074074074066</v>
      </c>
      <c r="Y203" s="41">
        <f>IFERROR(Y195/H195,"0")+IFERROR(Y196/H196,"0")+IFERROR(Y197/H197,"0")+IFERROR(Y198/H198,"0")+IFERROR(Y199/H199,"0")+IFERROR(Y200/H200,"0")+IFERROR(Y201/H201,"0")+IFERROR(Y202/H202,"0")</f>
        <v>8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7.2160000000000002E-2</v>
      </c>
      <c r="AA203" s="64"/>
      <c r="AB203" s="64"/>
      <c r="AC203" s="64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40" t="s">
        <v>70</v>
      </c>
      <c r="X204" s="41">
        <f>IFERROR(SUM(X195:X202),"0")</f>
        <v>40</v>
      </c>
      <c r="Y204" s="41">
        <f>IFERROR(SUM(Y195:Y202),"0")</f>
        <v>43.2</v>
      </c>
      <c r="Z204" s="40"/>
      <c r="AA204" s="64"/>
      <c r="AB204" s="64"/>
      <c r="AC204" s="64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68">
        <v>4680115881594</v>
      </c>
      <c r="E206" s="569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7"/>
      <c r="V206" s="37"/>
      <c r="W206" s="38" t="s">
        <v>70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68">
        <v>4680115881617</v>
      </c>
      <c r="E207" s="569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7"/>
      <c r="V207" s="37"/>
      <c r="W207" s="38" t="s">
        <v>70</v>
      </c>
      <c r="X207" s="56">
        <v>20</v>
      </c>
      <c r="Y207" s="53">
        <f t="shared" si="26"/>
        <v>24.299999999999997</v>
      </c>
      <c r="Z207" s="39">
        <f>IFERROR(IF(Y207=0,"",ROUNDUP(Y207/H207,0)*0.01898),"")</f>
        <v>5.6940000000000004E-2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21.237037037037041</v>
      </c>
      <c r="BN207" s="75">
        <f t="shared" si="28"/>
        <v>25.803000000000001</v>
      </c>
      <c r="BO207" s="75">
        <f t="shared" si="29"/>
        <v>3.8580246913580252E-2</v>
      </c>
      <c r="BP207" s="75">
        <f t="shared" si="30"/>
        <v>4.6875E-2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68">
        <v>4680115880573</v>
      </c>
      <c r="E208" s="569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7"/>
      <c r="V208" s="37"/>
      <c r="W208" s="38" t="s">
        <v>70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68">
        <v>4680115882195</v>
      </c>
      <c r="E209" s="569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7"/>
      <c r="V209" s="37"/>
      <c r="W209" s="38" t="s">
        <v>70</v>
      </c>
      <c r="X209" s="56">
        <v>0</v>
      </c>
      <c r="Y209" s="53">
        <f t="shared" si="26"/>
        <v>0</v>
      </c>
      <c r="Z209" s="39" t="str">
        <f t="shared" ref="Z209:Z214" si="31">IFERROR(IF(Y209=0,"",ROUNDUP(Y209/H209,0)*0.00651),"")</f>
        <v/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343</v>
      </c>
      <c r="B210" s="60" t="s">
        <v>344</v>
      </c>
      <c r="C210" s="34">
        <v>4301051752</v>
      </c>
      <c r="D210" s="568">
        <v>4680115882607</v>
      </c>
      <c r="E210" s="569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68">
        <v>4680115880092</v>
      </c>
      <c r="E211" s="56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7"/>
      <c r="V211" s="37"/>
      <c r="W211" s="38" t="s">
        <v>70</v>
      </c>
      <c r="X211" s="56">
        <v>0</v>
      </c>
      <c r="Y211" s="53">
        <f t="shared" si="26"/>
        <v>0</v>
      </c>
      <c r="Z211" s="39" t="str">
        <f t="shared" si="31"/>
        <v/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68">
        <v>4680115880221</v>
      </c>
      <c r="E212" s="569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7"/>
      <c r="V212" s="37"/>
      <c r="W212" s="38" t="s">
        <v>70</v>
      </c>
      <c r="X212" s="56">
        <v>0</v>
      </c>
      <c r="Y212" s="53">
        <f t="shared" si="26"/>
        <v>0</v>
      </c>
      <c r="Z212" s="39" t="str">
        <f t="shared" si="31"/>
        <v/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0</v>
      </c>
      <c r="BN212" s="75">
        <f t="shared" si="28"/>
        <v>0</v>
      </c>
      <c r="BO212" s="75">
        <f t="shared" si="29"/>
        <v>0</v>
      </c>
      <c r="BP212" s="75">
        <f t="shared" si="30"/>
        <v>0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68">
        <v>4680115880504</v>
      </c>
      <c r="E213" s="569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7"/>
      <c r="V213" s="37"/>
      <c r="W213" s="38" t="s">
        <v>70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68">
        <v>4680115882164</v>
      </c>
      <c r="E214" s="569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7"/>
      <c r="V214" s="37"/>
      <c r="W214" s="38" t="s">
        <v>70</v>
      </c>
      <c r="X214" s="56">
        <v>0</v>
      </c>
      <c r="Y214" s="53">
        <f t="shared" si="26"/>
        <v>0</v>
      </c>
      <c r="Z214" s="39" t="str">
        <f t="shared" si="31"/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27"/>
        <v>0</v>
      </c>
      <c r="BN214" s="75">
        <f t="shared" si="28"/>
        <v>0</v>
      </c>
      <c r="BO214" s="75">
        <f t="shared" si="29"/>
        <v>0</v>
      </c>
      <c r="BP214" s="75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2.4691358024691361</v>
      </c>
      <c r="Y215" s="41">
        <f>IFERROR(Y206/H206,"0")+IFERROR(Y207/H207,"0")+IFERROR(Y208/H208,"0")+IFERROR(Y209/H209,"0")+IFERROR(Y210/H210,"0")+IFERROR(Y211/H211,"0")+IFERROR(Y212/H212,"0")+IFERROR(Y213/H213,"0")+IFERROR(Y214/H214,"0")</f>
        <v>3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5.6940000000000004E-2</v>
      </c>
      <c r="AA215" s="64"/>
      <c r="AB215" s="64"/>
      <c r="AC215" s="64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40" t="s">
        <v>70</v>
      </c>
      <c r="X216" s="41">
        <f>IFERROR(SUM(X206:X214),"0")</f>
        <v>20</v>
      </c>
      <c r="Y216" s="41">
        <f>IFERROR(SUM(Y206:Y214),"0")</f>
        <v>24.299999999999997</v>
      </c>
      <c r="Z216" s="40"/>
      <c r="AA216" s="64"/>
      <c r="AB216" s="64"/>
      <c r="AC216" s="64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3"/>
      <c r="AB217" s="63"/>
      <c r="AC217" s="63"/>
    </row>
    <row r="218" spans="1:68" ht="27" customHeight="1" x14ac:dyDescent="0.25">
      <c r="A218" s="60" t="s">
        <v>356</v>
      </c>
      <c r="B218" s="60" t="s">
        <v>357</v>
      </c>
      <c r="C218" s="34">
        <v>4301060463</v>
      </c>
      <c r="D218" s="568">
        <v>4680115880818</v>
      </c>
      <c r="E218" s="56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7"/>
      <c r="V218" s="37"/>
      <c r="W218" s="38" t="s">
        <v>70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358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359</v>
      </c>
      <c r="B219" s="60" t="s">
        <v>360</v>
      </c>
      <c r="C219" s="34">
        <v>4301060389</v>
      </c>
      <c r="D219" s="568">
        <v>4680115880801</v>
      </c>
      <c r="E219" s="5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7"/>
      <c r="V219" s="37"/>
      <c r="W219" s="38" t="s">
        <v>70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361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40" t="s">
        <v>73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40" t="s">
        <v>70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62"/>
      <c r="AB222" s="62"/>
      <c r="AC222" s="62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3"/>
      <c r="AB223" s="63"/>
      <c r="AC223" s="63"/>
    </row>
    <row r="224" spans="1:68" ht="27" customHeight="1" x14ac:dyDescent="0.25">
      <c r="A224" s="60" t="s">
        <v>363</v>
      </c>
      <c r="B224" s="60" t="s">
        <v>364</v>
      </c>
      <c r="C224" s="34">
        <v>4301011826</v>
      </c>
      <c r="D224" s="568">
        <v>4680115884137</v>
      </c>
      <c r="E224" s="56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365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366</v>
      </c>
      <c r="B225" s="60" t="s">
        <v>367</v>
      </c>
      <c r="C225" s="34">
        <v>4301011724</v>
      </c>
      <c r="D225" s="568">
        <v>4680115884236</v>
      </c>
      <c r="E225" s="569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368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369</v>
      </c>
      <c r="B226" s="60" t="s">
        <v>370</v>
      </c>
      <c r="C226" s="34">
        <v>4301011721</v>
      </c>
      <c r="D226" s="568">
        <v>4680115884175</v>
      </c>
      <c r="E226" s="569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7"/>
      <c r="V226" s="37"/>
      <c r="W226" s="38" t="s">
        <v>70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371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372</v>
      </c>
      <c r="B227" s="60" t="s">
        <v>373</v>
      </c>
      <c r="C227" s="34">
        <v>4301011824</v>
      </c>
      <c r="D227" s="568">
        <v>4680115884144</v>
      </c>
      <c r="E227" s="56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7"/>
      <c r="V227" s="37"/>
      <c r="W227" s="38" t="s">
        <v>70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365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374</v>
      </c>
      <c r="B228" s="60" t="s">
        <v>375</v>
      </c>
      <c r="C228" s="34">
        <v>4301012149</v>
      </c>
      <c r="D228" s="568">
        <v>4680115886551</v>
      </c>
      <c r="E228" s="56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376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377</v>
      </c>
      <c r="B229" s="60" t="s">
        <v>378</v>
      </c>
      <c r="C229" s="34">
        <v>4301011726</v>
      </c>
      <c r="D229" s="568">
        <v>4680115884182</v>
      </c>
      <c r="E229" s="569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379</v>
      </c>
      <c r="B230" s="60" t="s">
        <v>380</v>
      </c>
      <c r="C230" s="34">
        <v>4301011722</v>
      </c>
      <c r="D230" s="568">
        <v>4680115884205</v>
      </c>
      <c r="E230" s="56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7"/>
      <c r="V230" s="37"/>
      <c r="W230" s="38" t="s">
        <v>70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371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40" t="s">
        <v>73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40" t="s">
        <v>70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71" t="s">
        <v>137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3"/>
      <c r="AB233" s="63"/>
      <c r="AC233" s="63"/>
    </row>
    <row r="234" spans="1:68" ht="27" customHeight="1" x14ac:dyDescent="0.25">
      <c r="A234" s="60" t="s">
        <v>381</v>
      </c>
      <c r="B234" s="60" t="s">
        <v>382</v>
      </c>
      <c r="C234" s="34">
        <v>4301020377</v>
      </c>
      <c r="D234" s="568">
        <v>4680115885981</v>
      </c>
      <c r="E234" s="56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3"/>
      <c r="AB237" s="63"/>
      <c r="AC237" s="63"/>
    </row>
    <row r="238" spans="1:68" ht="27" customHeight="1" x14ac:dyDescent="0.25">
      <c r="A238" s="60" t="s">
        <v>385</v>
      </c>
      <c r="B238" s="60" t="s">
        <v>386</v>
      </c>
      <c r="C238" s="34">
        <v>4301040362</v>
      </c>
      <c r="D238" s="568">
        <v>4680115886803</v>
      </c>
      <c r="E238" s="56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43" t="s">
        <v>387</v>
      </c>
      <c r="Q238" s="564"/>
      <c r="R238" s="564"/>
      <c r="S238" s="564"/>
      <c r="T238" s="565"/>
      <c r="U238" s="37"/>
      <c r="V238" s="37"/>
      <c r="W238" s="38" t="s">
        <v>70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40" t="s">
        <v>73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40" t="s">
        <v>70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3"/>
      <c r="AB241" s="63"/>
      <c r="AC241" s="63"/>
    </row>
    <row r="242" spans="1:68" ht="27" customHeight="1" x14ac:dyDescent="0.25">
      <c r="A242" s="60" t="s">
        <v>390</v>
      </c>
      <c r="B242" s="60" t="s">
        <v>391</v>
      </c>
      <c r="C242" s="34">
        <v>4301041004</v>
      </c>
      <c r="D242" s="568">
        <v>4680115886704</v>
      </c>
      <c r="E242" s="56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393</v>
      </c>
      <c r="B243" s="60" t="s">
        <v>394</v>
      </c>
      <c r="C243" s="34">
        <v>4301041008</v>
      </c>
      <c r="D243" s="568">
        <v>4680115886681</v>
      </c>
      <c r="E243" s="56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873" t="s">
        <v>395</v>
      </c>
      <c r="Q243" s="564"/>
      <c r="R243" s="564"/>
      <c r="S243" s="564"/>
      <c r="T243" s="565"/>
      <c r="U243" s="37"/>
      <c r="V243" s="37"/>
      <c r="W243" s="38" t="s">
        <v>70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396</v>
      </c>
      <c r="B244" s="60" t="s">
        <v>397</v>
      </c>
      <c r="C244" s="34">
        <v>4301041007</v>
      </c>
      <c r="D244" s="568">
        <v>4680115886735</v>
      </c>
      <c r="E244" s="56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7" t="s">
        <v>398</v>
      </c>
      <c r="V244" s="37"/>
      <c r="W244" s="38" t="s">
        <v>70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399</v>
      </c>
      <c r="B245" s="60" t="s">
        <v>400</v>
      </c>
      <c r="C245" s="34">
        <v>4301041006</v>
      </c>
      <c r="D245" s="568">
        <v>4680115886728</v>
      </c>
      <c r="E245" s="56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7"/>
      <c r="V245" s="37"/>
      <c r="W245" s="38" t="s">
        <v>70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401</v>
      </c>
      <c r="B246" s="60" t="s">
        <v>402</v>
      </c>
      <c r="C246" s="34">
        <v>4301041005</v>
      </c>
      <c r="D246" s="568">
        <v>4680115886711</v>
      </c>
      <c r="E246" s="569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290</v>
      </c>
      <c r="L246" s="35"/>
      <c r="M246" s="36" t="s">
        <v>291</v>
      </c>
      <c r="N246" s="36"/>
      <c r="O246" s="35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40" t="s">
        <v>73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40" t="s">
        <v>70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62"/>
      <c r="AB249" s="62"/>
      <c r="AC249" s="62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3"/>
      <c r="AB250" s="63"/>
      <c r="AC250" s="63"/>
    </row>
    <row r="251" spans="1:68" ht="27" customHeight="1" x14ac:dyDescent="0.25">
      <c r="A251" s="60" t="s">
        <v>404</v>
      </c>
      <c r="B251" s="60" t="s">
        <v>405</v>
      </c>
      <c r="C251" s="34">
        <v>4301011855</v>
      </c>
      <c r="D251" s="568">
        <v>4680115885837</v>
      </c>
      <c r="E251" s="56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406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407</v>
      </c>
      <c r="B252" s="60" t="s">
        <v>408</v>
      </c>
      <c r="C252" s="34">
        <v>4301011850</v>
      </c>
      <c r="D252" s="568">
        <v>4680115885806</v>
      </c>
      <c r="E252" s="56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409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410</v>
      </c>
      <c r="B253" s="60" t="s">
        <v>411</v>
      </c>
      <c r="C253" s="34">
        <v>4301011853</v>
      </c>
      <c r="D253" s="568">
        <v>4680115885851</v>
      </c>
      <c r="E253" s="569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412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413</v>
      </c>
      <c r="B254" s="60" t="s">
        <v>414</v>
      </c>
      <c r="C254" s="34">
        <v>4301011852</v>
      </c>
      <c r="D254" s="568">
        <v>4680115885844</v>
      </c>
      <c r="E254" s="5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415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416</v>
      </c>
      <c r="B255" s="60" t="s">
        <v>417</v>
      </c>
      <c r="C255" s="34">
        <v>4301011851</v>
      </c>
      <c r="D255" s="568">
        <v>4680115885820</v>
      </c>
      <c r="E255" s="56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418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40" t="s">
        <v>73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40" t="s">
        <v>70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62"/>
      <c r="AB258" s="62"/>
      <c r="AC258" s="62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3"/>
      <c r="AB259" s="63"/>
      <c r="AC259" s="63"/>
    </row>
    <row r="260" spans="1:68" ht="27" customHeight="1" x14ac:dyDescent="0.25">
      <c r="A260" s="60" t="s">
        <v>420</v>
      </c>
      <c r="B260" s="60" t="s">
        <v>421</v>
      </c>
      <c r="C260" s="34">
        <v>4301011223</v>
      </c>
      <c r="D260" s="568">
        <v>4607091383423</v>
      </c>
      <c r="E260" s="569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422</v>
      </c>
      <c r="B261" s="60" t="s">
        <v>423</v>
      </c>
      <c r="C261" s="34">
        <v>4301012199</v>
      </c>
      <c r="D261" s="568">
        <v>4680115886957</v>
      </c>
      <c r="E261" s="56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60" t="s">
        <v>424</v>
      </c>
      <c r="Q261" s="564"/>
      <c r="R261" s="564"/>
      <c r="S261" s="564"/>
      <c r="T261" s="565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425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426</v>
      </c>
      <c r="B262" s="60" t="s">
        <v>427</v>
      </c>
      <c r="C262" s="34">
        <v>4301012098</v>
      </c>
      <c r="D262" s="568">
        <v>4680115885660</v>
      </c>
      <c r="E262" s="56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428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429</v>
      </c>
      <c r="B263" s="60" t="s">
        <v>430</v>
      </c>
      <c r="C263" s="34">
        <v>4301012176</v>
      </c>
      <c r="D263" s="568">
        <v>4680115886773</v>
      </c>
      <c r="E263" s="569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867" t="s">
        <v>431</v>
      </c>
      <c r="Q263" s="564"/>
      <c r="R263" s="564"/>
      <c r="S263" s="564"/>
      <c r="T263" s="565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432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62"/>
      <c r="AB266" s="62"/>
      <c r="AC266" s="62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3"/>
      <c r="AB267" s="63"/>
      <c r="AC267" s="63"/>
    </row>
    <row r="268" spans="1:68" ht="27" customHeight="1" x14ac:dyDescent="0.25">
      <c r="A268" s="60" t="s">
        <v>434</v>
      </c>
      <c r="B268" s="60" t="s">
        <v>435</v>
      </c>
      <c r="C268" s="34">
        <v>4301051893</v>
      </c>
      <c r="D268" s="568">
        <v>4680115886186</v>
      </c>
      <c r="E268" s="569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436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437</v>
      </c>
      <c r="B269" s="60" t="s">
        <v>438</v>
      </c>
      <c r="C269" s="34">
        <v>4301051795</v>
      </c>
      <c r="D269" s="568">
        <v>4680115881228</v>
      </c>
      <c r="E269" s="569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7"/>
      <c r="V269" s="37"/>
      <c r="W269" s="38" t="s">
        <v>70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439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440</v>
      </c>
      <c r="B270" s="60" t="s">
        <v>441</v>
      </c>
      <c r="C270" s="34">
        <v>4301051388</v>
      </c>
      <c r="D270" s="568">
        <v>4680115881211</v>
      </c>
      <c r="E270" s="569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7"/>
      <c r="V270" s="37"/>
      <c r="W270" s="38" t="s">
        <v>70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442</v>
      </c>
      <c r="AG270" s="75"/>
      <c r="AJ270" s="79" t="s">
        <v>113</v>
      </c>
      <c r="AK270" s="79">
        <v>436.8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40" t="s">
        <v>73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40" t="s">
        <v>70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62"/>
      <c r="AB273" s="62"/>
      <c r="AC273" s="62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3"/>
      <c r="AB274" s="63"/>
      <c r="AC274" s="63"/>
    </row>
    <row r="275" spans="1:68" ht="27" customHeight="1" x14ac:dyDescent="0.25">
      <c r="A275" s="60" t="s">
        <v>444</v>
      </c>
      <c r="B275" s="60" t="s">
        <v>445</v>
      </c>
      <c r="C275" s="34">
        <v>4301031307</v>
      </c>
      <c r="D275" s="568">
        <v>4680115880344</v>
      </c>
      <c r="E275" s="569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446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3"/>
      <c r="AB278" s="63"/>
      <c r="AC278" s="63"/>
    </row>
    <row r="279" spans="1:68" ht="27" customHeight="1" x14ac:dyDescent="0.25">
      <c r="A279" s="60" t="s">
        <v>447</v>
      </c>
      <c r="B279" s="60" t="s">
        <v>448</v>
      </c>
      <c r="C279" s="34">
        <v>4301051782</v>
      </c>
      <c r="D279" s="568">
        <v>4680115884618</v>
      </c>
      <c r="E279" s="569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449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62"/>
      <c r="AB282" s="62"/>
      <c r="AC282" s="62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3"/>
      <c r="AB283" s="63"/>
      <c r="AC283" s="63"/>
    </row>
    <row r="284" spans="1:68" ht="27" customHeight="1" x14ac:dyDescent="0.25">
      <c r="A284" s="60" t="s">
        <v>451</v>
      </c>
      <c r="B284" s="60" t="s">
        <v>452</v>
      </c>
      <c r="C284" s="34">
        <v>4301011662</v>
      </c>
      <c r="D284" s="568">
        <v>4680115883703</v>
      </c>
      <c r="E284" s="56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453</v>
      </c>
      <c r="AB284" s="66"/>
      <c r="AC284" s="339" t="s">
        <v>454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62"/>
      <c r="AB287" s="62"/>
      <c r="AC287" s="62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3"/>
      <c r="AB288" s="63"/>
      <c r="AC288" s="63"/>
    </row>
    <row r="289" spans="1:68" ht="27" customHeight="1" x14ac:dyDescent="0.25">
      <c r="A289" s="60" t="s">
        <v>456</v>
      </c>
      <c r="B289" s="60" t="s">
        <v>457</v>
      </c>
      <c r="C289" s="34">
        <v>4301012126</v>
      </c>
      <c r="D289" s="568">
        <v>4607091386004</v>
      </c>
      <c r="E289" s="56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7"/>
      <c r="V289" s="37"/>
      <c r="W289" s="38" t="s">
        <v>70</v>
      </c>
      <c r="X289" s="56">
        <v>0</v>
      </c>
      <c r="Y289" s="53">
        <f t="shared" ref="Y289:Y295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458</v>
      </c>
      <c r="AG289" s="75"/>
      <c r="AJ289" s="79"/>
      <c r="AK289" s="79">
        <v>0</v>
      </c>
      <c r="BB289" s="342" t="s">
        <v>1</v>
      </c>
      <c r="BM289" s="75">
        <f t="shared" ref="BM289:BM295" si="38">IFERROR(X289*I289/H289,"0")</f>
        <v>0</v>
      </c>
      <c r="BN289" s="75">
        <f t="shared" ref="BN289:BN295" si="39">IFERROR(Y289*I289/H289,"0")</f>
        <v>0</v>
      </c>
      <c r="BO289" s="75">
        <f t="shared" ref="BO289:BO295" si="40">IFERROR(1/J289*(X289/H289),"0")</f>
        <v>0</v>
      </c>
      <c r="BP289" s="75">
        <f t="shared" ref="BP289:BP295" si="41">IFERROR(1/J289*(Y289/H289),"0")</f>
        <v>0</v>
      </c>
    </row>
    <row r="290" spans="1:68" ht="27" customHeight="1" x14ac:dyDescent="0.25">
      <c r="A290" s="60" t="s">
        <v>459</v>
      </c>
      <c r="B290" s="60" t="s">
        <v>460</v>
      </c>
      <c r="C290" s="34">
        <v>4301012024</v>
      </c>
      <c r="D290" s="568">
        <v>4680115885615</v>
      </c>
      <c r="E290" s="56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78</v>
      </c>
      <c r="N290" s="36"/>
      <c r="O290" s="35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461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462</v>
      </c>
      <c r="B291" s="60" t="s">
        <v>463</v>
      </c>
      <c r="C291" s="34">
        <v>4301012016</v>
      </c>
      <c r="D291" s="568">
        <v>4680115885554</v>
      </c>
      <c r="E291" s="56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/>
      <c r="M291" s="36" t="s">
        <v>78</v>
      </c>
      <c r="N291" s="36"/>
      <c r="O291" s="35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464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customHeight="1" x14ac:dyDescent="0.25">
      <c r="A292" s="60" t="s">
        <v>462</v>
      </c>
      <c r="B292" s="60" t="s">
        <v>465</v>
      </c>
      <c r="C292" s="34">
        <v>4301011911</v>
      </c>
      <c r="D292" s="568">
        <v>4680115885554</v>
      </c>
      <c r="E292" s="569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106</v>
      </c>
      <c r="L292" s="35"/>
      <c r="M292" s="36" t="s">
        <v>466</v>
      </c>
      <c r="N292" s="36"/>
      <c r="O292" s="35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IFERROR(IF(Y292=0,"",ROUNDUP(Y292/H292,0)*0.02039),"")</f>
        <v/>
      </c>
      <c r="AA292" s="65"/>
      <c r="AB292" s="66"/>
      <c r="AC292" s="347" t="s">
        <v>467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37.5" customHeight="1" x14ac:dyDescent="0.25">
      <c r="A293" s="60" t="s">
        <v>468</v>
      </c>
      <c r="B293" s="60" t="s">
        <v>469</v>
      </c>
      <c r="C293" s="34">
        <v>4301011858</v>
      </c>
      <c r="D293" s="568">
        <v>4680115885646</v>
      </c>
      <c r="E293" s="569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106</v>
      </c>
      <c r="L293" s="35"/>
      <c r="M293" s="36" t="s">
        <v>107</v>
      </c>
      <c r="N293" s="36"/>
      <c r="O293" s="35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IFERROR(IF(Y293=0,"",ROUNDUP(Y293/H293,0)*0.01898),"")</f>
        <v/>
      </c>
      <c r="AA293" s="65"/>
      <c r="AB293" s="66"/>
      <c r="AC293" s="349" t="s">
        <v>470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471</v>
      </c>
      <c r="B294" s="60" t="s">
        <v>472</v>
      </c>
      <c r="C294" s="34">
        <v>4301011857</v>
      </c>
      <c r="D294" s="568">
        <v>4680115885622</v>
      </c>
      <c r="E294" s="569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461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t="27" customHeight="1" x14ac:dyDescent="0.25">
      <c r="A295" s="60" t="s">
        <v>473</v>
      </c>
      <c r="B295" s="60" t="s">
        <v>474</v>
      </c>
      <c r="C295" s="34">
        <v>4301011859</v>
      </c>
      <c r="D295" s="568">
        <v>4680115885608</v>
      </c>
      <c r="E295" s="569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111</v>
      </c>
      <c r="L295" s="35"/>
      <c r="M295" s="36" t="s">
        <v>107</v>
      </c>
      <c r="N295" s="36"/>
      <c r="O295" s="35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7"/>
      <c r="V295" s="37"/>
      <c r="W295" s="38" t="s">
        <v>70</v>
      </c>
      <c r="X295" s="56">
        <v>0</v>
      </c>
      <c r="Y295" s="53">
        <f t="shared" si="37"/>
        <v>0</v>
      </c>
      <c r="Z295" s="39" t="str">
        <f>IFERROR(IF(Y295=0,"",ROUNDUP(Y295/H295,0)*0.00902),"")</f>
        <v/>
      </c>
      <c r="AA295" s="65"/>
      <c r="AB295" s="66"/>
      <c r="AC295" s="353" t="s">
        <v>475</v>
      </c>
      <c r="AG295" s="75"/>
      <c r="AJ295" s="79"/>
      <c r="AK295" s="79">
        <v>0</v>
      </c>
      <c r="BB295" s="354" t="s">
        <v>1</v>
      </c>
      <c r="BM295" s="75">
        <f t="shared" si="38"/>
        <v>0</v>
      </c>
      <c r="BN295" s="75">
        <f t="shared" si="39"/>
        <v>0</v>
      </c>
      <c r="BO295" s="75">
        <f t="shared" si="40"/>
        <v>0</v>
      </c>
      <c r="BP295" s="75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40" t="s">
        <v>73</v>
      </c>
      <c r="X296" s="41">
        <f>IFERROR(X289/H289,"0")+IFERROR(X290/H290,"0")+IFERROR(X291/H291,"0")+IFERROR(X292/H292,"0")+IFERROR(X293/H293,"0")+IFERROR(X294/H294,"0")+IFERROR(X295/H295,"0")</f>
        <v>0</v>
      </c>
      <c r="Y296" s="41">
        <f>IFERROR(Y289/H289,"0")+IFERROR(Y290/H290,"0")+IFERROR(Y291/H291,"0")+IFERROR(Y292/H292,"0")+IFERROR(Y293/H293,"0")+IFERROR(Y294/H294,"0")+IFERROR(Y295/H295,"0")</f>
        <v>0</v>
      </c>
      <c r="Z296" s="4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4"/>
      <c r="AB296" s="64"/>
      <c r="AC296" s="64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40" t="s">
        <v>70</v>
      </c>
      <c r="X297" s="41">
        <f>IFERROR(SUM(X289:X295),"0")</f>
        <v>0</v>
      </c>
      <c r="Y297" s="41">
        <f>IFERROR(SUM(Y289:Y295),"0")</f>
        <v>0</v>
      </c>
      <c r="Z297" s="40"/>
      <c r="AA297" s="64"/>
      <c r="AB297" s="64"/>
      <c r="AC297" s="64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3"/>
      <c r="AB298" s="63"/>
      <c r="AC298" s="63"/>
    </row>
    <row r="299" spans="1:68" ht="27" customHeight="1" x14ac:dyDescent="0.25">
      <c r="A299" s="60" t="s">
        <v>476</v>
      </c>
      <c r="B299" s="60" t="s">
        <v>477</v>
      </c>
      <c r="C299" s="34">
        <v>4301030878</v>
      </c>
      <c r="D299" s="568">
        <v>4607091387193</v>
      </c>
      <c r="E299" s="569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7"/>
      <c r="V299" s="37"/>
      <c r="W299" s="38" t="s">
        <v>70</v>
      </c>
      <c r="X299" s="56">
        <v>10</v>
      </c>
      <c r="Y299" s="53">
        <f t="shared" ref="Y299:Y305" si="42">IFERROR(IF(X299="",0,CEILING((X299/$H299),1)*$H299),"")</f>
        <v>12.600000000000001</v>
      </c>
      <c r="Z299" s="39">
        <f>IFERROR(IF(Y299=0,"",ROUNDUP(Y299/H299,0)*0.00902),"")</f>
        <v>2.7060000000000001E-2</v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ref="BM299:BM305" si="43">IFERROR(X299*I299/H299,"0")</f>
        <v>10.642857142857141</v>
      </c>
      <c r="BN299" s="75">
        <f t="shared" ref="BN299:BN305" si="44">IFERROR(Y299*I299/H299,"0")</f>
        <v>13.41</v>
      </c>
      <c r="BO299" s="75">
        <f t="shared" ref="BO299:BO305" si="45">IFERROR(1/J299*(X299/H299),"0")</f>
        <v>1.8037518037518036E-2</v>
      </c>
      <c r="BP299" s="75">
        <f t="shared" ref="BP299:BP305" si="46">IFERROR(1/J299*(Y299/H299),"0")</f>
        <v>2.2727272727272728E-2</v>
      </c>
    </row>
    <row r="300" spans="1:68" ht="27" customHeight="1" x14ac:dyDescent="0.25">
      <c r="A300" s="60" t="s">
        <v>479</v>
      </c>
      <c r="B300" s="60" t="s">
        <v>480</v>
      </c>
      <c r="C300" s="34">
        <v>4301031153</v>
      </c>
      <c r="D300" s="568">
        <v>4607091387230</v>
      </c>
      <c r="E300" s="569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481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482</v>
      </c>
      <c r="B301" s="60" t="s">
        <v>483</v>
      </c>
      <c r="C301" s="34">
        <v>4301031154</v>
      </c>
      <c r="D301" s="568">
        <v>4607091387292</v>
      </c>
      <c r="E301" s="569"/>
      <c r="F301" s="59">
        <v>0.73</v>
      </c>
      <c r="G301" s="35">
        <v>6</v>
      </c>
      <c r="H301" s="59">
        <v>4.38</v>
      </c>
      <c r="I301" s="59">
        <v>4.6500000000000004</v>
      </c>
      <c r="J301" s="35">
        <v>132</v>
      </c>
      <c r="K301" s="35" t="s">
        <v>111</v>
      </c>
      <c r="L301" s="35"/>
      <c r="M301" s="36" t="s">
        <v>68</v>
      </c>
      <c r="N301" s="36"/>
      <c r="O301" s="35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IFERROR(IF(Y301=0,"",ROUNDUP(Y301/H301,0)*0.00902),"")</f>
        <v/>
      </c>
      <c r="AA301" s="65"/>
      <c r="AB301" s="66"/>
      <c r="AC301" s="359" t="s">
        <v>484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485</v>
      </c>
      <c r="B302" s="60" t="s">
        <v>486</v>
      </c>
      <c r="C302" s="34">
        <v>4301031152</v>
      </c>
      <c r="D302" s="568">
        <v>4607091387285</v>
      </c>
      <c r="E302" s="569"/>
      <c r="F302" s="59">
        <v>0.35</v>
      </c>
      <c r="G302" s="35">
        <v>6</v>
      </c>
      <c r="H302" s="59">
        <v>2.1</v>
      </c>
      <c r="I302" s="59">
        <v>2.23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7"/>
      <c r="V302" s="37"/>
      <c r="W302" s="38" t="s">
        <v>70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487</v>
      </c>
      <c r="B303" s="60" t="s">
        <v>488</v>
      </c>
      <c r="C303" s="34">
        <v>4301031305</v>
      </c>
      <c r="D303" s="568">
        <v>4607091389845</v>
      </c>
      <c r="E303" s="569"/>
      <c r="F303" s="59">
        <v>0.35</v>
      </c>
      <c r="G303" s="35">
        <v>6</v>
      </c>
      <c r="H303" s="59">
        <v>2.1</v>
      </c>
      <c r="I303" s="59">
        <v>2.2000000000000002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489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490</v>
      </c>
      <c r="B304" s="60" t="s">
        <v>491</v>
      </c>
      <c r="C304" s="34">
        <v>4301031306</v>
      </c>
      <c r="D304" s="568">
        <v>4680115882881</v>
      </c>
      <c r="E304" s="569"/>
      <c r="F304" s="59">
        <v>0.28000000000000003</v>
      </c>
      <c r="G304" s="35">
        <v>6</v>
      </c>
      <c r="H304" s="59">
        <v>1.68</v>
      </c>
      <c r="I304" s="59">
        <v>1.81</v>
      </c>
      <c r="J304" s="35">
        <v>234</v>
      </c>
      <c r="K304" s="35" t="s">
        <v>67</v>
      </c>
      <c r="L304" s="35"/>
      <c r="M304" s="36" t="s">
        <v>68</v>
      </c>
      <c r="N304" s="36"/>
      <c r="O304" s="35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7"/>
      <c r="V304" s="37"/>
      <c r="W304" s="38" t="s">
        <v>70</v>
      </c>
      <c r="X304" s="56">
        <v>0</v>
      </c>
      <c r="Y304" s="53">
        <f t="shared" si="42"/>
        <v>0</v>
      </c>
      <c r="Z304" s="39" t="str">
        <f>IFERROR(IF(Y304=0,"",ROUNDUP(Y304/H304,0)*0.00502),"")</f>
        <v/>
      </c>
      <c r="AA304" s="65"/>
      <c r="AB304" s="66"/>
      <c r="AC304" s="365" t="s">
        <v>489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t="27" customHeight="1" x14ac:dyDescent="0.25">
      <c r="A305" s="60" t="s">
        <v>492</v>
      </c>
      <c r="B305" s="60" t="s">
        <v>493</v>
      </c>
      <c r="C305" s="34">
        <v>4301031066</v>
      </c>
      <c r="D305" s="568">
        <v>4607091383836</v>
      </c>
      <c r="E305" s="569"/>
      <c r="F305" s="59">
        <v>0.3</v>
      </c>
      <c r="G305" s="35">
        <v>6</v>
      </c>
      <c r="H305" s="59">
        <v>1.8</v>
      </c>
      <c r="I305" s="59">
        <v>2.028</v>
      </c>
      <c r="J305" s="35">
        <v>182</v>
      </c>
      <c r="K305" s="35" t="s">
        <v>77</v>
      </c>
      <c r="L305" s="35"/>
      <c r="M305" s="36" t="s">
        <v>68</v>
      </c>
      <c r="N305" s="36"/>
      <c r="O305" s="35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7"/>
      <c r="V305" s="37"/>
      <c r="W305" s="38" t="s">
        <v>70</v>
      </c>
      <c r="X305" s="56">
        <v>0</v>
      </c>
      <c r="Y305" s="53">
        <f t="shared" si="42"/>
        <v>0</v>
      </c>
      <c r="Z305" s="39" t="str">
        <f>IFERROR(IF(Y305=0,"",ROUNDUP(Y305/H305,0)*0.00651),"")</f>
        <v/>
      </c>
      <c r="AA305" s="65"/>
      <c r="AB305" s="66"/>
      <c r="AC305" s="367" t="s">
        <v>494</v>
      </c>
      <c r="AG305" s="75"/>
      <c r="AJ305" s="79"/>
      <c r="AK305" s="79">
        <v>0</v>
      </c>
      <c r="BB305" s="368" t="s">
        <v>1</v>
      </c>
      <c r="BM305" s="75">
        <f t="shared" si="43"/>
        <v>0</v>
      </c>
      <c r="BN305" s="75">
        <f t="shared" si="44"/>
        <v>0</v>
      </c>
      <c r="BO305" s="75">
        <f t="shared" si="45"/>
        <v>0</v>
      </c>
      <c r="BP305" s="75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40" t="s">
        <v>73</v>
      </c>
      <c r="X306" s="41">
        <f>IFERROR(X299/H299,"0")+IFERROR(X300/H300,"0")+IFERROR(X301/H301,"0")+IFERROR(X302/H302,"0")+IFERROR(X303/H303,"0")+IFERROR(X304/H304,"0")+IFERROR(X305/H305,"0")</f>
        <v>2.3809523809523809</v>
      </c>
      <c r="Y306" s="41">
        <f>IFERROR(Y299/H299,"0")+IFERROR(Y300/H300,"0")+IFERROR(Y301/H301,"0")+IFERROR(Y302/H302,"0")+IFERROR(Y303/H303,"0")+IFERROR(Y304/H304,"0")+IFERROR(Y305/H305,"0")</f>
        <v>3</v>
      </c>
      <c r="Z306" s="41">
        <f>IFERROR(IF(Z299="",0,Z299),"0")+IFERROR(IF(Z300="",0,Z300),"0")+IFERROR(IF(Z301="",0,Z301),"0")+IFERROR(IF(Z302="",0,Z302),"0")+IFERROR(IF(Z303="",0,Z303),"0")+IFERROR(IF(Z304="",0,Z304),"0")+IFERROR(IF(Z305="",0,Z305),"0")</f>
        <v>2.7060000000000001E-2</v>
      </c>
      <c r="AA306" s="64"/>
      <c r="AB306" s="64"/>
      <c r="AC306" s="64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40" t="s">
        <v>70</v>
      </c>
      <c r="X307" s="41">
        <f>IFERROR(SUM(X299:X305),"0")</f>
        <v>10</v>
      </c>
      <c r="Y307" s="41">
        <f>IFERROR(SUM(Y299:Y305),"0")</f>
        <v>12.600000000000001</v>
      </c>
      <c r="Z307" s="40"/>
      <c r="AA307" s="64"/>
      <c r="AB307" s="64"/>
      <c r="AC307" s="64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3"/>
      <c r="AB308" s="63"/>
      <c r="AC308" s="63"/>
    </row>
    <row r="309" spans="1:68" ht="27" customHeight="1" x14ac:dyDescent="0.25">
      <c r="A309" s="60" t="s">
        <v>495</v>
      </c>
      <c r="B309" s="60" t="s">
        <v>496</v>
      </c>
      <c r="C309" s="34">
        <v>4301051100</v>
      </c>
      <c r="D309" s="568">
        <v>4607091387766</v>
      </c>
      <c r="E309" s="569"/>
      <c r="F309" s="59">
        <v>1.3</v>
      </c>
      <c r="G309" s="35">
        <v>6</v>
      </c>
      <c r="H309" s="59">
        <v>7.8</v>
      </c>
      <c r="I309" s="59">
        <v>8.3130000000000006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498</v>
      </c>
      <c r="B310" s="60" t="s">
        <v>499</v>
      </c>
      <c r="C310" s="34">
        <v>4301051818</v>
      </c>
      <c r="D310" s="568">
        <v>4607091387957</v>
      </c>
      <c r="E310" s="569"/>
      <c r="F310" s="59">
        <v>1.3</v>
      </c>
      <c r="G310" s="35">
        <v>6</v>
      </c>
      <c r="H310" s="59">
        <v>7.8</v>
      </c>
      <c r="I310" s="59">
        <v>8.3190000000000008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501</v>
      </c>
      <c r="B311" s="60" t="s">
        <v>502</v>
      </c>
      <c r="C311" s="34">
        <v>4301051819</v>
      </c>
      <c r="D311" s="568">
        <v>4607091387964</v>
      </c>
      <c r="E311" s="569"/>
      <c r="F311" s="59">
        <v>1.35</v>
      </c>
      <c r="G311" s="35">
        <v>6</v>
      </c>
      <c r="H311" s="59">
        <v>8.1</v>
      </c>
      <c r="I311" s="59">
        <v>8.6010000000000009</v>
      </c>
      <c r="J311" s="35">
        <v>64</v>
      </c>
      <c r="K311" s="35" t="s">
        <v>106</v>
      </c>
      <c r="L311" s="35"/>
      <c r="M311" s="36" t="s">
        <v>78</v>
      </c>
      <c r="N311" s="36"/>
      <c r="O311" s="35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504</v>
      </c>
      <c r="B312" s="60" t="s">
        <v>505</v>
      </c>
      <c r="C312" s="34">
        <v>4301051734</v>
      </c>
      <c r="D312" s="568">
        <v>4680115884588</v>
      </c>
      <c r="E312" s="569"/>
      <c r="F312" s="59">
        <v>0.5</v>
      </c>
      <c r="G312" s="35">
        <v>6</v>
      </c>
      <c r="H312" s="59">
        <v>3</v>
      </c>
      <c r="I312" s="59">
        <v>3.246</v>
      </c>
      <c r="J312" s="35">
        <v>182</v>
      </c>
      <c r="K312" s="35" t="s">
        <v>77</v>
      </c>
      <c r="L312" s="35"/>
      <c r="M312" s="36" t="s">
        <v>78</v>
      </c>
      <c r="N312" s="36"/>
      <c r="O312" s="35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506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507</v>
      </c>
      <c r="B313" s="60" t="s">
        <v>508</v>
      </c>
      <c r="C313" s="34">
        <v>4301051578</v>
      </c>
      <c r="D313" s="568">
        <v>4607091387513</v>
      </c>
      <c r="E313" s="569"/>
      <c r="F313" s="59">
        <v>0.45</v>
      </c>
      <c r="G313" s="35">
        <v>6</v>
      </c>
      <c r="H313" s="59">
        <v>2.7</v>
      </c>
      <c r="I313" s="59">
        <v>2.9580000000000002</v>
      </c>
      <c r="J313" s="35">
        <v>182</v>
      </c>
      <c r="K313" s="35" t="s">
        <v>77</v>
      </c>
      <c r="L313" s="35"/>
      <c r="M313" s="36" t="s">
        <v>93</v>
      </c>
      <c r="N313" s="36"/>
      <c r="O313" s="35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/>
      <c r="AB313" s="66"/>
      <c r="AC313" s="377" t="s">
        <v>509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40" t="s">
        <v>73</v>
      </c>
      <c r="X314" s="41">
        <f>IFERROR(X309/H309,"0")+IFERROR(X310/H310,"0")+IFERROR(X311/H311,"0")+IFERROR(X312/H312,"0")+IFERROR(X313/H313,"0")</f>
        <v>0</v>
      </c>
      <c r="Y314" s="41">
        <f>IFERROR(Y309/H309,"0")+IFERROR(Y310/H310,"0")+IFERROR(Y311/H311,"0")+IFERROR(Y312/H312,"0")+IFERROR(Y313/H313,"0")</f>
        <v>0</v>
      </c>
      <c r="Z314" s="41">
        <f>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40" t="s">
        <v>70</v>
      </c>
      <c r="X315" s="41">
        <f>IFERROR(SUM(X309:X313),"0")</f>
        <v>0</v>
      </c>
      <c r="Y315" s="41">
        <f>IFERROR(SUM(Y309:Y313),"0")</f>
        <v>0</v>
      </c>
      <c r="Z315" s="40"/>
      <c r="AA315" s="64"/>
      <c r="AB315" s="64"/>
      <c r="AC315" s="64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3"/>
      <c r="AB316" s="63"/>
      <c r="AC316" s="63"/>
    </row>
    <row r="317" spans="1:68" ht="27" customHeight="1" x14ac:dyDescent="0.25">
      <c r="A317" s="60" t="s">
        <v>510</v>
      </c>
      <c r="B317" s="60" t="s">
        <v>511</v>
      </c>
      <c r="C317" s="34">
        <v>4301060387</v>
      </c>
      <c r="D317" s="568">
        <v>4607091380880</v>
      </c>
      <c r="E317" s="569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513</v>
      </c>
      <c r="B318" s="60" t="s">
        <v>514</v>
      </c>
      <c r="C318" s="34">
        <v>4301060406</v>
      </c>
      <c r="D318" s="568">
        <v>4607091384482</v>
      </c>
      <c r="E318" s="569"/>
      <c r="F318" s="59">
        <v>1.3</v>
      </c>
      <c r="G318" s="35">
        <v>6</v>
      </c>
      <c r="H318" s="59">
        <v>7.8</v>
      </c>
      <c r="I318" s="59">
        <v>8.3190000000000008</v>
      </c>
      <c r="J318" s="35">
        <v>64</v>
      </c>
      <c r="K318" s="35" t="s">
        <v>106</v>
      </c>
      <c r="L318" s="35"/>
      <c r="M318" s="36" t="s">
        <v>78</v>
      </c>
      <c r="N318" s="36"/>
      <c r="O318" s="35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7"/>
      <c r="V318" s="37"/>
      <c r="W318" s="38" t="s">
        <v>70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515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16.5" customHeight="1" x14ac:dyDescent="0.25">
      <c r="A319" s="60" t="s">
        <v>516</v>
      </c>
      <c r="B319" s="60" t="s">
        <v>517</v>
      </c>
      <c r="C319" s="34">
        <v>4301060484</v>
      </c>
      <c r="D319" s="568">
        <v>4607091380897</v>
      </c>
      <c r="E319" s="569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106</v>
      </c>
      <c r="L319" s="35"/>
      <c r="M319" s="36" t="s">
        <v>93</v>
      </c>
      <c r="N319" s="36"/>
      <c r="O319" s="35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7"/>
      <c r="V319" s="37"/>
      <c r="W319" s="38" t="s">
        <v>70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IFERROR(IF(Y319=0,"",ROUNDUP(Y319/H319,0)*0.01898),"")</f>
        <v/>
      </c>
      <c r="AA319" s="65"/>
      <c r="AB319" s="66"/>
      <c r="AC319" s="383" t="s">
        <v>518</v>
      </c>
      <c r="AG319" s="75"/>
      <c r="AJ319" s="79"/>
      <c r="AK319" s="79">
        <v>0</v>
      </c>
      <c r="BB319" s="38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40" t="s">
        <v>73</v>
      </c>
      <c r="X320" s="41">
        <f>IFERROR(X317/H317,"0")+IFERROR(X318/H318,"0")+IFERROR(X319/H319,"0")</f>
        <v>0</v>
      </c>
      <c r="Y320" s="41">
        <f>IFERROR(Y317/H317,"0")+IFERROR(Y318/H318,"0")+IFERROR(Y319/H319,"0")</f>
        <v>0</v>
      </c>
      <c r="Z320" s="41">
        <f>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40" t="s">
        <v>70</v>
      </c>
      <c r="X321" s="41">
        <f>IFERROR(SUM(X317:X319),"0")</f>
        <v>0</v>
      </c>
      <c r="Y321" s="41">
        <f>IFERROR(SUM(Y317:Y319),"0")</f>
        <v>0</v>
      </c>
      <c r="Z321" s="40"/>
      <c r="AA321" s="64"/>
      <c r="AB321" s="64"/>
      <c r="AC321" s="64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3"/>
      <c r="AB322" s="63"/>
      <c r="AC322" s="63"/>
    </row>
    <row r="323" spans="1:68" ht="27" customHeight="1" x14ac:dyDescent="0.25">
      <c r="A323" s="60" t="s">
        <v>519</v>
      </c>
      <c r="B323" s="60" t="s">
        <v>520</v>
      </c>
      <c r="C323" s="34">
        <v>4301030235</v>
      </c>
      <c r="D323" s="568">
        <v>4607091388381</v>
      </c>
      <c r="E323" s="569"/>
      <c r="F323" s="59">
        <v>0.38</v>
      </c>
      <c r="G323" s="35">
        <v>8</v>
      </c>
      <c r="H323" s="59">
        <v>3.04</v>
      </c>
      <c r="I323" s="59">
        <v>3.33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818" t="s">
        <v>521</v>
      </c>
      <c r="Q323" s="564"/>
      <c r="R323" s="564"/>
      <c r="S323" s="564"/>
      <c r="T323" s="565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522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4301030232</v>
      </c>
      <c r="D324" s="568">
        <v>4607091388374</v>
      </c>
      <c r="E324" s="569"/>
      <c r="F324" s="59">
        <v>0.38</v>
      </c>
      <c r="G324" s="35">
        <v>8</v>
      </c>
      <c r="H324" s="59">
        <v>3.04</v>
      </c>
      <c r="I324" s="59">
        <v>3.29</v>
      </c>
      <c r="J324" s="35">
        <v>132</v>
      </c>
      <c r="K324" s="35" t="s">
        <v>111</v>
      </c>
      <c r="L324" s="35"/>
      <c r="M324" s="36" t="s">
        <v>98</v>
      </c>
      <c r="N324" s="36"/>
      <c r="O324" s="35">
        <v>180</v>
      </c>
      <c r="P324" s="741" t="s">
        <v>525</v>
      </c>
      <c r="Q324" s="564"/>
      <c r="R324" s="564"/>
      <c r="S324" s="564"/>
      <c r="T324" s="565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/>
      <c r="AB324" s="66"/>
      <c r="AC324" s="387" t="s">
        <v>522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4301032015</v>
      </c>
      <c r="D325" s="568">
        <v>4607091383102</v>
      </c>
      <c r="E325" s="569"/>
      <c r="F325" s="59">
        <v>0.17</v>
      </c>
      <c r="G325" s="35">
        <v>15</v>
      </c>
      <c r="H325" s="59">
        <v>2.5499999999999998</v>
      </c>
      <c r="I325" s="59">
        <v>2.9550000000000001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7"/>
      <c r="V325" s="37"/>
      <c r="W325" s="38" t="s">
        <v>70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528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4301030233</v>
      </c>
      <c r="D326" s="568">
        <v>4607091388404</v>
      </c>
      <c r="E326" s="569"/>
      <c r="F326" s="59">
        <v>0.17</v>
      </c>
      <c r="G326" s="35">
        <v>15</v>
      </c>
      <c r="H326" s="59">
        <v>2.5499999999999998</v>
      </c>
      <c r="I326" s="59">
        <v>2.88</v>
      </c>
      <c r="J326" s="35">
        <v>182</v>
      </c>
      <c r="K326" s="35" t="s">
        <v>77</v>
      </c>
      <c r="L326" s="35"/>
      <c r="M326" s="36" t="s">
        <v>98</v>
      </c>
      <c r="N326" s="36"/>
      <c r="O326" s="35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7"/>
      <c r="V326" s="37"/>
      <c r="W326" s="38" t="s">
        <v>70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1" t="s">
        <v>522</v>
      </c>
      <c r="AG326" s="75"/>
      <c r="AJ326" s="79"/>
      <c r="AK326" s="79">
        <v>0</v>
      </c>
      <c r="BB326" s="392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40" t="s">
        <v>73</v>
      </c>
      <c r="X327" s="41">
        <f>IFERROR(X323/H323,"0")+IFERROR(X324/H324,"0")+IFERROR(X325/H325,"0")+IFERROR(X326/H326,"0")</f>
        <v>0</v>
      </c>
      <c r="Y327" s="41">
        <f>IFERROR(Y323/H323,"0")+IFERROR(Y324/H324,"0")+IFERROR(Y325/H325,"0")+IFERROR(Y326/H326,"0")</f>
        <v>0</v>
      </c>
      <c r="Z327" s="41">
        <f>IFERROR(IF(Z323="",0,Z323),"0")+IFERROR(IF(Z324="",0,Z324),"0")+IFERROR(IF(Z325="",0,Z325),"0")+IFERROR(IF(Z326="",0,Z326),"0")</f>
        <v>0</v>
      </c>
      <c r="AA327" s="64"/>
      <c r="AB327" s="64"/>
      <c r="AC327" s="64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40" t="s">
        <v>70</v>
      </c>
      <c r="X328" s="41">
        <f>IFERROR(SUM(X323:X326),"0")</f>
        <v>0</v>
      </c>
      <c r="Y328" s="41">
        <f>IFERROR(SUM(Y323:Y326),"0")</f>
        <v>0</v>
      </c>
      <c r="Z328" s="40"/>
      <c r="AA328" s="64"/>
      <c r="AB328" s="64"/>
      <c r="AC328" s="64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3"/>
      <c r="AB329" s="63"/>
      <c r="AC329" s="63"/>
    </row>
    <row r="330" spans="1:68" ht="16.5" customHeight="1" x14ac:dyDescent="0.25">
      <c r="A330" s="60" t="s">
        <v>532</v>
      </c>
      <c r="B330" s="60" t="s">
        <v>533</v>
      </c>
      <c r="C330" s="34">
        <v>4301180007</v>
      </c>
      <c r="D330" s="568">
        <v>4680115881808</v>
      </c>
      <c r="E330" s="56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534</v>
      </c>
      <c r="N330" s="36"/>
      <c r="O330" s="35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535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536</v>
      </c>
      <c r="B331" s="60" t="s">
        <v>537</v>
      </c>
      <c r="C331" s="34">
        <v>4301180006</v>
      </c>
      <c r="D331" s="568">
        <v>4680115881822</v>
      </c>
      <c r="E331" s="569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534</v>
      </c>
      <c r="N331" s="36"/>
      <c r="O331" s="35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535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538</v>
      </c>
      <c r="B332" s="60" t="s">
        <v>539</v>
      </c>
      <c r="C332" s="34">
        <v>4301180001</v>
      </c>
      <c r="D332" s="568">
        <v>4680115880016</v>
      </c>
      <c r="E332" s="569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77</v>
      </c>
      <c r="L332" s="35"/>
      <c r="M332" s="36" t="s">
        <v>534</v>
      </c>
      <c r="N332" s="36"/>
      <c r="O332" s="35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7"/>
      <c r="V332" s="37"/>
      <c r="W332" s="38" t="s">
        <v>70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IFERROR(IF(Y332=0,"",ROUNDUP(Y332/H332,0)*0.00474),"")</f>
        <v/>
      </c>
      <c r="AA332" s="65"/>
      <c r="AB332" s="66"/>
      <c r="AC332" s="397" t="s">
        <v>535</v>
      </c>
      <c r="AG332" s="75"/>
      <c r="AJ332" s="79"/>
      <c r="AK332" s="79">
        <v>0</v>
      </c>
      <c r="BB332" s="398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40" t="s">
        <v>73</v>
      </c>
      <c r="X333" s="41">
        <f>IFERROR(X330/H330,"0")+IFERROR(X331/H331,"0")+IFERROR(X332/H332,"0")</f>
        <v>0</v>
      </c>
      <c r="Y333" s="41">
        <f>IFERROR(Y330/H330,"0")+IFERROR(Y331/H331,"0")+IFERROR(Y332/H332,"0")</f>
        <v>0</v>
      </c>
      <c r="Z333" s="41">
        <f>IFERROR(IF(Z330="",0,Z330),"0")+IFERROR(IF(Z331="",0,Z331),"0")+IFERROR(IF(Z332="",0,Z332),"0")</f>
        <v>0</v>
      </c>
      <c r="AA333" s="64"/>
      <c r="AB333" s="64"/>
      <c r="AC333" s="64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40" t="s">
        <v>70</v>
      </c>
      <c r="X334" s="41">
        <f>IFERROR(SUM(X330:X332),"0")</f>
        <v>0</v>
      </c>
      <c r="Y334" s="41">
        <f>IFERROR(SUM(Y330:Y332),"0")</f>
        <v>0</v>
      </c>
      <c r="Z334" s="40"/>
      <c r="AA334" s="64"/>
      <c r="AB334" s="64"/>
      <c r="AC334" s="64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62"/>
      <c r="AB335" s="62"/>
      <c r="AC335" s="62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3"/>
      <c r="AB336" s="63"/>
      <c r="AC336" s="63"/>
    </row>
    <row r="337" spans="1:68" ht="27" customHeight="1" x14ac:dyDescent="0.25">
      <c r="A337" s="60" t="s">
        <v>541</v>
      </c>
      <c r="B337" s="60" t="s">
        <v>542</v>
      </c>
      <c r="C337" s="34">
        <v>4301051489</v>
      </c>
      <c r="D337" s="568">
        <v>4607091387919</v>
      </c>
      <c r="E337" s="569"/>
      <c r="F337" s="59">
        <v>1.35</v>
      </c>
      <c r="G337" s="35">
        <v>6</v>
      </c>
      <c r="H337" s="59">
        <v>8.1</v>
      </c>
      <c r="I337" s="59">
        <v>8.6189999999999998</v>
      </c>
      <c r="J337" s="35">
        <v>64</v>
      </c>
      <c r="K337" s="35" t="s">
        <v>106</v>
      </c>
      <c r="L337" s="35"/>
      <c r="M337" s="36" t="s">
        <v>93</v>
      </c>
      <c r="N337" s="36"/>
      <c r="O337" s="35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544</v>
      </c>
      <c r="B338" s="60" t="s">
        <v>545</v>
      </c>
      <c r="C338" s="34">
        <v>4301051461</v>
      </c>
      <c r="D338" s="568">
        <v>4680115883604</v>
      </c>
      <c r="E338" s="569"/>
      <c r="F338" s="59">
        <v>0.35</v>
      </c>
      <c r="G338" s="35">
        <v>6</v>
      </c>
      <c r="H338" s="59">
        <v>2.1</v>
      </c>
      <c r="I338" s="59">
        <v>2.3519999999999999</v>
      </c>
      <c r="J338" s="35">
        <v>182</v>
      </c>
      <c r="K338" s="35" t="s">
        <v>77</v>
      </c>
      <c r="L338" s="35"/>
      <c r="M338" s="36" t="s">
        <v>78</v>
      </c>
      <c r="N338" s="36"/>
      <c r="O338" s="35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7"/>
      <c r="V338" s="37"/>
      <c r="W338" s="38" t="s">
        <v>70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546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547</v>
      </c>
      <c r="B339" s="60" t="s">
        <v>548</v>
      </c>
      <c r="C339" s="34">
        <v>4301051864</v>
      </c>
      <c r="D339" s="568">
        <v>4680115883567</v>
      </c>
      <c r="E339" s="569"/>
      <c r="F339" s="59">
        <v>0.35</v>
      </c>
      <c r="G339" s="35">
        <v>6</v>
      </c>
      <c r="H339" s="59">
        <v>2.1</v>
      </c>
      <c r="I339" s="59">
        <v>2.34</v>
      </c>
      <c r="J339" s="35">
        <v>182</v>
      </c>
      <c r="K339" s="35" t="s">
        <v>77</v>
      </c>
      <c r="L339" s="35"/>
      <c r="M339" s="36" t="s">
        <v>93</v>
      </c>
      <c r="N339" s="36"/>
      <c r="O339" s="35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7"/>
      <c r="V339" s="37"/>
      <c r="W339" s="38" t="s">
        <v>70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3" t="s">
        <v>549</v>
      </c>
      <c r="AG339" s="75"/>
      <c r="AJ339" s="79"/>
      <c r="AK339" s="79">
        <v>0</v>
      </c>
      <c r="BB339" s="404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40" t="s">
        <v>73</v>
      </c>
      <c r="X340" s="41">
        <f>IFERROR(X337/H337,"0")+IFERROR(X338/H338,"0")+IFERROR(X339/H339,"0")</f>
        <v>0</v>
      </c>
      <c r="Y340" s="41">
        <f>IFERROR(Y337/H337,"0")+IFERROR(Y338/H338,"0")+IFERROR(Y339/H339,"0")</f>
        <v>0</v>
      </c>
      <c r="Z340" s="41">
        <f>IFERROR(IF(Z337="",0,Z337),"0")+IFERROR(IF(Z338="",0,Z338),"0")+IFERROR(IF(Z339="",0,Z339),"0")</f>
        <v>0</v>
      </c>
      <c r="AA340" s="64"/>
      <c r="AB340" s="64"/>
      <c r="AC340" s="64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40" t="s">
        <v>70</v>
      </c>
      <c r="X341" s="41">
        <f>IFERROR(SUM(X337:X339),"0")</f>
        <v>0</v>
      </c>
      <c r="Y341" s="41">
        <f>IFERROR(SUM(Y337:Y339),"0")</f>
        <v>0</v>
      </c>
      <c r="Z341" s="40"/>
      <c r="AA341" s="64"/>
      <c r="AB341" s="64"/>
      <c r="AC341" s="64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52"/>
      <c r="AB342" s="52"/>
      <c r="AC342" s="52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62"/>
      <c r="AB343" s="62"/>
      <c r="AC343" s="62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3"/>
      <c r="AB344" s="63"/>
      <c r="AC344" s="63"/>
    </row>
    <row r="345" spans="1:68" ht="37.5" customHeight="1" x14ac:dyDescent="0.25">
      <c r="A345" s="60" t="s">
        <v>552</v>
      </c>
      <c r="B345" s="60" t="s">
        <v>553</v>
      </c>
      <c r="C345" s="34">
        <v>4301011869</v>
      </c>
      <c r="D345" s="568">
        <v>4680115884847</v>
      </c>
      <c r="E345" s="56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/>
      <c r="M345" s="36" t="s">
        <v>68</v>
      </c>
      <c r="N345" s="36"/>
      <c r="O345" s="35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7"/>
      <c r="V345" s="37"/>
      <c r="W345" s="38" t="s">
        <v>70</v>
      </c>
      <c r="X345" s="56">
        <v>0</v>
      </c>
      <c r="Y345" s="53">
        <f t="shared" ref="Y345:Y351" si="47">IFERROR(IF(X345="",0,CEILING((X345/$H345),1)*$H345),"")</f>
        <v>0</v>
      </c>
      <c r="Z345" s="39" t="str">
        <f>IFERROR(IF(Y345=0,"",ROUNDUP(Y345/H345,0)*0.02175),"")</f>
        <v/>
      </c>
      <c r="AA345" s="65"/>
      <c r="AB345" s="66"/>
      <c r="AC345" s="405" t="s">
        <v>554</v>
      </c>
      <c r="AG345" s="75"/>
      <c r="AJ345" s="79"/>
      <c r="AK345" s="79">
        <v>0</v>
      </c>
      <c r="BB345" s="406" t="s">
        <v>1</v>
      </c>
      <c r="BM345" s="75">
        <f t="shared" ref="BM345:BM351" si="48">IFERROR(X345*I345/H345,"0")</f>
        <v>0</v>
      </c>
      <c r="BN345" s="75">
        <f t="shared" ref="BN345:BN351" si="49">IFERROR(Y345*I345/H345,"0")</f>
        <v>0</v>
      </c>
      <c r="BO345" s="75">
        <f t="shared" ref="BO345:BO351" si="50">IFERROR(1/J345*(X345/H345),"0")</f>
        <v>0</v>
      </c>
      <c r="BP345" s="75">
        <f t="shared" ref="BP345:BP351" si="51">IFERROR(1/J345*(Y345/H345),"0")</f>
        <v>0</v>
      </c>
    </row>
    <row r="346" spans="1:68" ht="27" customHeight="1" x14ac:dyDescent="0.25">
      <c r="A346" s="60" t="s">
        <v>555</v>
      </c>
      <c r="B346" s="60" t="s">
        <v>556</v>
      </c>
      <c r="C346" s="34">
        <v>4301011870</v>
      </c>
      <c r="D346" s="568">
        <v>4680115884854</v>
      </c>
      <c r="E346" s="56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112</v>
      </c>
      <c r="M346" s="36" t="s">
        <v>68</v>
      </c>
      <c r="N346" s="36"/>
      <c r="O346" s="35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7"/>
      <c r="V346" s="37"/>
      <c r="W346" s="38" t="s">
        <v>70</v>
      </c>
      <c r="X346" s="56">
        <v>200</v>
      </c>
      <c r="Y346" s="53">
        <f t="shared" si="47"/>
        <v>210</v>
      </c>
      <c r="Z346" s="39">
        <f>IFERROR(IF(Y346=0,"",ROUNDUP(Y346/H346,0)*0.02175),"")</f>
        <v>0.30449999999999999</v>
      </c>
      <c r="AA346" s="65"/>
      <c r="AB346" s="66"/>
      <c r="AC346" s="407" t="s">
        <v>557</v>
      </c>
      <c r="AG346" s="75"/>
      <c r="AJ346" s="79" t="s">
        <v>113</v>
      </c>
      <c r="AK346" s="79">
        <v>720</v>
      </c>
      <c r="BB346" s="408" t="s">
        <v>1</v>
      </c>
      <c r="BM346" s="75">
        <f t="shared" si="48"/>
        <v>206.4</v>
      </c>
      <c r="BN346" s="75">
        <f t="shared" si="49"/>
        <v>216.72</v>
      </c>
      <c r="BO346" s="75">
        <f t="shared" si="50"/>
        <v>0.27777777777777779</v>
      </c>
      <c r="BP346" s="75">
        <f t="shared" si="51"/>
        <v>0.29166666666666663</v>
      </c>
    </row>
    <row r="347" spans="1:68" ht="27" customHeight="1" x14ac:dyDescent="0.25">
      <c r="A347" s="60" t="s">
        <v>558</v>
      </c>
      <c r="B347" s="60" t="s">
        <v>559</v>
      </c>
      <c r="C347" s="34">
        <v>4301011832</v>
      </c>
      <c r="D347" s="568">
        <v>4607091383997</v>
      </c>
      <c r="E347" s="569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/>
      <c r="M347" s="36" t="s">
        <v>93</v>
      </c>
      <c r="N347" s="36"/>
      <c r="O347" s="35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7"/>
      <c r="V347" s="37"/>
      <c r="W347" s="38" t="s">
        <v>70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560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37.5" customHeight="1" x14ac:dyDescent="0.25">
      <c r="A348" s="60" t="s">
        <v>561</v>
      </c>
      <c r="B348" s="60" t="s">
        <v>562</v>
      </c>
      <c r="C348" s="34">
        <v>4301011867</v>
      </c>
      <c r="D348" s="568">
        <v>4680115884830</v>
      </c>
      <c r="E348" s="569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106</v>
      </c>
      <c r="L348" s="35"/>
      <c r="M348" s="36" t="s">
        <v>68</v>
      </c>
      <c r="N348" s="36"/>
      <c r="O348" s="35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7"/>
      <c r="V348" s="37"/>
      <c r="W348" s="38" t="s">
        <v>70</v>
      </c>
      <c r="X348" s="56">
        <v>350</v>
      </c>
      <c r="Y348" s="53">
        <f t="shared" si="47"/>
        <v>360</v>
      </c>
      <c r="Z348" s="39">
        <f>IFERROR(IF(Y348=0,"",ROUNDUP(Y348/H348,0)*0.02175),"")</f>
        <v>0.52200000000000002</v>
      </c>
      <c r="AA348" s="65"/>
      <c r="AB348" s="66"/>
      <c r="AC348" s="411" t="s">
        <v>563</v>
      </c>
      <c r="AG348" s="75"/>
      <c r="AJ348" s="79"/>
      <c r="AK348" s="79">
        <v>0</v>
      </c>
      <c r="BB348" s="412" t="s">
        <v>1</v>
      </c>
      <c r="BM348" s="75">
        <f t="shared" si="48"/>
        <v>361.2</v>
      </c>
      <c r="BN348" s="75">
        <f t="shared" si="49"/>
        <v>371.52000000000004</v>
      </c>
      <c r="BO348" s="75">
        <f t="shared" si="50"/>
        <v>0.48611111111111105</v>
      </c>
      <c r="BP348" s="75">
        <f t="shared" si="51"/>
        <v>0.5</v>
      </c>
    </row>
    <row r="349" spans="1:68" ht="27" customHeight="1" x14ac:dyDescent="0.25">
      <c r="A349" s="60" t="s">
        <v>564</v>
      </c>
      <c r="B349" s="60" t="s">
        <v>565</v>
      </c>
      <c r="C349" s="34">
        <v>4301011433</v>
      </c>
      <c r="D349" s="568">
        <v>4680115882638</v>
      </c>
      <c r="E349" s="569"/>
      <c r="F349" s="59">
        <v>0.4</v>
      </c>
      <c r="G349" s="35">
        <v>10</v>
      </c>
      <c r="H349" s="59">
        <v>4</v>
      </c>
      <c r="I349" s="59">
        <v>4.21</v>
      </c>
      <c r="J349" s="35">
        <v>132</v>
      </c>
      <c r="K349" s="35" t="s">
        <v>111</v>
      </c>
      <c r="L349" s="35"/>
      <c r="M349" s="36" t="s">
        <v>107</v>
      </c>
      <c r="N349" s="36"/>
      <c r="O349" s="35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566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27" customHeight="1" x14ac:dyDescent="0.25">
      <c r="A350" s="60" t="s">
        <v>567</v>
      </c>
      <c r="B350" s="60" t="s">
        <v>568</v>
      </c>
      <c r="C350" s="34">
        <v>4301011952</v>
      </c>
      <c r="D350" s="568">
        <v>4680115884922</v>
      </c>
      <c r="E350" s="569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7"/>
      <c r="V350" s="37"/>
      <c r="W350" s="38" t="s">
        <v>70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557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37.5" customHeight="1" x14ac:dyDescent="0.25">
      <c r="A351" s="60" t="s">
        <v>569</v>
      </c>
      <c r="B351" s="60" t="s">
        <v>570</v>
      </c>
      <c r="C351" s="34">
        <v>4301011868</v>
      </c>
      <c r="D351" s="568">
        <v>4680115884861</v>
      </c>
      <c r="E351" s="569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111</v>
      </c>
      <c r="L351" s="35"/>
      <c r="M351" s="36" t="s">
        <v>68</v>
      </c>
      <c r="N351" s="36"/>
      <c r="O351" s="35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7"/>
      <c r="V351" s="37"/>
      <c r="W351" s="38" t="s">
        <v>70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/>
      <c r="AB351" s="66"/>
      <c r="AC351" s="417" t="s">
        <v>563</v>
      </c>
      <c r="AG351" s="75"/>
      <c r="AJ351" s="79"/>
      <c r="AK351" s="79">
        <v>0</v>
      </c>
      <c r="BB351" s="418" t="s">
        <v>1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40" t="s">
        <v>73</v>
      </c>
      <c r="X352" s="41">
        <f>IFERROR(X345/H345,"0")+IFERROR(X346/H346,"0")+IFERROR(X347/H347,"0")+IFERROR(X348/H348,"0")+IFERROR(X349/H349,"0")+IFERROR(X350/H350,"0")+IFERROR(X351/H351,"0")</f>
        <v>36.666666666666664</v>
      </c>
      <c r="Y352" s="41">
        <f>IFERROR(Y345/H345,"0")+IFERROR(Y346/H346,"0")+IFERROR(Y347/H347,"0")+IFERROR(Y348/H348,"0")+IFERROR(Y349/H349,"0")+IFERROR(Y350/H350,"0")+IFERROR(Y351/H351,"0")</f>
        <v>38</v>
      </c>
      <c r="Z352" s="41">
        <f>IFERROR(IF(Z345="",0,Z345),"0")+IFERROR(IF(Z346="",0,Z346),"0")+IFERROR(IF(Z347="",0,Z347),"0")+IFERROR(IF(Z348="",0,Z348),"0")+IFERROR(IF(Z349="",0,Z349),"0")+IFERROR(IF(Z350="",0,Z350),"0")+IFERROR(IF(Z351="",0,Z351),"0")</f>
        <v>0.82650000000000001</v>
      </c>
      <c r="AA352" s="64"/>
      <c r="AB352" s="64"/>
      <c r="AC352" s="64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40" t="s">
        <v>70</v>
      </c>
      <c r="X353" s="41">
        <f>IFERROR(SUM(X345:X351),"0")</f>
        <v>550</v>
      </c>
      <c r="Y353" s="41">
        <f>IFERROR(SUM(Y345:Y351),"0")</f>
        <v>570</v>
      </c>
      <c r="Z353" s="40"/>
      <c r="AA353" s="64"/>
      <c r="AB353" s="64"/>
      <c r="AC353" s="64"/>
    </row>
    <row r="354" spans="1:68" ht="14.25" customHeight="1" x14ac:dyDescent="0.25">
      <c r="A354" s="571" t="s">
        <v>137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3"/>
      <c r="AB354" s="63"/>
      <c r="AC354" s="63"/>
    </row>
    <row r="355" spans="1:68" ht="27" customHeight="1" x14ac:dyDescent="0.25">
      <c r="A355" s="60" t="s">
        <v>571</v>
      </c>
      <c r="B355" s="60" t="s">
        <v>572</v>
      </c>
      <c r="C355" s="34">
        <v>4301020178</v>
      </c>
      <c r="D355" s="568">
        <v>4607091383980</v>
      </c>
      <c r="E355" s="569"/>
      <c r="F355" s="59">
        <v>2.5</v>
      </c>
      <c r="G355" s="35">
        <v>6</v>
      </c>
      <c r="H355" s="59">
        <v>15</v>
      </c>
      <c r="I355" s="59">
        <v>15.48</v>
      </c>
      <c r="J355" s="35">
        <v>48</v>
      </c>
      <c r="K355" s="35" t="s">
        <v>106</v>
      </c>
      <c r="L355" s="35" t="s">
        <v>112</v>
      </c>
      <c r="M355" s="36" t="s">
        <v>107</v>
      </c>
      <c r="N355" s="36"/>
      <c r="O355" s="35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7"/>
      <c r="V355" s="37"/>
      <c r="W355" s="38" t="s">
        <v>70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IFERROR(IF(Y355=0,"",ROUNDUP(Y355/H355,0)*0.02175),"")</f>
        <v/>
      </c>
      <c r="AA355" s="65"/>
      <c r="AB355" s="66"/>
      <c r="AC355" s="419" t="s">
        <v>573</v>
      </c>
      <c r="AG355" s="75"/>
      <c r="AJ355" s="79" t="s">
        <v>113</v>
      </c>
      <c r="AK355" s="79">
        <v>720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16.5" customHeight="1" x14ac:dyDescent="0.25">
      <c r="A356" s="60" t="s">
        <v>574</v>
      </c>
      <c r="B356" s="60" t="s">
        <v>575</v>
      </c>
      <c r="C356" s="34">
        <v>4301020179</v>
      </c>
      <c r="D356" s="568">
        <v>4607091384178</v>
      </c>
      <c r="E356" s="569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111</v>
      </c>
      <c r="L356" s="35"/>
      <c r="M356" s="36" t="s">
        <v>107</v>
      </c>
      <c r="N356" s="36"/>
      <c r="O356" s="35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7"/>
      <c r="V356" s="37"/>
      <c r="W356" s="38" t="s">
        <v>70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IFERROR(IF(Y356=0,"",ROUNDUP(Y356/H356,0)*0.00902),"")</f>
        <v/>
      </c>
      <c r="AA356" s="65"/>
      <c r="AB356" s="66"/>
      <c r="AC356" s="421" t="s">
        <v>573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40" t="s">
        <v>73</v>
      </c>
      <c r="X357" s="41">
        <f>IFERROR(X355/H355,"0")+IFERROR(X356/H356,"0")</f>
        <v>0</v>
      </c>
      <c r="Y357" s="41">
        <f>IFERROR(Y355/H355,"0")+IFERROR(Y356/H356,"0")</f>
        <v>0</v>
      </c>
      <c r="Z357" s="41">
        <f>IFERROR(IF(Z355="",0,Z355),"0")+IFERROR(IF(Z356="",0,Z356),"0")</f>
        <v>0</v>
      </c>
      <c r="AA357" s="64"/>
      <c r="AB357" s="64"/>
      <c r="AC357" s="64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40" t="s">
        <v>70</v>
      </c>
      <c r="X358" s="41">
        <f>IFERROR(SUM(X355:X356),"0")</f>
        <v>0</v>
      </c>
      <c r="Y358" s="41">
        <f>IFERROR(SUM(Y355:Y356),"0")</f>
        <v>0</v>
      </c>
      <c r="Z358" s="40"/>
      <c r="AA358" s="64"/>
      <c r="AB358" s="64"/>
      <c r="AC358" s="64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4301051903</v>
      </c>
      <c r="D360" s="568">
        <v>4607091383928</v>
      </c>
      <c r="E360" s="569"/>
      <c r="F360" s="59">
        <v>1.5</v>
      </c>
      <c r="G360" s="35">
        <v>6</v>
      </c>
      <c r="H360" s="59">
        <v>9</v>
      </c>
      <c r="I360" s="59">
        <v>9.5250000000000004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578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579</v>
      </c>
      <c r="B361" s="60" t="s">
        <v>580</v>
      </c>
      <c r="C361" s="34">
        <v>4301051897</v>
      </c>
      <c r="D361" s="568">
        <v>4607091384260</v>
      </c>
      <c r="E361" s="569"/>
      <c r="F361" s="59">
        <v>1.5</v>
      </c>
      <c r="G361" s="35">
        <v>6</v>
      </c>
      <c r="H361" s="59">
        <v>9</v>
      </c>
      <c r="I361" s="59">
        <v>9.5190000000000001</v>
      </c>
      <c r="J361" s="35">
        <v>64</v>
      </c>
      <c r="K361" s="35" t="s">
        <v>106</v>
      </c>
      <c r="L361" s="35"/>
      <c r="M361" s="36" t="s">
        <v>78</v>
      </c>
      <c r="N361" s="36"/>
      <c r="O361" s="35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/>
      <c r="AB361" s="66"/>
      <c r="AC361" s="425" t="s">
        <v>581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40" t="s">
        <v>73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40" t="s">
        <v>70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3"/>
      <c r="AB364" s="63"/>
      <c r="AC364" s="63"/>
    </row>
    <row r="365" spans="1:68" ht="27" customHeight="1" x14ac:dyDescent="0.25">
      <c r="A365" s="60" t="s">
        <v>582</v>
      </c>
      <c r="B365" s="60" t="s">
        <v>583</v>
      </c>
      <c r="C365" s="34">
        <v>4301060439</v>
      </c>
      <c r="D365" s="568">
        <v>4607091384673</v>
      </c>
      <c r="E365" s="569"/>
      <c r="F365" s="59">
        <v>1.5</v>
      </c>
      <c r="G365" s="35">
        <v>6</v>
      </c>
      <c r="H365" s="59">
        <v>9</v>
      </c>
      <c r="I365" s="59">
        <v>9.5190000000000001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27" t="s">
        <v>584</v>
      </c>
      <c r="AG365" s="75"/>
      <c r="AJ365" s="79"/>
      <c r="AK365" s="79">
        <v>0</v>
      </c>
      <c r="BB365" s="428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40" t="s">
        <v>73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40" t="s">
        <v>70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62"/>
      <c r="AB368" s="62"/>
      <c r="AC368" s="62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3"/>
      <c r="AB369" s="63"/>
      <c r="AC369" s="63"/>
    </row>
    <row r="370" spans="1:68" ht="37.5" customHeight="1" x14ac:dyDescent="0.25">
      <c r="A370" s="60" t="s">
        <v>586</v>
      </c>
      <c r="B370" s="60" t="s">
        <v>587</v>
      </c>
      <c r="C370" s="34">
        <v>4301011873</v>
      </c>
      <c r="D370" s="568">
        <v>4680115881907</v>
      </c>
      <c r="E370" s="569"/>
      <c r="F370" s="59">
        <v>1.8</v>
      </c>
      <c r="G370" s="35">
        <v>6</v>
      </c>
      <c r="H370" s="59">
        <v>10.8</v>
      </c>
      <c r="I370" s="59">
        <v>11.234999999999999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588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589</v>
      </c>
      <c r="B371" s="60" t="s">
        <v>590</v>
      </c>
      <c r="C371" s="34">
        <v>4301011875</v>
      </c>
      <c r="D371" s="568">
        <v>4680115884885</v>
      </c>
      <c r="E371" s="569"/>
      <c r="F371" s="59">
        <v>0.8</v>
      </c>
      <c r="G371" s="35">
        <v>15</v>
      </c>
      <c r="H371" s="59">
        <v>12</v>
      </c>
      <c r="I371" s="59">
        <v>12.435</v>
      </c>
      <c r="J371" s="35">
        <v>64</v>
      </c>
      <c r="K371" s="35" t="s">
        <v>106</v>
      </c>
      <c r="L371" s="35"/>
      <c r="M371" s="36" t="s">
        <v>68</v>
      </c>
      <c r="N371" s="36"/>
      <c r="O371" s="35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7"/>
      <c r="V371" s="37"/>
      <c r="W371" s="38" t="s">
        <v>70</v>
      </c>
      <c r="X371" s="56">
        <v>20</v>
      </c>
      <c r="Y371" s="53">
        <f>IFERROR(IF(X371="",0,CEILING((X371/$H371),1)*$H371),"")</f>
        <v>24</v>
      </c>
      <c r="Z371" s="39">
        <f>IFERROR(IF(Y371=0,"",ROUNDUP(Y371/H371,0)*0.01898),"")</f>
        <v>3.7960000000000001E-2</v>
      </c>
      <c r="AA371" s="65"/>
      <c r="AB371" s="66"/>
      <c r="AC371" s="431" t="s">
        <v>591</v>
      </c>
      <c r="AG371" s="75"/>
      <c r="AJ371" s="79"/>
      <c r="AK371" s="79">
        <v>0</v>
      </c>
      <c r="BB371" s="432" t="s">
        <v>1</v>
      </c>
      <c r="BM371" s="75">
        <f>IFERROR(X371*I371/H371,"0")</f>
        <v>20.725000000000001</v>
      </c>
      <c r="BN371" s="75">
        <f>IFERROR(Y371*I371/H371,"0")</f>
        <v>24.87</v>
      </c>
      <c r="BO371" s="75">
        <f>IFERROR(1/J371*(X371/H371),"0")</f>
        <v>2.6041666666666668E-2</v>
      </c>
      <c r="BP371" s="75">
        <f>IFERROR(1/J371*(Y371/H371),"0")</f>
        <v>3.125E-2</v>
      </c>
    </row>
    <row r="372" spans="1:68" ht="37.5" customHeight="1" x14ac:dyDescent="0.25">
      <c r="A372" s="60" t="s">
        <v>592</v>
      </c>
      <c r="B372" s="60" t="s">
        <v>593</v>
      </c>
      <c r="C372" s="34">
        <v>4301011871</v>
      </c>
      <c r="D372" s="568">
        <v>4680115884908</v>
      </c>
      <c r="E372" s="569"/>
      <c r="F372" s="59">
        <v>0.4</v>
      </c>
      <c r="G372" s="35">
        <v>10</v>
      </c>
      <c r="H372" s="59">
        <v>4</v>
      </c>
      <c r="I372" s="59">
        <v>4.21</v>
      </c>
      <c r="J372" s="35">
        <v>132</v>
      </c>
      <c r="K372" s="35" t="s">
        <v>111</v>
      </c>
      <c r="L372" s="35"/>
      <c r="M372" s="36" t="s">
        <v>68</v>
      </c>
      <c r="N372" s="36"/>
      <c r="O372" s="35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7"/>
      <c r="V372" s="37"/>
      <c r="W372" s="38" t="s">
        <v>70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/>
      <c r="AB372" s="66"/>
      <c r="AC372" s="433" t="s">
        <v>591</v>
      </c>
      <c r="AG372" s="75"/>
      <c r="AJ372" s="79"/>
      <c r="AK372" s="79">
        <v>0</v>
      </c>
      <c r="BB372" s="434" t="s">
        <v>1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40" t="s">
        <v>73</v>
      </c>
      <c r="X373" s="41">
        <f>IFERROR(X370/H370,"0")+IFERROR(X371/H371,"0")+IFERROR(X372/H372,"0")</f>
        <v>1.6666666666666667</v>
      </c>
      <c r="Y373" s="41">
        <f>IFERROR(Y370/H370,"0")+IFERROR(Y371/H371,"0")+IFERROR(Y372/H372,"0")</f>
        <v>2</v>
      </c>
      <c r="Z373" s="41">
        <f>IFERROR(IF(Z370="",0,Z370),"0")+IFERROR(IF(Z371="",0,Z371),"0")+IFERROR(IF(Z372="",0,Z372),"0")</f>
        <v>3.7960000000000001E-2</v>
      </c>
      <c r="AA373" s="64"/>
      <c r="AB373" s="64"/>
      <c r="AC373" s="64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40" t="s">
        <v>70</v>
      </c>
      <c r="X374" s="41">
        <f>IFERROR(SUM(X370:X372),"0")</f>
        <v>20</v>
      </c>
      <c r="Y374" s="41">
        <f>IFERROR(SUM(Y370:Y372),"0")</f>
        <v>24</v>
      </c>
      <c r="Z374" s="40"/>
      <c r="AA374" s="64"/>
      <c r="AB374" s="64"/>
      <c r="AC374" s="64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3"/>
      <c r="AB375" s="63"/>
      <c r="AC375" s="63"/>
    </row>
    <row r="376" spans="1:68" ht="27" customHeight="1" x14ac:dyDescent="0.25">
      <c r="A376" s="60" t="s">
        <v>594</v>
      </c>
      <c r="B376" s="60" t="s">
        <v>595</v>
      </c>
      <c r="C376" s="34">
        <v>4301031303</v>
      </c>
      <c r="D376" s="568">
        <v>4607091384802</v>
      </c>
      <c r="E376" s="569"/>
      <c r="F376" s="59">
        <v>0.73</v>
      </c>
      <c r="G376" s="35">
        <v>6</v>
      </c>
      <c r="H376" s="59">
        <v>4.38</v>
      </c>
      <c r="I376" s="59">
        <v>4.6500000000000004</v>
      </c>
      <c r="J376" s="35">
        <v>132</v>
      </c>
      <c r="K376" s="35" t="s">
        <v>111</v>
      </c>
      <c r="L376" s="35"/>
      <c r="M376" s="36" t="s">
        <v>68</v>
      </c>
      <c r="N376" s="36"/>
      <c r="O376" s="35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/>
      <c r="AB376" s="66"/>
      <c r="AC376" s="435" t="s">
        <v>596</v>
      </c>
      <c r="AG376" s="75"/>
      <c r="AJ376" s="79"/>
      <c r="AK376" s="79">
        <v>0</v>
      </c>
      <c r="BB376" s="436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40" t="s">
        <v>73</v>
      </c>
      <c r="X377" s="41">
        <f>IFERROR(X376/H376,"0")</f>
        <v>0</v>
      </c>
      <c r="Y377" s="41">
        <f>IFERROR(Y376/H376,"0")</f>
        <v>0</v>
      </c>
      <c r="Z377" s="41">
        <f>IFERROR(IF(Z376="",0,Z376),"0")</f>
        <v>0</v>
      </c>
      <c r="AA377" s="64"/>
      <c r="AB377" s="64"/>
      <c r="AC377" s="64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40" t="s">
        <v>70</v>
      </c>
      <c r="X378" s="41">
        <f>IFERROR(SUM(X376:X376),"0")</f>
        <v>0</v>
      </c>
      <c r="Y378" s="41">
        <f>IFERROR(SUM(Y376:Y376),"0")</f>
        <v>0</v>
      </c>
      <c r="Z378" s="40"/>
      <c r="AA378" s="64"/>
      <c r="AB378" s="64"/>
      <c r="AC378" s="64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3"/>
      <c r="AB379" s="63"/>
      <c r="AC379" s="63"/>
    </row>
    <row r="380" spans="1:68" ht="27" customHeight="1" x14ac:dyDescent="0.25">
      <c r="A380" s="60" t="s">
        <v>597</v>
      </c>
      <c r="B380" s="60" t="s">
        <v>598</v>
      </c>
      <c r="C380" s="34">
        <v>4301051899</v>
      </c>
      <c r="D380" s="568">
        <v>4607091384246</v>
      </c>
      <c r="E380" s="569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/>
      <c r="M380" s="36" t="s">
        <v>78</v>
      </c>
      <c r="N380" s="36"/>
      <c r="O380" s="35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7"/>
      <c r="V380" s="37"/>
      <c r="W380" s="38" t="s">
        <v>70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IFERROR(IF(Y380=0,"",ROUNDUP(Y380/H380,0)*0.01898),"")</f>
        <v/>
      </c>
      <c r="AA380" s="65"/>
      <c r="AB380" s="66"/>
      <c r="AC380" s="437" t="s">
        <v>599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600</v>
      </c>
      <c r="B381" s="60" t="s">
        <v>601</v>
      </c>
      <c r="C381" s="34">
        <v>4301051660</v>
      </c>
      <c r="D381" s="568">
        <v>4607091384253</v>
      </c>
      <c r="E381" s="569"/>
      <c r="F381" s="59">
        <v>0.4</v>
      </c>
      <c r="G381" s="35">
        <v>6</v>
      </c>
      <c r="H381" s="59">
        <v>2.4</v>
      </c>
      <c r="I381" s="59">
        <v>2.6640000000000001</v>
      </c>
      <c r="J381" s="35">
        <v>182</v>
      </c>
      <c r="K381" s="35" t="s">
        <v>77</v>
      </c>
      <c r="L381" s="35"/>
      <c r="M381" s="36" t="s">
        <v>78</v>
      </c>
      <c r="N381" s="36"/>
      <c r="O381" s="35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7"/>
      <c r="V381" s="37"/>
      <c r="W381" s="38" t="s">
        <v>70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IFERROR(IF(Y381=0,"",ROUNDUP(Y381/H381,0)*0.00651),"")</f>
        <v/>
      </c>
      <c r="AA381" s="65"/>
      <c r="AB381" s="66"/>
      <c r="AC381" s="439" t="s">
        <v>599</v>
      </c>
      <c r="AG381" s="75"/>
      <c r="AJ381" s="79"/>
      <c r="AK381" s="79">
        <v>0</v>
      </c>
      <c r="BB381" s="440" t="s">
        <v>1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40" t="s">
        <v>73</v>
      </c>
      <c r="X382" s="41">
        <f>IFERROR(X380/H380,"0")+IFERROR(X381/H381,"0")</f>
        <v>0</v>
      </c>
      <c r="Y382" s="41">
        <f>IFERROR(Y380/H380,"0")+IFERROR(Y381/H381,"0")</f>
        <v>0</v>
      </c>
      <c r="Z382" s="41">
        <f>IFERROR(IF(Z380="",0,Z380),"0")+IFERROR(IF(Z381="",0,Z381),"0")</f>
        <v>0</v>
      </c>
      <c r="AA382" s="64"/>
      <c r="AB382" s="64"/>
      <c r="AC382" s="64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40" t="s">
        <v>70</v>
      </c>
      <c r="X383" s="41">
        <f>IFERROR(SUM(X380:X381),"0")</f>
        <v>0</v>
      </c>
      <c r="Y383" s="41">
        <f>IFERROR(SUM(Y380:Y381),"0")</f>
        <v>0</v>
      </c>
      <c r="Z383" s="40"/>
      <c r="AA383" s="64"/>
      <c r="AB383" s="64"/>
      <c r="AC383" s="64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3"/>
      <c r="AB384" s="63"/>
      <c r="AC384" s="63"/>
    </row>
    <row r="385" spans="1:68" ht="27" customHeight="1" x14ac:dyDescent="0.25">
      <c r="A385" s="60" t="s">
        <v>602</v>
      </c>
      <c r="B385" s="60" t="s">
        <v>603</v>
      </c>
      <c r="C385" s="34">
        <v>4301060441</v>
      </c>
      <c r="D385" s="568">
        <v>4607091389357</v>
      </c>
      <c r="E385" s="569"/>
      <c r="F385" s="59">
        <v>1.5</v>
      </c>
      <c r="G385" s="35">
        <v>6</v>
      </c>
      <c r="H385" s="59">
        <v>9</v>
      </c>
      <c r="I385" s="59">
        <v>9.4350000000000005</v>
      </c>
      <c r="J385" s="35">
        <v>64</v>
      </c>
      <c r="K385" s="35" t="s">
        <v>106</v>
      </c>
      <c r="L385" s="35"/>
      <c r="M385" s="36" t="s">
        <v>78</v>
      </c>
      <c r="N385" s="36"/>
      <c r="O385" s="35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7"/>
      <c r="V385" s="37"/>
      <c r="W385" s="38" t="s">
        <v>70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/>
      <c r="AB385" s="66"/>
      <c r="AC385" s="441" t="s">
        <v>604</v>
      </c>
      <c r="AG385" s="75"/>
      <c r="AJ385" s="79"/>
      <c r="AK385" s="79">
        <v>0</v>
      </c>
      <c r="BB385" s="442" t="s">
        <v>1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40" t="s">
        <v>73</v>
      </c>
      <c r="X386" s="41">
        <f>IFERROR(X385/H385,"0")</f>
        <v>0</v>
      </c>
      <c r="Y386" s="41">
        <f>IFERROR(Y385/H385,"0")</f>
        <v>0</v>
      </c>
      <c r="Z386" s="41">
        <f>IFERROR(IF(Z385="",0,Z385),"0")</f>
        <v>0</v>
      </c>
      <c r="AA386" s="64"/>
      <c r="AB386" s="64"/>
      <c r="AC386" s="64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40" t="s">
        <v>70</v>
      </c>
      <c r="X387" s="41">
        <f>IFERROR(SUM(X385:X385),"0")</f>
        <v>0</v>
      </c>
      <c r="Y387" s="41">
        <f>IFERROR(SUM(Y385:Y385),"0")</f>
        <v>0</v>
      </c>
      <c r="Z387" s="40"/>
      <c r="AA387" s="64"/>
      <c r="AB387" s="64"/>
      <c r="AC387" s="64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52"/>
      <c r="AB388" s="52"/>
      <c r="AC388" s="52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62"/>
      <c r="AB389" s="62"/>
      <c r="AC389" s="62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3"/>
      <c r="AB390" s="63"/>
      <c r="AC390" s="63"/>
    </row>
    <row r="391" spans="1:68" ht="27" customHeight="1" x14ac:dyDescent="0.25">
      <c r="A391" s="60" t="s">
        <v>607</v>
      </c>
      <c r="B391" s="60" t="s">
        <v>608</v>
      </c>
      <c r="C391" s="34">
        <v>4301031405</v>
      </c>
      <c r="D391" s="568">
        <v>4680115886100</v>
      </c>
      <c r="E391" s="56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7"/>
      <c r="V391" s="37"/>
      <c r="W391" s="38" t="s">
        <v>70</v>
      </c>
      <c r="X391" s="56">
        <v>0</v>
      </c>
      <c r="Y391" s="53">
        <f t="shared" ref="Y391:Y400" si="52">IFERROR(IF(X391="",0,CEILING((X391/$H391),1)*$H391),"")</f>
        <v>0</v>
      </c>
      <c r="Z391" s="39" t="str">
        <f>IFERROR(IF(Y391=0,"",ROUNDUP(Y391/H391,0)*0.00902),"")</f>
        <v/>
      </c>
      <c r="AA391" s="65"/>
      <c r="AB391" s="66"/>
      <c r="AC391" s="443" t="s">
        <v>609</v>
      </c>
      <c r="AG391" s="75"/>
      <c r="AJ391" s="79"/>
      <c r="AK391" s="79">
        <v>0</v>
      </c>
      <c r="BB391" s="444" t="s">
        <v>1</v>
      </c>
      <c r="BM391" s="75">
        <f t="shared" ref="BM391:BM400" si="53">IFERROR(X391*I391/H391,"0")</f>
        <v>0</v>
      </c>
      <c r="BN391" s="75">
        <f t="shared" ref="BN391:BN400" si="54">IFERROR(Y391*I391/H391,"0")</f>
        <v>0</v>
      </c>
      <c r="BO391" s="75">
        <f t="shared" ref="BO391:BO400" si="55">IFERROR(1/J391*(X391/H391),"0")</f>
        <v>0</v>
      </c>
      <c r="BP391" s="75">
        <f t="shared" ref="BP391:BP400" si="56">IFERROR(1/J391*(Y391/H391),"0")</f>
        <v>0</v>
      </c>
    </row>
    <row r="392" spans="1:68" ht="27" customHeight="1" x14ac:dyDescent="0.25">
      <c r="A392" s="60" t="s">
        <v>610</v>
      </c>
      <c r="B392" s="60" t="s">
        <v>611</v>
      </c>
      <c r="C392" s="34">
        <v>4301031382</v>
      </c>
      <c r="D392" s="568">
        <v>4680115886117</v>
      </c>
      <c r="E392" s="56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612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610</v>
      </c>
      <c r="B393" s="60" t="s">
        <v>613</v>
      </c>
      <c r="C393" s="34">
        <v>4301031406</v>
      </c>
      <c r="D393" s="568">
        <v>4680115886117</v>
      </c>
      <c r="E393" s="569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7"/>
      <c r="V393" s="37"/>
      <c r="W393" s="38" t="s">
        <v>70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612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614</v>
      </c>
      <c r="B394" s="60" t="s">
        <v>615</v>
      </c>
      <c r="C394" s="34">
        <v>4301031402</v>
      </c>
      <c r="D394" s="568">
        <v>4680115886124</v>
      </c>
      <c r="E394" s="569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111</v>
      </c>
      <c r="L394" s="35"/>
      <c r="M394" s="36" t="s">
        <v>68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7"/>
      <c r="V394" s="37"/>
      <c r="W394" s="38" t="s">
        <v>70</v>
      </c>
      <c r="X394" s="56">
        <v>0</v>
      </c>
      <c r="Y394" s="53">
        <f t="shared" si="52"/>
        <v>0</v>
      </c>
      <c r="Z394" s="39" t="str">
        <f>IFERROR(IF(Y394=0,"",ROUNDUP(Y394/H394,0)*0.00902),"")</f>
        <v/>
      </c>
      <c r="AA394" s="65"/>
      <c r="AB394" s="66"/>
      <c r="AC394" s="449" t="s">
        <v>616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617</v>
      </c>
      <c r="B395" s="60" t="s">
        <v>618</v>
      </c>
      <c r="C395" s="34">
        <v>4301031366</v>
      </c>
      <c r="D395" s="568">
        <v>4680115883147</v>
      </c>
      <c r="E395" s="569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7"/>
      <c r="V395" s="37"/>
      <c r="W395" s="38" t="s">
        <v>70</v>
      </c>
      <c r="X395" s="56">
        <v>0</v>
      </c>
      <c r="Y395" s="53">
        <f t="shared" si="52"/>
        <v>0</v>
      </c>
      <c r="Z395" s="39" t="str">
        <f t="shared" ref="Z395:Z400" si="57">IFERROR(IF(Y395=0,"",ROUNDUP(Y395/H395,0)*0.00502),"")</f>
        <v/>
      </c>
      <c r="AA395" s="65"/>
      <c r="AB395" s="66"/>
      <c r="AC395" s="451" t="s">
        <v>609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customHeight="1" x14ac:dyDescent="0.25">
      <c r="A396" s="60" t="s">
        <v>619</v>
      </c>
      <c r="B396" s="60" t="s">
        <v>620</v>
      </c>
      <c r="C396" s="34">
        <v>4301031362</v>
      </c>
      <c r="D396" s="568">
        <v>4607091384338</v>
      </c>
      <c r="E396" s="56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7"/>
      <c r="V396" s="37"/>
      <c r="W396" s="38" t="s">
        <v>70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609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37.5" customHeight="1" x14ac:dyDescent="0.25">
      <c r="A397" s="60" t="s">
        <v>621</v>
      </c>
      <c r="B397" s="60" t="s">
        <v>622</v>
      </c>
      <c r="C397" s="34">
        <v>4301031361</v>
      </c>
      <c r="D397" s="568">
        <v>4607091389524</v>
      </c>
      <c r="E397" s="56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623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624</v>
      </c>
      <c r="B398" s="60" t="s">
        <v>625</v>
      </c>
      <c r="C398" s="34">
        <v>4301031364</v>
      </c>
      <c r="D398" s="568">
        <v>4680115883161</v>
      </c>
      <c r="E398" s="569"/>
      <c r="F398" s="59">
        <v>0.28000000000000003</v>
      </c>
      <c r="G398" s="35">
        <v>6</v>
      </c>
      <c r="H398" s="59">
        <v>1.68</v>
      </c>
      <c r="I398" s="59">
        <v>1.81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7"/>
      <c r="V398" s="37"/>
      <c r="W398" s="38" t="s">
        <v>70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626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27" customHeight="1" x14ac:dyDescent="0.25">
      <c r="A399" s="60" t="s">
        <v>627</v>
      </c>
      <c r="B399" s="60" t="s">
        <v>628</v>
      </c>
      <c r="C399" s="34">
        <v>4301031358</v>
      </c>
      <c r="D399" s="568">
        <v>4607091389531</v>
      </c>
      <c r="E399" s="569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629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t="37.5" customHeight="1" x14ac:dyDescent="0.25">
      <c r="A400" s="60" t="s">
        <v>630</v>
      </c>
      <c r="B400" s="60" t="s">
        <v>631</v>
      </c>
      <c r="C400" s="34">
        <v>4301031360</v>
      </c>
      <c r="D400" s="568">
        <v>4607091384345</v>
      </c>
      <c r="E400" s="569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67</v>
      </c>
      <c r="L400" s="35"/>
      <c r="M400" s="36" t="s">
        <v>68</v>
      </c>
      <c r="N400" s="36"/>
      <c r="O400" s="35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7"/>
      <c r="V400" s="37"/>
      <c r="W400" s="38" t="s">
        <v>70</v>
      </c>
      <c r="X400" s="56">
        <v>0</v>
      </c>
      <c r="Y400" s="53">
        <f t="shared" si="52"/>
        <v>0</v>
      </c>
      <c r="Z400" s="39" t="str">
        <f t="shared" si="57"/>
        <v/>
      </c>
      <c r="AA400" s="65"/>
      <c r="AB400" s="66"/>
      <c r="AC400" s="461" t="s">
        <v>626</v>
      </c>
      <c r="AG400" s="75"/>
      <c r="AJ400" s="79"/>
      <c r="AK400" s="79">
        <v>0</v>
      </c>
      <c r="BB400" s="462" t="s">
        <v>1</v>
      </c>
      <c r="BM400" s="75">
        <f t="shared" si="53"/>
        <v>0</v>
      </c>
      <c r="BN400" s="75">
        <f t="shared" si="54"/>
        <v>0</v>
      </c>
      <c r="BO400" s="75">
        <f t="shared" si="55"/>
        <v>0</v>
      </c>
      <c r="BP400" s="75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40" t="s">
        <v>73</v>
      </c>
      <c r="X401" s="4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40" t="s">
        <v>70</v>
      </c>
      <c r="X402" s="41">
        <f>IFERROR(SUM(X391:X400),"0")</f>
        <v>0</v>
      </c>
      <c r="Y402" s="41">
        <f>IFERROR(SUM(Y391:Y400),"0")</f>
        <v>0</v>
      </c>
      <c r="Z402" s="40"/>
      <c r="AA402" s="64"/>
      <c r="AB402" s="64"/>
      <c r="AC402" s="64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3"/>
      <c r="AB403" s="63"/>
      <c r="AC403" s="63"/>
    </row>
    <row r="404" spans="1:68" ht="27" customHeight="1" x14ac:dyDescent="0.25">
      <c r="A404" s="60" t="s">
        <v>632</v>
      </c>
      <c r="B404" s="60" t="s">
        <v>633</v>
      </c>
      <c r="C404" s="34">
        <v>4301051284</v>
      </c>
      <c r="D404" s="568">
        <v>4607091384352</v>
      </c>
      <c r="E404" s="569"/>
      <c r="F404" s="59">
        <v>0.6</v>
      </c>
      <c r="G404" s="35">
        <v>4</v>
      </c>
      <c r="H404" s="59">
        <v>2.4</v>
      </c>
      <c r="I404" s="59">
        <v>2.6459999999999999</v>
      </c>
      <c r="J404" s="35">
        <v>132</v>
      </c>
      <c r="K404" s="35" t="s">
        <v>111</v>
      </c>
      <c r="L404" s="35"/>
      <c r="M404" s="36" t="s">
        <v>78</v>
      </c>
      <c r="N404" s="36"/>
      <c r="O404" s="35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IFERROR(IF(Y404=0,"",ROUNDUP(Y404/H404,0)*0.00902),"")</f>
        <v/>
      </c>
      <c r="AA404" s="65"/>
      <c r="AB404" s="66"/>
      <c r="AC404" s="463" t="s">
        <v>634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635</v>
      </c>
      <c r="B405" s="60" t="s">
        <v>636</v>
      </c>
      <c r="C405" s="34">
        <v>4301051431</v>
      </c>
      <c r="D405" s="568">
        <v>4607091389654</v>
      </c>
      <c r="E405" s="569"/>
      <c r="F405" s="59">
        <v>0.33</v>
      </c>
      <c r="G405" s="35">
        <v>6</v>
      </c>
      <c r="H405" s="59">
        <v>1.98</v>
      </c>
      <c r="I405" s="59">
        <v>2.238</v>
      </c>
      <c r="J405" s="35">
        <v>182</v>
      </c>
      <c r="K405" s="35" t="s">
        <v>77</v>
      </c>
      <c r="L405" s="35"/>
      <c r="M405" s="36" t="s">
        <v>78</v>
      </c>
      <c r="N405" s="36"/>
      <c r="O405" s="35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7"/>
      <c r="V405" s="37"/>
      <c r="W405" s="38" t="s">
        <v>70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/>
      <c r="AB405" s="66"/>
      <c r="AC405" s="465" t="s">
        <v>637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40" t="s">
        <v>73</v>
      </c>
      <c r="X406" s="41">
        <f>IFERROR(X404/H404,"0")+IFERROR(X405/H405,"0")</f>
        <v>0</v>
      </c>
      <c r="Y406" s="41">
        <f>IFERROR(Y404/H404,"0")+IFERROR(Y405/H405,"0")</f>
        <v>0</v>
      </c>
      <c r="Z406" s="41">
        <f>IFERROR(IF(Z404="",0,Z404),"0")+IFERROR(IF(Z405="",0,Z405),"0")</f>
        <v>0</v>
      </c>
      <c r="AA406" s="64"/>
      <c r="AB406" s="64"/>
      <c r="AC406" s="64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40" t="s">
        <v>70</v>
      </c>
      <c r="X407" s="41">
        <f>IFERROR(SUM(X404:X405),"0")</f>
        <v>0</v>
      </c>
      <c r="Y407" s="41">
        <f>IFERROR(SUM(Y404:Y405),"0")</f>
        <v>0</v>
      </c>
      <c r="Z407" s="40"/>
      <c r="AA407" s="64"/>
      <c r="AB407" s="64"/>
      <c r="AC407" s="64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62"/>
      <c r="AB408" s="62"/>
      <c r="AC408" s="62"/>
    </row>
    <row r="409" spans="1:68" ht="14.25" customHeight="1" x14ac:dyDescent="0.25">
      <c r="A409" s="571" t="s">
        <v>137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3"/>
      <c r="AB409" s="63"/>
      <c r="AC409" s="63"/>
    </row>
    <row r="410" spans="1:68" ht="27" customHeight="1" x14ac:dyDescent="0.25">
      <c r="A410" s="60" t="s">
        <v>639</v>
      </c>
      <c r="B410" s="60" t="s">
        <v>640</v>
      </c>
      <c r="C410" s="34">
        <v>4301020319</v>
      </c>
      <c r="D410" s="568">
        <v>4680115885240</v>
      </c>
      <c r="E410" s="569"/>
      <c r="F410" s="59">
        <v>0.35</v>
      </c>
      <c r="G410" s="35">
        <v>6</v>
      </c>
      <c r="H410" s="59">
        <v>2.1</v>
      </c>
      <c r="I410" s="59">
        <v>2.31</v>
      </c>
      <c r="J410" s="35">
        <v>182</v>
      </c>
      <c r="K410" s="35" t="s">
        <v>77</v>
      </c>
      <c r="L410" s="35"/>
      <c r="M410" s="36" t="s">
        <v>68</v>
      </c>
      <c r="N410" s="36"/>
      <c r="O410" s="35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/>
      <c r="AB410" s="66"/>
      <c r="AC410" s="467" t="s">
        <v>641</v>
      </c>
      <c r="AG410" s="75"/>
      <c r="AJ410" s="79"/>
      <c r="AK410" s="79">
        <v>0</v>
      </c>
      <c r="BB410" s="468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40" t="s">
        <v>73</v>
      </c>
      <c r="X411" s="41">
        <f>IFERROR(X410/H410,"0")</f>
        <v>0</v>
      </c>
      <c r="Y411" s="41">
        <f>IFERROR(Y410/H410,"0")</f>
        <v>0</v>
      </c>
      <c r="Z411" s="41">
        <f>IFERROR(IF(Z410="",0,Z410),"0")</f>
        <v>0</v>
      </c>
      <c r="AA411" s="64"/>
      <c r="AB411" s="64"/>
      <c r="AC411" s="64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40" t="s">
        <v>70</v>
      </c>
      <c r="X412" s="41">
        <f>IFERROR(SUM(X410:X410),"0")</f>
        <v>0</v>
      </c>
      <c r="Y412" s="41">
        <f>IFERROR(SUM(Y410:Y410),"0")</f>
        <v>0</v>
      </c>
      <c r="Z412" s="40"/>
      <c r="AA412" s="64"/>
      <c r="AB412" s="64"/>
      <c r="AC412" s="64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3"/>
      <c r="AB413" s="63"/>
      <c r="AC413" s="63"/>
    </row>
    <row r="414" spans="1:68" ht="27" customHeight="1" x14ac:dyDescent="0.25">
      <c r="A414" s="60" t="s">
        <v>642</v>
      </c>
      <c r="B414" s="60" t="s">
        <v>643</v>
      </c>
      <c r="C414" s="34">
        <v>4301031403</v>
      </c>
      <c r="D414" s="568">
        <v>4680115886094</v>
      </c>
      <c r="E414" s="569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111</v>
      </c>
      <c r="L414" s="35"/>
      <c r="M414" s="36" t="s">
        <v>107</v>
      </c>
      <c r="N414" s="36"/>
      <c r="O414" s="35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7"/>
      <c r="V414" s="37"/>
      <c r="W414" s="38" t="s">
        <v>70</v>
      </c>
      <c r="X414" s="56">
        <v>30</v>
      </c>
      <c r="Y414" s="53">
        <f>IFERROR(IF(X414="",0,CEILING((X414/$H414),1)*$H414),"")</f>
        <v>32.400000000000006</v>
      </c>
      <c r="Z414" s="39">
        <f>IFERROR(IF(Y414=0,"",ROUNDUP(Y414/H414,0)*0.00902),"")</f>
        <v>5.4120000000000001E-2</v>
      </c>
      <c r="AA414" s="65"/>
      <c r="AB414" s="66"/>
      <c r="AC414" s="469" t="s">
        <v>644</v>
      </c>
      <c r="AG414" s="75"/>
      <c r="AJ414" s="79"/>
      <c r="AK414" s="79">
        <v>0</v>
      </c>
      <c r="BB414" s="470" t="s">
        <v>1</v>
      </c>
      <c r="BM414" s="75">
        <f>IFERROR(X414*I414/H414,"0")</f>
        <v>31.166666666666668</v>
      </c>
      <c r="BN414" s="75">
        <f>IFERROR(Y414*I414/H414,"0")</f>
        <v>33.660000000000004</v>
      </c>
      <c r="BO414" s="75">
        <f>IFERROR(1/J414*(X414/H414),"0")</f>
        <v>4.208754208754209E-2</v>
      </c>
      <c r="BP414" s="75">
        <f>IFERROR(1/J414*(Y414/H414),"0")</f>
        <v>4.5454545454545463E-2</v>
      </c>
    </row>
    <row r="415" spans="1:68" ht="27" customHeight="1" x14ac:dyDescent="0.25">
      <c r="A415" s="60" t="s">
        <v>645</v>
      </c>
      <c r="B415" s="60" t="s">
        <v>646</v>
      </c>
      <c r="C415" s="34">
        <v>4301031363</v>
      </c>
      <c r="D415" s="568">
        <v>4607091389425</v>
      </c>
      <c r="E415" s="569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647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648</v>
      </c>
      <c r="B416" s="60" t="s">
        <v>649</v>
      </c>
      <c r="C416" s="34">
        <v>4301031373</v>
      </c>
      <c r="D416" s="568">
        <v>4680115880771</v>
      </c>
      <c r="E416" s="569"/>
      <c r="F416" s="59">
        <v>0.28000000000000003</v>
      </c>
      <c r="G416" s="35">
        <v>6</v>
      </c>
      <c r="H416" s="59">
        <v>1.68</v>
      </c>
      <c r="I416" s="59">
        <v>1.81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650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651</v>
      </c>
      <c r="B417" s="60" t="s">
        <v>652</v>
      </c>
      <c r="C417" s="34">
        <v>4301031359</v>
      </c>
      <c r="D417" s="568">
        <v>4607091389500</v>
      </c>
      <c r="E417" s="569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67</v>
      </c>
      <c r="L417" s="35"/>
      <c r="M417" s="36" t="s">
        <v>68</v>
      </c>
      <c r="N417" s="36"/>
      <c r="O417" s="35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/>
      <c r="AB417" s="66"/>
      <c r="AC417" s="475" t="s">
        <v>650</v>
      </c>
      <c r="AG417" s="75"/>
      <c r="AJ417" s="79"/>
      <c r="AK417" s="79">
        <v>0</v>
      </c>
      <c r="BB417" s="476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40" t="s">
        <v>73</v>
      </c>
      <c r="X418" s="41">
        <f>IFERROR(X414/H414,"0")+IFERROR(X415/H415,"0")+IFERROR(X416/H416,"0")+IFERROR(X417/H417,"0")</f>
        <v>5.5555555555555554</v>
      </c>
      <c r="Y418" s="41">
        <f>IFERROR(Y414/H414,"0")+IFERROR(Y415/H415,"0")+IFERROR(Y416/H416,"0")+IFERROR(Y417/H417,"0")</f>
        <v>6.0000000000000009</v>
      </c>
      <c r="Z418" s="41">
        <f>IFERROR(IF(Z414="",0,Z414),"0")+IFERROR(IF(Z415="",0,Z415),"0")+IFERROR(IF(Z416="",0,Z416),"0")+IFERROR(IF(Z417="",0,Z417),"0")</f>
        <v>5.4120000000000001E-2</v>
      </c>
      <c r="AA418" s="64"/>
      <c r="AB418" s="64"/>
      <c r="AC418" s="64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40" t="s">
        <v>70</v>
      </c>
      <c r="X419" s="41">
        <f>IFERROR(SUM(X414:X417),"0")</f>
        <v>30</v>
      </c>
      <c r="Y419" s="41">
        <f>IFERROR(SUM(Y414:Y417),"0")</f>
        <v>32.400000000000006</v>
      </c>
      <c r="Z419" s="40"/>
      <c r="AA419" s="64"/>
      <c r="AB419" s="64"/>
      <c r="AC419" s="64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62"/>
      <c r="AB420" s="62"/>
      <c r="AC420" s="62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3"/>
      <c r="AB421" s="63"/>
      <c r="AC421" s="63"/>
    </row>
    <row r="422" spans="1:68" ht="27" customHeight="1" x14ac:dyDescent="0.25">
      <c r="A422" s="60" t="s">
        <v>654</v>
      </c>
      <c r="B422" s="60" t="s">
        <v>655</v>
      </c>
      <c r="C422" s="34">
        <v>4301031347</v>
      </c>
      <c r="D422" s="568">
        <v>4680115885110</v>
      </c>
      <c r="E422" s="569"/>
      <c r="F422" s="59">
        <v>0.2</v>
      </c>
      <c r="G422" s="35">
        <v>6</v>
      </c>
      <c r="H422" s="59">
        <v>1.2</v>
      </c>
      <c r="I422" s="59">
        <v>2.1</v>
      </c>
      <c r="J422" s="35">
        <v>182</v>
      </c>
      <c r="K422" s="35" t="s">
        <v>77</v>
      </c>
      <c r="L422" s="35"/>
      <c r="M422" s="36" t="s">
        <v>68</v>
      </c>
      <c r="N422" s="36"/>
      <c r="O422" s="35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IFERROR(IF(Y422=0,"",ROUNDUP(Y422/H422,0)*0.00651),"")</f>
        <v/>
      </c>
      <c r="AA422" s="65"/>
      <c r="AB422" s="66"/>
      <c r="AC422" s="477" t="s">
        <v>656</v>
      </c>
      <c r="AG422" s="75"/>
      <c r="AJ422" s="79"/>
      <c r="AK422" s="79">
        <v>0</v>
      </c>
      <c r="BB422" s="478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40" t="s">
        <v>73</v>
      </c>
      <c r="X423" s="41">
        <f>IFERROR(X422/H422,"0")</f>
        <v>0</v>
      </c>
      <c r="Y423" s="41">
        <f>IFERROR(Y422/H422,"0")</f>
        <v>0</v>
      </c>
      <c r="Z423" s="41">
        <f>IFERROR(IF(Z422="",0,Z422),"0")</f>
        <v>0</v>
      </c>
      <c r="AA423" s="64"/>
      <c r="AB423" s="64"/>
      <c r="AC423" s="64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40" t="s">
        <v>70</v>
      </c>
      <c r="X424" s="41">
        <f>IFERROR(SUM(X422:X422),"0")</f>
        <v>0</v>
      </c>
      <c r="Y424" s="41">
        <f>IFERROR(SUM(Y422:Y422),"0")</f>
        <v>0</v>
      </c>
      <c r="Z424" s="40"/>
      <c r="AA424" s="64"/>
      <c r="AB424" s="64"/>
      <c r="AC424" s="64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62"/>
      <c r="AB425" s="62"/>
      <c r="AC425" s="62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3"/>
      <c r="AB426" s="63"/>
      <c r="AC426" s="63"/>
    </row>
    <row r="427" spans="1:68" ht="27" customHeight="1" x14ac:dyDescent="0.25">
      <c r="A427" s="60" t="s">
        <v>658</v>
      </c>
      <c r="B427" s="60" t="s">
        <v>659</v>
      </c>
      <c r="C427" s="34">
        <v>4301031261</v>
      </c>
      <c r="D427" s="568">
        <v>4680115885103</v>
      </c>
      <c r="E427" s="569"/>
      <c r="F427" s="59">
        <v>0.27</v>
      </c>
      <c r="G427" s="35">
        <v>6</v>
      </c>
      <c r="H427" s="59">
        <v>1.62</v>
      </c>
      <c r="I427" s="59">
        <v>1.8</v>
      </c>
      <c r="J427" s="35">
        <v>182</v>
      </c>
      <c r="K427" s="35" t="s">
        <v>77</v>
      </c>
      <c r="L427" s="35"/>
      <c r="M427" s="36" t="s">
        <v>68</v>
      </c>
      <c r="N427" s="36"/>
      <c r="O427" s="35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7"/>
      <c r="V427" s="37"/>
      <c r="W427" s="38" t="s">
        <v>70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79" t="s">
        <v>660</v>
      </c>
      <c r="AG427" s="75"/>
      <c r="AJ427" s="79"/>
      <c r="AK427" s="79">
        <v>0</v>
      </c>
      <c r="BB427" s="480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40" t="s">
        <v>73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40" t="s">
        <v>70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52"/>
      <c r="AB430" s="52"/>
      <c r="AC430" s="52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62"/>
      <c r="AB431" s="62"/>
      <c r="AC431" s="62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3"/>
      <c r="AB432" s="63"/>
      <c r="AC432" s="63"/>
    </row>
    <row r="433" spans="1:68" ht="27" customHeight="1" x14ac:dyDescent="0.25">
      <c r="A433" s="60" t="s">
        <v>662</v>
      </c>
      <c r="B433" s="60" t="s">
        <v>663</v>
      </c>
      <c r="C433" s="34">
        <v>4301011795</v>
      </c>
      <c r="D433" s="568">
        <v>4607091389067</v>
      </c>
      <c r="E433" s="56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7"/>
      <c r="V433" s="37"/>
      <c r="W433" s="38" t="s">
        <v>70</v>
      </c>
      <c r="X433" s="56">
        <v>40</v>
      </c>
      <c r="Y433" s="53">
        <f t="shared" ref="Y433:Y446" si="58">IFERROR(IF(X433="",0,CEILING((X433/$H433),1)*$H433),"")</f>
        <v>42.24</v>
      </c>
      <c r="Z433" s="39">
        <f t="shared" ref="Z433:Z439" si="59">IFERROR(IF(Y433=0,"",ROUNDUP(Y433/H433,0)*0.01196),"")</f>
        <v>9.5680000000000001E-2</v>
      </c>
      <c r="AA433" s="65"/>
      <c r="AB433" s="66"/>
      <c r="AC433" s="481" t="s">
        <v>664</v>
      </c>
      <c r="AG433" s="75"/>
      <c r="AJ433" s="79"/>
      <c r="AK433" s="79">
        <v>0</v>
      </c>
      <c r="BB433" s="482" t="s">
        <v>1</v>
      </c>
      <c r="BM433" s="75">
        <f t="shared" ref="BM433:BM446" si="60">IFERROR(X433*I433/H433,"0")</f>
        <v>42.727272727272727</v>
      </c>
      <c r="BN433" s="75">
        <f t="shared" ref="BN433:BN446" si="61">IFERROR(Y433*I433/H433,"0")</f>
        <v>45.12</v>
      </c>
      <c r="BO433" s="75">
        <f t="shared" ref="BO433:BO446" si="62">IFERROR(1/J433*(X433/H433),"0")</f>
        <v>7.2843822843822847E-2</v>
      </c>
      <c r="BP433" s="75">
        <f t="shared" ref="BP433:BP446" si="63">IFERROR(1/J433*(Y433/H433),"0")</f>
        <v>7.6923076923076927E-2</v>
      </c>
    </row>
    <row r="434" spans="1:68" ht="27" customHeight="1" x14ac:dyDescent="0.25">
      <c r="A434" s="60" t="s">
        <v>665</v>
      </c>
      <c r="B434" s="60" t="s">
        <v>666</v>
      </c>
      <c r="C434" s="34">
        <v>4301011961</v>
      </c>
      <c r="D434" s="568">
        <v>4680115885271</v>
      </c>
      <c r="E434" s="56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7"/>
      <c r="V434" s="37"/>
      <c r="W434" s="38" t="s">
        <v>70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667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668</v>
      </c>
      <c r="B435" s="60" t="s">
        <v>669</v>
      </c>
      <c r="C435" s="34">
        <v>4301011376</v>
      </c>
      <c r="D435" s="568">
        <v>4680115885226</v>
      </c>
      <c r="E435" s="56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78</v>
      </c>
      <c r="N435" s="36"/>
      <c r="O435" s="35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7"/>
      <c r="V435" s="37"/>
      <c r="W435" s="38" t="s">
        <v>70</v>
      </c>
      <c r="X435" s="56">
        <v>150</v>
      </c>
      <c r="Y435" s="53">
        <f t="shared" si="58"/>
        <v>153.12</v>
      </c>
      <c r="Z435" s="39">
        <f t="shared" si="59"/>
        <v>0.34683999999999998</v>
      </c>
      <c r="AA435" s="65"/>
      <c r="AB435" s="66"/>
      <c r="AC435" s="485" t="s">
        <v>670</v>
      </c>
      <c r="AG435" s="75"/>
      <c r="AJ435" s="79"/>
      <c r="AK435" s="79">
        <v>0</v>
      </c>
      <c r="BB435" s="486" t="s">
        <v>1</v>
      </c>
      <c r="BM435" s="75">
        <f t="shared" si="60"/>
        <v>160.22727272727272</v>
      </c>
      <c r="BN435" s="75">
        <f t="shared" si="61"/>
        <v>163.56</v>
      </c>
      <c r="BO435" s="75">
        <f t="shared" si="62"/>
        <v>0.27316433566433568</v>
      </c>
      <c r="BP435" s="75">
        <f t="shared" si="63"/>
        <v>0.27884615384615385</v>
      </c>
    </row>
    <row r="436" spans="1:68" ht="27" customHeight="1" x14ac:dyDescent="0.25">
      <c r="A436" s="60" t="s">
        <v>671</v>
      </c>
      <c r="B436" s="60" t="s">
        <v>672</v>
      </c>
      <c r="C436" s="34">
        <v>4301012145</v>
      </c>
      <c r="D436" s="568">
        <v>4607091383522</v>
      </c>
      <c r="E436" s="56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74" t="s">
        <v>673</v>
      </c>
      <c r="Q436" s="564"/>
      <c r="R436" s="564"/>
      <c r="S436" s="564"/>
      <c r="T436" s="565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674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customHeight="1" x14ac:dyDescent="0.25">
      <c r="A437" s="60" t="s">
        <v>675</v>
      </c>
      <c r="B437" s="60" t="s">
        <v>676</v>
      </c>
      <c r="C437" s="34">
        <v>4301011774</v>
      </c>
      <c r="D437" s="568">
        <v>4680115884502</v>
      </c>
      <c r="E437" s="56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7"/>
      <c r="V437" s="37"/>
      <c r="W437" s="38" t="s">
        <v>70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677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customHeight="1" x14ac:dyDescent="0.25">
      <c r="A438" s="60" t="s">
        <v>678</v>
      </c>
      <c r="B438" s="60" t="s">
        <v>679</v>
      </c>
      <c r="C438" s="34">
        <v>4301011771</v>
      </c>
      <c r="D438" s="568">
        <v>4607091389104</v>
      </c>
      <c r="E438" s="569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107</v>
      </c>
      <c r="N438" s="36"/>
      <c r="O438" s="35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7"/>
      <c r="V438" s="37"/>
      <c r="W438" s="38" t="s">
        <v>70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680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16.5" customHeight="1" x14ac:dyDescent="0.25">
      <c r="A439" s="60" t="s">
        <v>681</v>
      </c>
      <c r="B439" s="60" t="s">
        <v>682</v>
      </c>
      <c r="C439" s="34">
        <v>4301011799</v>
      </c>
      <c r="D439" s="568">
        <v>4680115884519</v>
      </c>
      <c r="E439" s="569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106</v>
      </c>
      <c r="L439" s="35"/>
      <c r="M439" s="36" t="s">
        <v>78</v>
      </c>
      <c r="N439" s="36"/>
      <c r="O439" s="35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 t="shared" si="59"/>
        <v/>
      </c>
      <c r="AA439" s="65"/>
      <c r="AB439" s="66"/>
      <c r="AC439" s="493" t="s">
        <v>683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684</v>
      </c>
      <c r="B440" s="60" t="s">
        <v>685</v>
      </c>
      <c r="C440" s="34">
        <v>4301012125</v>
      </c>
      <c r="D440" s="568">
        <v>4680115886391</v>
      </c>
      <c r="E440" s="569"/>
      <c r="F440" s="59">
        <v>0.4</v>
      </c>
      <c r="G440" s="35">
        <v>6</v>
      </c>
      <c r="H440" s="59">
        <v>2.4</v>
      </c>
      <c r="I440" s="59">
        <v>2.58</v>
      </c>
      <c r="J440" s="35">
        <v>182</v>
      </c>
      <c r="K440" s="35" t="s">
        <v>77</v>
      </c>
      <c r="L440" s="35"/>
      <c r="M440" s="36" t="s">
        <v>78</v>
      </c>
      <c r="N440" s="36"/>
      <c r="O440" s="35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7"/>
      <c r="V440" s="37"/>
      <c r="W440" s="38" t="s">
        <v>70</v>
      </c>
      <c r="X440" s="56">
        <v>0</v>
      </c>
      <c r="Y440" s="53">
        <f t="shared" si="58"/>
        <v>0</v>
      </c>
      <c r="Z440" s="39" t="str">
        <f>IFERROR(IF(Y440=0,"",ROUNDUP(Y440/H440,0)*0.00651),"")</f>
        <v/>
      </c>
      <c r="AA440" s="65"/>
      <c r="AB440" s="66"/>
      <c r="AC440" s="495" t="s">
        <v>664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686</v>
      </c>
      <c r="B441" s="60" t="s">
        <v>687</v>
      </c>
      <c r="C441" s="34">
        <v>4301012035</v>
      </c>
      <c r="D441" s="568">
        <v>4680115880603</v>
      </c>
      <c r="E441" s="569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664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688</v>
      </c>
      <c r="B442" s="60" t="s">
        <v>689</v>
      </c>
      <c r="C442" s="34">
        <v>4301012146</v>
      </c>
      <c r="D442" s="568">
        <v>4607091389999</v>
      </c>
      <c r="E442" s="569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685" t="s">
        <v>690</v>
      </c>
      <c r="Q442" s="564"/>
      <c r="R442" s="564"/>
      <c r="S442" s="564"/>
      <c r="T442" s="565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IFERROR(IF(Y442=0,"",ROUNDUP(Y442/H442,0)*0.00902),"")</f>
        <v/>
      </c>
      <c r="AA442" s="65"/>
      <c r="AB442" s="66"/>
      <c r="AC442" s="499" t="s">
        <v>674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691</v>
      </c>
      <c r="B443" s="60" t="s">
        <v>692</v>
      </c>
      <c r="C443" s="34">
        <v>4301012036</v>
      </c>
      <c r="D443" s="568">
        <v>4680115882782</v>
      </c>
      <c r="E443" s="56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IFERROR(IF(Y443=0,"",ROUNDUP(Y443/H443,0)*0.00937),"")</f>
        <v/>
      </c>
      <c r="AA443" s="65"/>
      <c r="AB443" s="66"/>
      <c r="AC443" s="501" t="s">
        <v>667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693</v>
      </c>
      <c r="B444" s="60" t="s">
        <v>694</v>
      </c>
      <c r="C444" s="34">
        <v>4301012050</v>
      </c>
      <c r="D444" s="568">
        <v>4680115885479</v>
      </c>
      <c r="E444" s="569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7"/>
      <c r="V444" s="37"/>
      <c r="W444" s="38" t="s">
        <v>70</v>
      </c>
      <c r="X444" s="56">
        <v>0</v>
      </c>
      <c r="Y444" s="53">
        <f t="shared" si="58"/>
        <v>0</v>
      </c>
      <c r="Z444" s="39" t="str">
        <f>IFERROR(IF(Y444=0,"",ROUNDUP(Y444/H444,0)*0.00651),"")</f>
        <v/>
      </c>
      <c r="AA444" s="65"/>
      <c r="AB444" s="66"/>
      <c r="AC444" s="503" t="s">
        <v>680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695</v>
      </c>
      <c r="B445" s="60" t="s">
        <v>696</v>
      </c>
      <c r="C445" s="34">
        <v>4301011784</v>
      </c>
      <c r="D445" s="568">
        <v>4607091389982</v>
      </c>
      <c r="E445" s="569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7"/>
      <c r="V445" s="37"/>
      <c r="W445" s="38" t="s">
        <v>70</v>
      </c>
      <c r="X445" s="56">
        <v>0</v>
      </c>
      <c r="Y445" s="53">
        <f t="shared" si="58"/>
        <v>0</v>
      </c>
      <c r="Z445" s="39" t="str">
        <f>IFERROR(IF(Y445=0,"",ROUNDUP(Y445/H445,0)*0.00902),"")</f>
        <v/>
      </c>
      <c r="AA445" s="65"/>
      <c r="AB445" s="66"/>
      <c r="AC445" s="505" t="s">
        <v>680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ht="27" customHeight="1" x14ac:dyDescent="0.25">
      <c r="A446" s="60" t="s">
        <v>695</v>
      </c>
      <c r="B446" s="60" t="s">
        <v>697</v>
      </c>
      <c r="C446" s="34">
        <v>4301012034</v>
      </c>
      <c r="D446" s="568">
        <v>4607091389982</v>
      </c>
      <c r="E446" s="569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7"/>
      <c r="V446" s="37"/>
      <c r="W446" s="38" t="s">
        <v>70</v>
      </c>
      <c r="X446" s="56">
        <v>0</v>
      </c>
      <c r="Y446" s="53">
        <f t="shared" si="58"/>
        <v>0</v>
      </c>
      <c r="Z446" s="39" t="str">
        <f>IFERROR(IF(Y446=0,"",ROUNDUP(Y446/H446,0)*0.00937),"")</f>
        <v/>
      </c>
      <c r="AA446" s="65"/>
      <c r="AB446" s="66"/>
      <c r="AC446" s="507" t="s">
        <v>680</v>
      </c>
      <c r="AG446" s="75"/>
      <c r="AJ446" s="79"/>
      <c r="AK446" s="79">
        <v>0</v>
      </c>
      <c r="BB446" s="508" t="s">
        <v>1</v>
      </c>
      <c r="BM446" s="75">
        <f t="shared" si="60"/>
        <v>0</v>
      </c>
      <c r="BN446" s="75">
        <f t="shared" si="61"/>
        <v>0</v>
      </c>
      <c r="BO446" s="75">
        <f t="shared" si="62"/>
        <v>0</v>
      </c>
      <c r="BP446" s="75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40" t="s">
        <v>73</v>
      </c>
      <c r="X447" s="4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35.984848484848484</v>
      </c>
      <c r="Y447" s="4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37</v>
      </c>
      <c r="Z447" s="4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0.44251999999999997</v>
      </c>
      <c r="AA447" s="64"/>
      <c r="AB447" s="64"/>
      <c r="AC447" s="64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40" t="s">
        <v>70</v>
      </c>
      <c r="X448" s="41">
        <f>IFERROR(SUM(X433:X446),"0")</f>
        <v>190</v>
      </c>
      <c r="Y448" s="41">
        <f>IFERROR(SUM(Y433:Y446),"0")</f>
        <v>195.36</v>
      </c>
      <c r="Z448" s="40"/>
      <c r="AA448" s="64"/>
      <c r="AB448" s="64"/>
      <c r="AC448" s="64"/>
    </row>
    <row r="449" spans="1:68" ht="14.25" customHeight="1" x14ac:dyDescent="0.25">
      <c r="A449" s="571" t="s">
        <v>137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3"/>
      <c r="AB449" s="63"/>
      <c r="AC449" s="63"/>
    </row>
    <row r="450" spans="1:68" ht="16.5" customHeight="1" x14ac:dyDescent="0.25">
      <c r="A450" s="60" t="s">
        <v>698</v>
      </c>
      <c r="B450" s="60" t="s">
        <v>699</v>
      </c>
      <c r="C450" s="34">
        <v>4301020334</v>
      </c>
      <c r="D450" s="568">
        <v>4607091388930</v>
      </c>
      <c r="E450" s="569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7"/>
      <c r="V450" s="37"/>
      <c r="W450" s="38" t="s">
        <v>70</v>
      </c>
      <c r="X450" s="56">
        <v>60</v>
      </c>
      <c r="Y450" s="53">
        <f>IFERROR(IF(X450="",0,CEILING((X450/$H450),1)*$H450),"")</f>
        <v>63.36</v>
      </c>
      <c r="Z450" s="39">
        <f>IFERROR(IF(Y450=0,"",ROUNDUP(Y450/H450,0)*0.01196),"")</f>
        <v>0.14352000000000001</v>
      </c>
      <c r="AA450" s="65"/>
      <c r="AB450" s="66"/>
      <c r="AC450" s="509" t="s">
        <v>700</v>
      </c>
      <c r="AG450" s="75"/>
      <c r="AJ450" s="79"/>
      <c r="AK450" s="79">
        <v>0</v>
      </c>
      <c r="BB450" s="510" t="s">
        <v>1</v>
      </c>
      <c r="BM450" s="75">
        <f>IFERROR(X450*I450/H450,"0")</f>
        <v>64.090909090909079</v>
      </c>
      <c r="BN450" s="75">
        <f>IFERROR(Y450*I450/H450,"0")</f>
        <v>67.679999999999993</v>
      </c>
      <c r="BO450" s="75">
        <f>IFERROR(1/J450*(X450/H450),"0")</f>
        <v>0.10926573426573427</v>
      </c>
      <c r="BP450" s="75">
        <f>IFERROR(1/J450*(Y450/H450),"0")</f>
        <v>0.11538461538461539</v>
      </c>
    </row>
    <row r="451" spans="1:68" ht="16.5" customHeight="1" x14ac:dyDescent="0.25">
      <c r="A451" s="60" t="s">
        <v>701</v>
      </c>
      <c r="B451" s="60" t="s">
        <v>702</v>
      </c>
      <c r="C451" s="34">
        <v>4301020384</v>
      </c>
      <c r="D451" s="568">
        <v>4680115886407</v>
      </c>
      <c r="E451" s="569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700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customHeight="1" x14ac:dyDescent="0.25">
      <c r="A452" s="60" t="s">
        <v>703</v>
      </c>
      <c r="B452" s="60" t="s">
        <v>704</v>
      </c>
      <c r="C452" s="34">
        <v>4301020385</v>
      </c>
      <c r="D452" s="568">
        <v>4680115880054</v>
      </c>
      <c r="E452" s="569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3" t="s">
        <v>700</v>
      </c>
      <c r="AG452" s="75"/>
      <c r="AJ452" s="79"/>
      <c r="AK452" s="79">
        <v>0</v>
      </c>
      <c r="BB452" s="514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40" t="s">
        <v>73</v>
      </c>
      <c r="X453" s="41">
        <f>IFERROR(X450/H450,"0")+IFERROR(X451/H451,"0")+IFERROR(X452/H452,"0")</f>
        <v>11.363636363636363</v>
      </c>
      <c r="Y453" s="41">
        <f>IFERROR(Y450/H450,"0")+IFERROR(Y451/H451,"0")+IFERROR(Y452/H452,"0")</f>
        <v>12</v>
      </c>
      <c r="Z453" s="41">
        <f>IFERROR(IF(Z450="",0,Z450),"0")+IFERROR(IF(Z451="",0,Z451),"0")+IFERROR(IF(Z452="",0,Z452),"0")</f>
        <v>0.14352000000000001</v>
      </c>
      <c r="AA453" s="64"/>
      <c r="AB453" s="64"/>
      <c r="AC453" s="64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40" t="s">
        <v>70</v>
      </c>
      <c r="X454" s="41">
        <f>IFERROR(SUM(X450:X452),"0")</f>
        <v>60</v>
      </c>
      <c r="Y454" s="41">
        <f>IFERROR(SUM(Y450:Y452),"0")</f>
        <v>63.36</v>
      </c>
      <c r="Z454" s="40"/>
      <c r="AA454" s="64"/>
      <c r="AB454" s="64"/>
      <c r="AC454" s="64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3"/>
      <c r="AB455" s="63"/>
      <c r="AC455" s="63"/>
    </row>
    <row r="456" spans="1:68" ht="27" customHeight="1" x14ac:dyDescent="0.25">
      <c r="A456" s="60" t="s">
        <v>705</v>
      </c>
      <c r="B456" s="60" t="s">
        <v>706</v>
      </c>
      <c r="C456" s="34">
        <v>4301031349</v>
      </c>
      <c r="D456" s="568">
        <v>4680115883116</v>
      </c>
      <c r="E456" s="569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7"/>
      <c r="V456" s="37"/>
      <c r="W456" s="38" t="s">
        <v>70</v>
      </c>
      <c r="X456" s="56">
        <v>0</v>
      </c>
      <c r="Y456" s="53">
        <f t="shared" ref="Y456:Y462" si="64"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15" t="s">
        <v>707</v>
      </c>
      <c r="AG456" s="75"/>
      <c r="AJ456" s="79"/>
      <c r="AK456" s="79">
        <v>0</v>
      </c>
      <c r="BB456" s="516" t="s">
        <v>1</v>
      </c>
      <c r="BM456" s="75">
        <f t="shared" ref="BM456:BM462" si="65">IFERROR(X456*I456/H456,"0")</f>
        <v>0</v>
      </c>
      <c r="BN456" s="75">
        <f t="shared" ref="BN456:BN462" si="66">IFERROR(Y456*I456/H456,"0")</f>
        <v>0</v>
      </c>
      <c r="BO456" s="75">
        <f t="shared" ref="BO456:BO462" si="67">IFERROR(1/J456*(X456/H456),"0")</f>
        <v>0</v>
      </c>
      <c r="BP456" s="75">
        <f t="shared" ref="BP456:BP462" si="68">IFERROR(1/J456*(Y456/H456),"0")</f>
        <v>0</v>
      </c>
    </row>
    <row r="457" spans="1:68" ht="27" customHeight="1" x14ac:dyDescent="0.25">
      <c r="A457" s="60" t="s">
        <v>708</v>
      </c>
      <c r="B457" s="60" t="s">
        <v>709</v>
      </c>
      <c r="C457" s="34">
        <v>4301031350</v>
      </c>
      <c r="D457" s="568">
        <v>4680115883093</v>
      </c>
      <c r="E457" s="569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7"/>
      <c r="V457" s="37"/>
      <c r="W457" s="38" t="s">
        <v>70</v>
      </c>
      <c r="X457" s="56">
        <v>40</v>
      </c>
      <c r="Y457" s="53">
        <f t="shared" si="64"/>
        <v>42.24</v>
      </c>
      <c r="Z457" s="39">
        <f>IFERROR(IF(Y457=0,"",ROUNDUP(Y457/H457,0)*0.01196),"")</f>
        <v>9.5680000000000001E-2</v>
      </c>
      <c r="AA457" s="65"/>
      <c r="AB457" s="66"/>
      <c r="AC457" s="517" t="s">
        <v>710</v>
      </c>
      <c r="AG457" s="75"/>
      <c r="AJ457" s="79"/>
      <c r="AK457" s="79">
        <v>0</v>
      </c>
      <c r="BB457" s="518" t="s">
        <v>1</v>
      </c>
      <c r="BM457" s="75">
        <f t="shared" si="65"/>
        <v>42.727272727272727</v>
      </c>
      <c r="BN457" s="75">
        <f t="shared" si="66"/>
        <v>45.12</v>
      </c>
      <c r="BO457" s="75">
        <f t="shared" si="67"/>
        <v>7.2843822843822847E-2</v>
      </c>
      <c r="BP457" s="75">
        <f t="shared" si="68"/>
        <v>7.6923076923076927E-2</v>
      </c>
    </row>
    <row r="458" spans="1:68" ht="27" customHeight="1" x14ac:dyDescent="0.25">
      <c r="A458" s="60" t="s">
        <v>711</v>
      </c>
      <c r="B458" s="60" t="s">
        <v>712</v>
      </c>
      <c r="C458" s="34">
        <v>4301031353</v>
      </c>
      <c r="D458" s="568">
        <v>4680115883109</v>
      </c>
      <c r="E458" s="569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7"/>
      <c r="V458" s="37"/>
      <c r="W458" s="38" t="s">
        <v>70</v>
      </c>
      <c r="X458" s="56">
        <v>70</v>
      </c>
      <c r="Y458" s="53">
        <f t="shared" si="64"/>
        <v>73.92</v>
      </c>
      <c r="Z458" s="39">
        <f>IFERROR(IF(Y458=0,"",ROUNDUP(Y458/H458,0)*0.01196),"")</f>
        <v>0.16744000000000001</v>
      </c>
      <c r="AA458" s="65"/>
      <c r="AB458" s="66"/>
      <c r="AC458" s="519" t="s">
        <v>713</v>
      </c>
      <c r="AG458" s="75"/>
      <c r="AJ458" s="79"/>
      <c r="AK458" s="79">
        <v>0</v>
      </c>
      <c r="BB458" s="520" t="s">
        <v>1</v>
      </c>
      <c r="BM458" s="75">
        <f t="shared" si="65"/>
        <v>74.772727272727266</v>
      </c>
      <c r="BN458" s="75">
        <f t="shared" si="66"/>
        <v>78.959999999999994</v>
      </c>
      <c r="BO458" s="75">
        <f t="shared" si="67"/>
        <v>0.12747668997668998</v>
      </c>
      <c r="BP458" s="75">
        <f t="shared" si="68"/>
        <v>0.13461538461538464</v>
      </c>
    </row>
    <row r="459" spans="1:68" ht="27" customHeight="1" x14ac:dyDescent="0.25">
      <c r="A459" s="60" t="s">
        <v>714</v>
      </c>
      <c r="B459" s="60" t="s">
        <v>715</v>
      </c>
      <c r="C459" s="34">
        <v>4301031351</v>
      </c>
      <c r="D459" s="568">
        <v>4680115882072</v>
      </c>
      <c r="E459" s="569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7"/>
      <c r="V459" s="37"/>
      <c r="W459" s="38" t="s">
        <v>70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707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714</v>
      </c>
      <c r="B460" s="60" t="s">
        <v>716</v>
      </c>
      <c r="C460" s="34">
        <v>4301031419</v>
      </c>
      <c r="D460" s="568">
        <v>4680115882072</v>
      </c>
      <c r="E460" s="569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7"/>
      <c r="V460" s="37"/>
      <c r="W460" s="38" t="s">
        <v>70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707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717</v>
      </c>
      <c r="B461" s="60" t="s">
        <v>718</v>
      </c>
      <c r="C461" s="34">
        <v>4301031418</v>
      </c>
      <c r="D461" s="568">
        <v>4680115882102</v>
      </c>
      <c r="E461" s="569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7"/>
      <c r="V461" s="37"/>
      <c r="W461" s="38" t="s">
        <v>70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710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ht="27" customHeight="1" x14ac:dyDescent="0.25">
      <c r="A462" s="60" t="s">
        <v>719</v>
      </c>
      <c r="B462" s="60" t="s">
        <v>720</v>
      </c>
      <c r="C462" s="34">
        <v>4301031417</v>
      </c>
      <c r="D462" s="568">
        <v>4680115882096</v>
      </c>
      <c r="E462" s="569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7"/>
      <c r="V462" s="37"/>
      <c r="W462" s="38" t="s">
        <v>70</v>
      </c>
      <c r="X462" s="56">
        <v>0</v>
      </c>
      <c r="Y462" s="53">
        <f t="shared" si="64"/>
        <v>0</v>
      </c>
      <c r="Z462" s="39" t="str">
        <f>IFERROR(IF(Y462=0,"",ROUNDUP(Y462/H462,0)*0.00902),"")</f>
        <v/>
      </c>
      <c r="AA462" s="65"/>
      <c r="AB462" s="66"/>
      <c r="AC462" s="527" t="s">
        <v>713</v>
      </c>
      <c r="AG462" s="75"/>
      <c r="AJ462" s="79"/>
      <c r="AK462" s="79">
        <v>0</v>
      </c>
      <c r="BB462" s="528" t="s">
        <v>1</v>
      </c>
      <c r="BM462" s="75">
        <f t="shared" si="65"/>
        <v>0</v>
      </c>
      <c r="BN462" s="75">
        <f t="shared" si="66"/>
        <v>0</v>
      </c>
      <c r="BO462" s="75">
        <f t="shared" si="67"/>
        <v>0</v>
      </c>
      <c r="BP462" s="75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40" t="s">
        <v>73</v>
      </c>
      <c r="X463" s="41">
        <f>IFERROR(X456/H456,"0")+IFERROR(X457/H457,"0")+IFERROR(X458/H458,"0")+IFERROR(X459/H459,"0")+IFERROR(X460/H460,"0")+IFERROR(X461/H461,"0")+IFERROR(X462/H462,"0")</f>
        <v>20.833333333333332</v>
      </c>
      <c r="Y463" s="41">
        <f>IFERROR(Y456/H456,"0")+IFERROR(Y457/H457,"0")+IFERROR(Y458/H458,"0")+IFERROR(Y459/H459,"0")+IFERROR(Y460/H460,"0")+IFERROR(Y461/H461,"0")+IFERROR(Y462/H462,"0")</f>
        <v>22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0.26312000000000002</v>
      </c>
      <c r="AA463" s="64"/>
      <c r="AB463" s="64"/>
      <c r="AC463" s="64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40" t="s">
        <v>70</v>
      </c>
      <c r="X464" s="41">
        <f>IFERROR(SUM(X456:X462),"0")</f>
        <v>110</v>
      </c>
      <c r="Y464" s="41">
        <f>IFERROR(SUM(Y456:Y462),"0")</f>
        <v>116.16</v>
      </c>
      <c r="Z464" s="40"/>
      <c r="AA464" s="64"/>
      <c r="AB464" s="64"/>
      <c r="AC464" s="64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3"/>
      <c r="AB465" s="63"/>
      <c r="AC465" s="63"/>
    </row>
    <row r="466" spans="1:68" ht="16.5" customHeight="1" x14ac:dyDescent="0.25">
      <c r="A466" s="60" t="s">
        <v>721</v>
      </c>
      <c r="B466" s="60" t="s">
        <v>722</v>
      </c>
      <c r="C466" s="34">
        <v>4301051232</v>
      </c>
      <c r="D466" s="568">
        <v>4607091383409</v>
      </c>
      <c r="E466" s="569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723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customHeight="1" x14ac:dyDescent="0.25">
      <c r="A467" s="60" t="s">
        <v>724</v>
      </c>
      <c r="B467" s="60" t="s">
        <v>725</v>
      </c>
      <c r="C467" s="34">
        <v>4301051233</v>
      </c>
      <c r="D467" s="568">
        <v>4607091383416</v>
      </c>
      <c r="E467" s="569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1" t="s">
        <v>726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727</v>
      </c>
      <c r="B468" s="60" t="s">
        <v>728</v>
      </c>
      <c r="C468" s="34">
        <v>4301051064</v>
      </c>
      <c r="D468" s="568">
        <v>4680115883536</v>
      </c>
      <c r="E468" s="569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3" t="s">
        <v>729</v>
      </c>
      <c r="AG468" s="75"/>
      <c r="AJ468" s="79"/>
      <c r="AK468" s="79">
        <v>0</v>
      </c>
      <c r="BB468" s="534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52"/>
      <c r="AB471" s="52"/>
      <c r="AC471" s="52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62"/>
      <c r="AB472" s="62"/>
      <c r="AC472" s="62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3"/>
      <c r="AB473" s="63"/>
      <c r="AC473" s="63"/>
    </row>
    <row r="474" spans="1:68" ht="27" customHeight="1" x14ac:dyDescent="0.25">
      <c r="A474" s="60" t="s">
        <v>731</v>
      </c>
      <c r="B474" s="60" t="s">
        <v>732</v>
      </c>
      <c r="C474" s="34">
        <v>4301011763</v>
      </c>
      <c r="D474" s="568">
        <v>4640242181011</v>
      </c>
      <c r="E474" s="569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641" t="s">
        <v>733</v>
      </c>
      <c r="Q474" s="564"/>
      <c r="R474" s="564"/>
      <c r="S474" s="564"/>
      <c r="T474" s="565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734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735</v>
      </c>
      <c r="B475" s="60" t="s">
        <v>736</v>
      </c>
      <c r="C475" s="34">
        <v>4301011585</v>
      </c>
      <c r="D475" s="568">
        <v>4640242180441</v>
      </c>
      <c r="E475" s="569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802" t="s">
        <v>737</v>
      </c>
      <c r="Q475" s="564"/>
      <c r="R475" s="564"/>
      <c r="S475" s="564"/>
      <c r="T475" s="565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738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739</v>
      </c>
      <c r="B476" s="60" t="s">
        <v>740</v>
      </c>
      <c r="C476" s="34">
        <v>4301011584</v>
      </c>
      <c r="D476" s="568">
        <v>4640242180564</v>
      </c>
      <c r="E476" s="569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633" t="s">
        <v>741</v>
      </c>
      <c r="Q476" s="564"/>
      <c r="R476" s="564"/>
      <c r="S476" s="564"/>
      <c r="T476" s="565"/>
      <c r="U476" s="37"/>
      <c r="V476" s="37"/>
      <c r="W476" s="38" t="s">
        <v>70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IFERROR(IF(Y476=0,"",ROUNDUP(Y476/H476,0)*0.01898),"")</f>
        <v/>
      </c>
      <c r="AA476" s="65"/>
      <c r="AB476" s="66"/>
      <c r="AC476" s="539" t="s">
        <v>742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t="27" customHeight="1" x14ac:dyDescent="0.25">
      <c r="A477" s="60" t="s">
        <v>743</v>
      </c>
      <c r="B477" s="60" t="s">
        <v>744</v>
      </c>
      <c r="C477" s="34">
        <v>4301011764</v>
      </c>
      <c r="D477" s="568">
        <v>4640242181189</v>
      </c>
      <c r="E477" s="569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1" t="s">
        <v>734</v>
      </c>
      <c r="AG477" s="75"/>
      <c r="AJ477" s="79"/>
      <c r="AK477" s="79">
        <v>0</v>
      </c>
      <c r="BB477" s="542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40" t="s">
        <v>73</v>
      </c>
      <c r="X478" s="41">
        <f>IFERROR(X474/H474,"0")+IFERROR(X475/H475,"0")+IFERROR(X476/H476,"0")+IFERROR(X477/H477,"0")</f>
        <v>0</v>
      </c>
      <c r="Y478" s="41">
        <f>IFERROR(Y474/H474,"0")+IFERROR(Y475/H475,"0")+IFERROR(Y476/H476,"0")+IFERROR(Y477/H477,"0")</f>
        <v>0</v>
      </c>
      <c r="Z478" s="41">
        <f>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40" t="s">
        <v>70</v>
      </c>
      <c r="X479" s="41">
        <f>IFERROR(SUM(X474:X477),"0")</f>
        <v>0</v>
      </c>
      <c r="Y479" s="41">
        <f>IFERROR(SUM(Y474:Y477),"0")</f>
        <v>0</v>
      </c>
      <c r="Z479" s="40"/>
      <c r="AA479" s="64"/>
      <c r="AB479" s="64"/>
      <c r="AC479" s="64"/>
    </row>
    <row r="480" spans="1:68" ht="14.25" customHeight="1" x14ac:dyDescent="0.25">
      <c r="A480" s="571" t="s">
        <v>137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3"/>
      <c r="AB480" s="63"/>
      <c r="AC480" s="63"/>
    </row>
    <row r="481" spans="1:68" ht="27" customHeight="1" x14ac:dyDescent="0.25">
      <c r="A481" s="60" t="s">
        <v>745</v>
      </c>
      <c r="B481" s="60" t="s">
        <v>746</v>
      </c>
      <c r="C481" s="34">
        <v>4301020400</v>
      </c>
      <c r="D481" s="568">
        <v>4640242180519</v>
      </c>
      <c r="E481" s="569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64" t="s">
        <v>747</v>
      </c>
      <c r="Q481" s="564"/>
      <c r="R481" s="564"/>
      <c r="S481" s="564"/>
      <c r="T481" s="565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748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749</v>
      </c>
      <c r="B482" s="60" t="s">
        <v>750</v>
      </c>
      <c r="C482" s="34">
        <v>4301020260</v>
      </c>
      <c r="D482" s="568">
        <v>4640242180526</v>
      </c>
      <c r="E482" s="569"/>
      <c r="F482" s="59">
        <v>1.8</v>
      </c>
      <c r="G482" s="35">
        <v>6</v>
      </c>
      <c r="H482" s="59">
        <v>10.8</v>
      </c>
      <c r="I482" s="59">
        <v>11.234999999999999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38" t="s">
        <v>751</v>
      </c>
      <c r="Q482" s="564"/>
      <c r="R482" s="564"/>
      <c r="S482" s="564"/>
      <c r="T482" s="565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45" t="s">
        <v>752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customHeight="1" x14ac:dyDescent="0.25">
      <c r="A483" s="60" t="s">
        <v>753</v>
      </c>
      <c r="B483" s="60" t="s">
        <v>754</v>
      </c>
      <c r="C483" s="34">
        <v>4301020295</v>
      </c>
      <c r="D483" s="568">
        <v>4640242181363</v>
      </c>
      <c r="E483" s="569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111</v>
      </c>
      <c r="L483" s="35"/>
      <c r="M483" s="36" t="s">
        <v>107</v>
      </c>
      <c r="N483" s="36"/>
      <c r="O483" s="35">
        <v>50</v>
      </c>
      <c r="P483" s="822" t="s">
        <v>755</v>
      </c>
      <c r="Q483" s="564"/>
      <c r="R483" s="564"/>
      <c r="S483" s="564"/>
      <c r="T483" s="565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7" t="s">
        <v>756</v>
      </c>
      <c r="AG483" s="75"/>
      <c r="AJ483" s="79"/>
      <c r="AK483" s="79">
        <v>0</v>
      </c>
      <c r="BB483" s="548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40" t="s">
        <v>73</v>
      </c>
      <c r="X484" s="41">
        <f>IFERROR(X481/H481,"0")+IFERROR(X482/H482,"0")+IFERROR(X483/H483,"0")</f>
        <v>0</v>
      </c>
      <c r="Y484" s="41">
        <f>IFERROR(Y481/H481,"0")+IFERROR(Y482/H482,"0")+IFERROR(Y483/H483,"0")</f>
        <v>0</v>
      </c>
      <c r="Z484" s="41">
        <f>IFERROR(IF(Z481="",0,Z481),"0")+IFERROR(IF(Z482="",0,Z482),"0")+IFERROR(IF(Z483="",0,Z483),"0")</f>
        <v>0</v>
      </c>
      <c r="AA484" s="64"/>
      <c r="AB484" s="64"/>
      <c r="AC484" s="64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40" t="s">
        <v>70</v>
      </c>
      <c r="X485" s="41">
        <f>IFERROR(SUM(X481:X483),"0")</f>
        <v>0</v>
      </c>
      <c r="Y485" s="41">
        <f>IFERROR(SUM(Y481:Y483),"0")</f>
        <v>0</v>
      </c>
      <c r="Z485" s="40"/>
      <c r="AA485" s="64"/>
      <c r="AB485" s="64"/>
      <c r="AC485" s="64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3"/>
      <c r="AB486" s="63"/>
      <c r="AC486" s="63"/>
    </row>
    <row r="487" spans="1:68" ht="27" customHeight="1" x14ac:dyDescent="0.25">
      <c r="A487" s="60" t="s">
        <v>757</v>
      </c>
      <c r="B487" s="60" t="s">
        <v>758</v>
      </c>
      <c r="C487" s="34">
        <v>4301031280</v>
      </c>
      <c r="D487" s="568">
        <v>4640242180816</v>
      </c>
      <c r="E487" s="569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77" t="s">
        <v>759</v>
      </c>
      <c r="Q487" s="564"/>
      <c r="R487" s="564"/>
      <c r="S487" s="564"/>
      <c r="T487" s="565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760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761</v>
      </c>
      <c r="B488" s="60" t="s">
        <v>762</v>
      </c>
      <c r="C488" s="34">
        <v>4301031244</v>
      </c>
      <c r="D488" s="568">
        <v>4640242180595</v>
      </c>
      <c r="E488" s="569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811" t="s">
        <v>763</v>
      </c>
      <c r="Q488" s="564"/>
      <c r="R488" s="564"/>
      <c r="S488" s="564"/>
      <c r="T488" s="565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1" t="s">
        <v>764</v>
      </c>
      <c r="AG488" s="75"/>
      <c r="AJ488" s="79"/>
      <c r="AK488" s="79">
        <v>0</v>
      </c>
      <c r="BB488" s="552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40" t="s">
        <v>73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40" t="s">
        <v>70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3"/>
      <c r="AB491" s="63"/>
      <c r="AC491" s="63"/>
    </row>
    <row r="492" spans="1:68" ht="27" customHeight="1" x14ac:dyDescent="0.25">
      <c r="A492" s="60" t="s">
        <v>765</v>
      </c>
      <c r="B492" s="60" t="s">
        <v>766</v>
      </c>
      <c r="C492" s="34">
        <v>4301052046</v>
      </c>
      <c r="D492" s="568">
        <v>4640242180533</v>
      </c>
      <c r="E492" s="569"/>
      <c r="F492" s="59">
        <v>1.5</v>
      </c>
      <c r="G492" s="35">
        <v>6</v>
      </c>
      <c r="H492" s="59">
        <v>9</v>
      </c>
      <c r="I492" s="59">
        <v>9.5190000000000001</v>
      </c>
      <c r="J492" s="35">
        <v>64</v>
      </c>
      <c r="K492" s="35" t="s">
        <v>106</v>
      </c>
      <c r="L492" s="35"/>
      <c r="M492" s="36" t="s">
        <v>93</v>
      </c>
      <c r="N492" s="36"/>
      <c r="O492" s="35">
        <v>45</v>
      </c>
      <c r="P492" s="660" t="s">
        <v>767</v>
      </c>
      <c r="Q492" s="564"/>
      <c r="R492" s="564"/>
      <c r="S492" s="564"/>
      <c r="T492" s="565"/>
      <c r="U492" s="37"/>
      <c r="V492" s="37"/>
      <c r="W492" s="38" t="s">
        <v>70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53" t="s">
        <v>768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769</v>
      </c>
      <c r="B493" s="60" t="s">
        <v>770</v>
      </c>
      <c r="C493" s="34">
        <v>4301051920</v>
      </c>
      <c r="D493" s="568">
        <v>4640242181233</v>
      </c>
      <c r="E493" s="569"/>
      <c r="F493" s="59">
        <v>0.3</v>
      </c>
      <c r="G493" s="35">
        <v>6</v>
      </c>
      <c r="H493" s="59">
        <v>1.8</v>
      </c>
      <c r="I493" s="59">
        <v>2.0640000000000001</v>
      </c>
      <c r="J493" s="35">
        <v>182</v>
      </c>
      <c r="K493" s="35" t="s">
        <v>77</v>
      </c>
      <c r="L493" s="35"/>
      <c r="M493" s="36" t="s">
        <v>93</v>
      </c>
      <c r="N493" s="36"/>
      <c r="O493" s="35">
        <v>45</v>
      </c>
      <c r="P493" s="690" t="s">
        <v>771</v>
      </c>
      <c r="Q493" s="564"/>
      <c r="R493" s="564"/>
      <c r="S493" s="564"/>
      <c r="T493" s="565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/>
      <c r="AB493" s="66"/>
      <c r="AC493" s="555" t="s">
        <v>768</v>
      </c>
      <c r="AG493" s="75"/>
      <c r="AJ493" s="79"/>
      <c r="AK493" s="79">
        <v>0</v>
      </c>
      <c r="BB493" s="556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40" t="s">
        <v>73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40" t="s">
        <v>70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3"/>
      <c r="AB496" s="63"/>
      <c r="AC496" s="63"/>
    </row>
    <row r="497" spans="1:68" ht="27" customHeight="1" x14ac:dyDescent="0.25">
      <c r="A497" s="60" t="s">
        <v>772</v>
      </c>
      <c r="B497" s="60" t="s">
        <v>773</v>
      </c>
      <c r="C497" s="34">
        <v>4301060491</v>
      </c>
      <c r="D497" s="568">
        <v>4640242180120</v>
      </c>
      <c r="E497" s="569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861" t="s">
        <v>774</v>
      </c>
      <c r="Q497" s="564"/>
      <c r="R497" s="564"/>
      <c r="S497" s="564"/>
      <c r="T497" s="565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775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776</v>
      </c>
      <c r="B498" s="60" t="s">
        <v>777</v>
      </c>
      <c r="C498" s="34">
        <v>4301060493</v>
      </c>
      <c r="D498" s="568">
        <v>4640242180137</v>
      </c>
      <c r="E498" s="569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667" t="s">
        <v>778</v>
      </c>
      <c r="Q498" s="564"/>
      <c r="R498" s="564"/>
      <c r="S498" s="564"/>
      <c r="T498" s="565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9" t="s">
        <v>779</v>
      </c>
      <c r="AG498" s="75"/>
      <c r="AJ498" s="79"/>
      <c r="AK498" s="79">
        <v>0</v>
      </c>
      <c r="BB498" s="560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40" t="s">
        <v>73</v>
      </c>
      <c r="X499" s="41">
        <f>IFERROR(X497/H497,"0")+IFERROR(X498/H498,"0")</f>
        <v>0</v>
      </c>
      <c r="Y499" s="41">
        <f>IFERROR(Y497/H497,"0")+IFERROR(Y498/H498,"0")</f>
        <v>0</v>
      </c>
      <c r="Z499" s="41">
        <f>IFERROR(IF(Z497="",0,Z497),"0")+IFERROR(IF(Z498="",0,Z498),"0")</f>
        <v>0</v>
      </c>
      <c r="AA499" s="64"/>
      <c r="AB499" s="64"/>
      <c r="AC499" s="64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40" t="s">
        <v>70</v>
      </c>
      <c r="X500" s="41">
        <f>IFERROR(SUM(X497:X498),"0")</f>
        <v>0</v>
      </c>
      <c r="Y500" s="41">
        <f>IFERROR(SUM(Y497:Y498),"0")</f>
        <v>0</v>
      </c>
      <c r="Z500" s="40"/>
      <c r="AA500" s="64"/>
      <c r="AB500" s="64"/>
      <c r="AC500" s="64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62"/>
      <c r="AB501" s="62"/>
      <c r="AC501" s="62"/>
    </row>
    <row r="502" spans="1:68" ht="14.25" customHeight="1" x14ac:dyDescent="0.25">
      <c r="A502" s="571" t="s">
        <v>137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3"/>
      <c r="AB502" s="63"/>
      <c r="AC502" s="63"/>
    </row>
    <row r="503" spans="1:68" ht="27" customHeight="1" x14ac:dyDescent="0.25">
      <c r="A503" s="60" t="s">
        <v>781</v>
      </c>
      <c r="B503" s="60" t="s">
        <v>782</v>
      </c>
      <c r="C503" s="34">
        <v>4301020314</v>
      </c>
      <c r="D503" s="568">
        <v>4640242180090</v>
      </c>
      <c r="E503" s="569"/>
      <c r="F503" s="59">
        <v>1.5</v>
      </c>
      <c r="G503" s="35">
        <v>8</v>
      </c>
      <c r="H503" s="59">
        <v>12</v>
      </c>
      <c r="I503" s="59">
        <v>12.435</v>
      </c>
      <c r="J503" s="35">
        <v>64</v>
      </c>
      <c r="K503" s="35" t="s">
        <v>106</v>
      </c>
      <c r="L503" s="35"/>
      <c r="M503" s="36" t="s">
        <v>107</v>
      </c>
      <c r="N503" s="36"/>
      <c r="O503" s="35">
        <v>50</v>
      </c>
      <c r="P503" s="762" t="s">
        <v>783</v>
      </c>
      <c r="Q503" s="564"/>
      <c r="R503" s="564"/>
      <c r="S503" s="564"/>
      <c r="T503" s="565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1" t="s">
        <v>784</v>
      </c>
      <c r="AG503" s="75"/>
      <c r="AJ503" s="79"/>
      <c r="AK503" s="79">
        <v>0</v>
      </c>
      <c r="BB503" s="562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40" t="s">
        <v>73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40" t="s">
        <v>70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40" t="s">
        <v>70</v>
      </c>
      <c r="X506" s="4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1275</v>
      </c>
      <c r="Y506" s="4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1335.78</v>
      </c>
      <c r="Z506" s="40"/>
      <c r="AA506" s="64"/>
      <c r="AB506" s="64"/>
      <c r="AC506" s="64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40" t="s">
        <v>70</v>
      </c>
      <c r="X507" s="41">
        <f>IFERROR(SUM(BM22:BM503),"0")</f>
        <v>1332.4864598364597</v>
      </c>
      <c r="Y507" s="41">
        <f>IFERROR(SUM(BN22:BN503),"0")</f>
        <v>1396.1129999999998</v>
      </c>
      <c r="Z507" s="40"/>
      <c r="AA507" s="64"/>
      <c r="AB507" s="64"/>
      <c r="AC507" s="64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40" t="s">
        <v>788</v>
      </c>
      <c r="X508" s="42">
        <f>ROUNDUP(SUM(BO22:BO503),0)</f>
        <v>2</v>
      </c>
      <c r="Y508" s="42">
        <f>ROUNDUP(SUM(BP22:BP503),0)</f>
        <v>3</v>
      </c>
      <c r="Z508" s="40"/>
      <c r="AA508" s="64"/>
      <c r="AB508" s="64"/>
      <c r="AC508" s="64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40" t="s">
        <v>70</v>
      </c>
      <c r="X509" s="41">
        <f>GrossWeightTotal+PalletQtyTotal*25</f>
        <v>1382.4864598364597</v>
      </c>
      <c r="Y509" s="41">
        <f>GrossWeightTotalR+PalletQtyTotalR*25</f>
        <v>1471.1129999999998</v>
      </c>
      <c r="Z509" s="40"/>
      <c r="AA509" s="64"/>
      <c r="AB509" s="64"/>
      <c r="AC509" s="64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40" t="s">
        <v>788</v>
      </c>
      <c r="X510" s="4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149.19592752926087</v>
      </c>
      <c r="Y510" s="4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157</v>
      </c>
      <c r="Z510" s="40"/>
      <c r="AA510" s="64"/>
      <c r="AB510" s="64"/>
      <c r="AC510" s="64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43" t="s">
        <v>792</v>
      </c>
      <c r="X511" s="40"/>
      <c r="Y511" s="40"/>
      <c r="Z511" s="40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2.3775399999999998</v>
      </c>
      <c r="AA511" s="64"/>
      <c r="AB511" s="64"/>
      <c r="AC511" s="64"/>
    </row>
    <row r="512" spans="1:68" ht="13.5" customHeight="1" thickBot="1" x14ac:dyDescent="0.25"/>
    <row r="513" spans="1:32" ht="27" customHeight="1" thickTop="1" thickBot="1" x14ac:dyDescent="0.25">
      <c r="A513" s="44" t="s">
        <v>793</v>
      </c>
      <c r="B513" s="80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80" t="s">
        <v>661</v>
      </c>
      <c r="AA513" s="579" t="s">
        <v>730</v>
      </c>
      <c r="AB513" s="768"/>
      <c r="AC513" s="9"/>
      <c r="AF513" s="1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1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9"/>
      <c r="AF514" s="1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1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9"/>
      <c r="AF515" s="1"/>
    </row>
    <row r="516" spans="1:32" ht="18" customHeight="1" thickTop="1" thickBot="1" x14ac:dyDescent="0.25">
      <c r="A516" s="44" t="s">
        <v>795</v>
      </c>
      <c r="B516" s="50">
        <f>IFERROR(Y22*1,"0")+IFERROR(Y26*1,"0")+IFERROR(Y27*1,"0")+IFERROR(Y28*1,"0")+IFERROR(Y29*1,"0")+IFERROR(Y30*1,"0")+IFERROR(Y31*1,"0")+IFERROR(Y35*1,"0")</f>
        <v>0</v>
      </c>
      <c r="C516" s="50">
        <f>IFERROR(Y41*1,"0")+IFERROR(Y42*1,"0")+IFERROR(Y43*1,"0")+IFERROR(Y47*1,"0")</f>
        <v>54</v>
      </c>
      <c r="D516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183.60000000000002</v>
      </c>
      <c r="E516" s="50">
        <f>IFERROR(Y89*1,"0")+IFERROR(Y90*1,"0")+IFERROR(Y91*1,"0")+IFERROR(Y95*1,"0")+IFERROR(Y96*1,"0")+IFERROR(Y97*1,"0")+IFERROR(Y98*1,"0")+IFERROR(Y99*1,"0")</f>
        <v>0</v>
      </c>
      <c r="F516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0">
        <f>IFERROR(Y130*1,"0")+IFERROR(Y131*1,"0")+IFERROR(Y135*1,"0")+IFERROR(Y136*1,"0")+IFERROR(Y140*1,"0")+IFERROR(Y141*1,"0")</f>
        <v>0</v>
      </c>
      <c r="H516" s="50">
        <f>IFERROR(Y146*1,"0")+IFERROR(Y150*1,"0")+IFERROR(Y151*1,"0")+IFERROR(Y152*1,"0")</f>
        <v>0</v>
      </c>
      <c r="I516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16.8</v>
      </c>
      <c r="J516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67.5</v>
      </c>
      <c r="K516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0">
        <f>IFERROR(Y251*1,"0")+IFERROR(Y252*1,"0")+IFERROR(Y253*1,"0")+IFERROR(Y254*1,"0")+IFERROR(Y255*1,"0")</f>
        <v>0</v>
      </c>
      <c r="M516" s="50">
        <f>IFERROR(Y260*1,"0")+IFERROR(Y261*1,"0")+IFERROR(Y262*1,"0")+IFERROR(Y263*1,"0")</f>
        <v>0</v>
      </c>
      <c r="N516" s="1"/>
      <c r="O516" s="50">
        <f>IFERROR(Y268*1,"0")+IFERROR(Y269*1,"0")+IFERROR(Y270*1,"0")</f>
        <v>0</v>
      </c>
      <c r="P516" s="50">
        <f>IFERROR(Y275*1,"0")+IFERROR(Y279*1,"0")</f>
        <v>0</v>
      </c>
      <c r="Q516" s="50">
        <f>IFERROR(Y284*1,"0")</f>
        <v>0</v>
      </c>
      <c r="R516" s="50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12.600000000000001</v>
      </c>
      <c r="S516" s="50">
        <f>IFERROR(Y337*1,"0")+IFERROR(Y338*1,"0")+IFERROR(Y339*1,"0")</f>
        <v>0</v>
      </c>
      <c r="T516" s="50">
        <f>IFERROR(Y345*1,"0")+IFERROR(Y346*1,"0")+IFERROR(Y347*1,"0")+IFERROR(Y348*1,"0")+IFERROR(Y349*1,"0")+IFERROR(Y350*1,"0")+IFERROR(Y351*1,"0")+IFERROR(Y355*1,"0")+IFERROR(Y356*1,"0")+IFERROR(Y360*1,"0")+IFERROR(Y361*1,"0")+IFERROR(Y365*1,"0")</f>
        <v>570</v>
      </c>
      <c r="U516" s="50">
        <f>IFERROR(Y370*1,"0")+IFERROR(Y371*1,"0")+IFERROR(Y372*1,"0")+IFERROR(Y376*1,"0")+IFERROR(Y380*1,"0")+IFERROR(Y381*1,"0")+IFERROR(Y385*1,"0")</f>
        <v>24</v>
      </c>
      <c r="V516" s="50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0">
        <f>IFERROR(Y410*1,"0")+IFERROR(Y414*1,"0")+IFERROR(Y415*1,"0")+IFERROR(Y416*1,"0")+IFERROR(Y417*1,"0")</f>
        <v>32.400000000000006</v>
      </c>
      <c r="X516" s="50">
        <f>IFERROR(Y422*1,"0")</f>
        <v>0</v>
      </c>
      <c r="Y516" s="50">
        <f>IFERROR(Y427*1,"0")</f>
        <v>0</v>
      </c>
      <c r="Z516" s="50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374.88000000000005</v>
      </c>
      <c r="AA516" s="50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0">
        <f>IFERROR(Y503*1,"0")</f>
        <v>0</v>
      </c>
      <c r="AC516" s="9"/>
      <c r="AF516" s="1"/>
    </row>
  </sheetData>
  <sheetProtection algorithmName="SHA-512" hashValue="43I2O3zwQHPHPLvi9YgWqYN1752xW6SsMuNFbsDEv4xM442jcJLObHSROXAmkr5KwfpWdYd76fzafsPP+pwnLw==" saltValue="mvEdsfhWEiVN5tomyDjD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1" t="s">
        <v>797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798</v>
      </c>
      <c r="D6" s="51" t="s">
        <v>799</v>
      </c>
      <c r="E6" s="51"/>
    </row>
    <row r="8" spans="2:8" x14ac:dyDescent="0.2">
      <c r="B8" s="51" t="s">
        <v>19</v>
      </c>
      <c r="C8" s="51" t="s">
        <v>798</v>
      </c>
      <c r="D8" s="51"/>
      <c r="E8" s="51"/>
    </row>
    <row r="10" spans="2:8" x14ac:dyDescent="0.2">
      <c r="B10" s="51" t="s">
        <v>800</v>
      </c>
      <c r="C10" s="51"/>
      <c r="D10" s="51"/>
      <c r="E10" s="51"/>
    </row>
    <row r="11" spans="2:8" x14ac:dyDescent="0.2">
      <c r="B11" s="51" t="s">
        <v>801</v>
      </c>
      <c r="C11" s="51"/>
      <c r="D11" s="51"/>
      <c r="E11" s="51"/>
    </row>
    <row r="12" spans="2:8" x14ac:dyDescent="0.2">
      <c r="B12" s="51" t="s">
        <v>802</v>
      </c>
      <c r="C12" s="51"/>
      <c r="D12" s="51"/>
      <c r="E12" s="51"/>
    </row>
    <row r="13" spans="2:8" x14ac:dyDescent="0.2">
      <c r="B13" s="51" t="s">
        <v>803</v>
      </c>
      <c r="C13" s="51"/>
      <c r="D13" s="51"/>
      <c r="E13" s="51"/>
    </row>
    <row r="14" spans="2:8" x14ac:dyDescent="0.2">
      <c r="B14" s="51" t="s">
        <v>804</v>
      </c>
      <c r="C14" s="51"/>
      <c r="D14" s="51"/>
      <c r="E14" s="51"/>
    </row>
    <row r="15" spans="2:8" x14ac:dyDescent="0.2">
      <c r="B15" s="51" t="s">
        <v>805</v>
      </c>
      <c r="C15" s="51"/>
      <c r="D15" s="51"/>
      <c r="E15" s="51"/>
    </row>
    <row r="16" spans="2:8" x14ac:dyDescent="0.2">
      <c r="B16" s="51" t="s">
        <v>806</v>
      </c>
      <c r="C16" s="51"/>
      <c r="D16" s="51"/>
      <c r="E16" s="51"/>
    </row>
    <row r="17" spans="2:5" x14ac:dyDescent="0.2">
      <c r="B17" s="51" t="s">
        <v>807</v>
      </c>
      <c r="C17" s="51"/>
      <c r="D17" s="51"/>
      <c r="E17" s="51"/>
    </row>
    <row r="18" spans="2:5" x14ac:dyDescent="0.2">
      <c r="B18" s="51" t="s">
        <v>808</v>
      </c>
      <c r="C18" s="51"/>
      <c r="D18" s="51"/>
      <c r="E18" s="51"/>
    </row>
    <row r="19" spans="2:5" x14ac:dyDescent="0.2">
      <c r="B19" s="51" t="s">
        <v>809</v>
      </c>
      <c r="C19" s="51"/>
      <c r="D19" s="51"/>
      <c r="E19" s="51"/>
    </row>
    <row r="20" spans="2:5" x14ac:dyDescent="0.2">
      <c r="B20" s="51" t="s">
        <v>810</v>
      </c>
      <c r="C20" s="51"/>
      <c r="D20" s="51"/>
      <c r="E20" s="51"/>
    </row>
  </sheetData>
  <sheetProtection algorithmName="SHA-512" hashValue="Atsafm5ScJ7ZIv4RznYqV9u9eRkEEcGG1KzP9V3c1W/x2nq2YGZue0lBpAwaJ0HpZgS4E6pW/X6DD/jKhDUhKQ==" saltValue="m1VggxzVKUaW4tgQmp7v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