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Симф ЗПФ\"/>
    </mc:Choice>
  </mc:AlternateContent>
  <xr:revisionPtr revIDLastSave="0" documentId="13_ncr:1_{22A20CE9-70FB-43B7-9B64-A2F14875AF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Z6" i="1" l="1"/>
  <c r="AA11" i="1"/>
  <c r="AC11" i="1" s="1"/>
  <c r="AA15" i="1"/>
  <c r="AC15" i="1" s="1"/>
  <c r="AA19" i="1"/>
  <c r="AC19" i="1" s="1"/>
  <c r="AA23" i="1"/>
  <c r="AC23" i="1" s="1"/>
  <c r="AA27" i="1"/>
  <c r="AC27" i="1" s="1"/>
  <c r="AA31" i="1"/>
  <c r="AC31" i="1" s="1"/>
  <c r="AA35" i="1"/>
  <c r="AA39" i="1"/>
  <c r="AC39" i="1" s="1"/>
  <c r="AA43" i="1"/>
  <c r="AC43" i="1" s="1"/>
  <c r="AA47" i="1"/>
  <c r="AC47" i="1" s="1"/>
  <c r="AA51" i="1"/>
  <c r="AC51" i="1" s="1"/>
  <c r="AA55" i="1"/>
  <c r="AC55" i="1" s="1"/>
  <c r="AA59" i="1"/>
  <c r="AC59" i="1" s="1"/>
  <c r="AA63" i="1"/>
  <c r="AC63" i="1" s="1"/>
  <c r="AA67" i="1"/>
  <c r="AC67" i="1" s="1"/>
  <c r="AA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A8" i="1"/>
  <c r="AC8" i="1" s="1"/>
  <c r="AA9" i="1"/>
  <c r="AC9" i="1" s="1"/>
  <c r="AA10" i="1"/>
  <c r="AC10" i="1" s="1"/>
  <c r="Z10" i="1" s="1"/>
  <c r="AA12" i="1"/>
  <c r="AC12" i="1" s="1"/>
  <c r="Z12" i="1" s="1"/>
  <c r="AA13" i="1"/>
  <c r="AC13" i="1" s="1"/>
  <c r="AA14" i="1"/>
  <c r="AC14" i="1" s="1"/>
  <c r="AA16" i="1"/>
  <c r="AC16" i="1" s="1"/>
  <c r="AA17" i="1"/>
  <c r="AC17" i="1" s="1"/>
  <c r="Z17" i="1" s="1"/>
  <c r="AE17" i="1" s="1"/>
  <c r="AA18" i="1"/>
  <c r="AC18" i="1" s="1"/>
  <c r="Z18" i="1" s="1"/>
  <c r="AE18" i="1" s="1"/>
  <c r="AA20" i="1"/>
  <c r="AC20" i="1" s="1"/>
  <c r="AA21" i="1"/>
  <c r="AC21" i="1" s="1"/>
  <c r="Z21" i="1" s="1"/>
  <c r="AE21" i="1" s="1"/>
  <c r="AA22" i="1"/>
  <c r="AC22" i="1" s="1"/>
  <c r="AA24" i="1"/>
  <c r="AC24" i="1" s="1"/>
  <c r="AA25" i="1"/>
  <c r="AC25" i="1" s="1"/>
  <c r="AA26" i="1"/>
  <c r="AC26" i="1" s="1"/>
  <c r="Z26" i="1" s="1"/>
  <c r="AE26" i="1" s="1"/>
  <c r="AA28" i="1"/>
  <c r="AC28" i="1" s="1"/>
  <c r="AA29" i="1"/>
  <c r="AC29" i="1" s="1"/>
  <c r="AA30" i="1"/>
  <c r="AC30" i="1" s="1"/>
  <c r="Z30" i="1" s="1"/>
  <c r="AA32" i="1"/>
  <c r="AC32" i="1" s="1"/>
  <c r="AA33" i="1"/>
  <c r="AC33" i="1" s="1"/>
  <c r="AA34" i="1"/>
  <c r="AC34" i="1" s="1"/>
  <c r="AA36" i="1"/>
  <c r="AC36" i="1" s="1"/>
  <c r="AA37" i="1"/>
  <c r="AC37" i="1" s="1"/>
  <c r="Z37" i="1" s="1"/>
  <c r="AA38" i="1"/>
  <c r="AC38" i="1" s="1"/>
  <c r="AA40" i="1"/>
  <c r="AC40" i="1" s="1"/>
  <c r="AA41" i="1"/>
  <c r="AC41" i="1" s="1"/>
  <c r="AA42" i="1"/>
  <c r="AC42" i="1" s="1"/>
  <c r="AA44" i="1"/>
  <c r="AC44" i="1" s="1"/>
  <c r="AA45" i="1"/>
  <c r="AC45" i="1" s="1"/>
  <c r="AA46" i="1"/>
  <c r="AC46" i="1" s="1"/>
  <c r="AA48" i="1"/>
  <c r="AC48" i="1" s="1"/>
  <c r="Z48" i="1" s="1"/>
  <c r="AE48" i="1" s="1"/>
  <c r="AA49" i="1"/>
  <c r="AA50" i="1"/>
  <c r="AC50" i="1" s="1"/>
  <c r="AA52" i="1"/>
  <c r="AC52" i="1" s="1"/>
  <c r="AA53" i="1"/>
  <c r="AC53" i="1" s="1"/>
  <c r="Z53" i="1" s="1"/>
  <c r="AE53" i="1" s="1"/>
  <c r="AA54" i="1"/>
  <c r="AA56" i="1"/>
  <c r="AC56" i="1" s="1"/>
  <c r="AA57" i="1"/>
  <c r="AC57" i="1" s="1"/>
  <c r="Z57" i="1" s="1"/>
  <c r="AA58" i="1"/>
  <c r="AC58" i="1" s="1"/>
  <c r="AA60" i="1"/>
  <c r="AC60" i="1" s="1"/>
  <c r="AA61" i="1"/>
  <c r="AC61" i="1" s="1"/>
  <c r="AA62" i="1"/>
  <c r="AC62" i="1" s="1"/>
  <c r="AA64" i="1"/>
  <c r="AC64" i="1" s="1"/>
  <c r="AA65" i="1"/>
  <c r="AC65" i="1" s="1"/>
  <c r="Z65" i="1" s="1"/>
  <c r="AE65" i="1" s="1"/>
  <c r="AA66" i="1"/>
  <c r="AC66" i="1" s="1"/>
  <c r="AA68" i="1"/>
  <c r="AC68" i="1" s="1"/>
  <c r="AA69" i="1"/>
  <c r="AC69" i="1" s="1"/>
  <c r="Z69" i="1" s="1"/>
  <c r="AE69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AE49" i="1" s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O13" i="1"/>
  <c r="R13" i="1" s="1"/>
  <c r="O33" i="1"/>
  <c r="R33" i="1" s="1"/>
  <c r="O53" i="1"/>
  <c r="R53" i="1" s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5" i="1"/>
  <c r="U46" i="1"/>
  <c r="U47" i="1"/>
  <c r="U50" i="1"/>
  <c r="U51" i="1"/>
  <c r="U52" i="1"/>
  <c r="U53" i="1"/>
  <c r="U55" i="1"/>
  <c r="U58" i="1"/>
  <c r="U59" i="1"/>
  <c r="U60" i="1"/>
  <c r="U61" i="1"/>
  <c r="U62" i="1"/>
  <c r="U63" i="1"/>
  <c r="U64" i="1"/>
  <c r="U65" i="1"/>
  <c r="U66" i="1"/>
  <c r="U67" i="1"/>
  <c r="U68" i="1"/>
  <c r="U69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V14" i="1"/>
  <c r="O14" i="1" s="1"/>
  <c r="R14" i="1" s="1"/>
  <c r="V15" i="1"/>
  <c r="O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V34" i="1"/>
  <c r="O34" i="1" s="1"/>
  <c r="R34" i="1" s="1"/>
  <c r="V35" i="1"/>
  <c r="O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V54" i="1"/>
  <c r="O54" i="1" s="1"/>
  <c r="R54" i="1" s="1"/>
  <c r="V55" i="1"/>
  <c r="O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" i="1"/>
  <c r="O7" i="1" s="1"/>
  <c r="R7" i="1" s="1"/>
  <c r="K8" i="1"/>
  <c r="Q8" i="1" s="1"/>
  <c r="K9" i="1"/>
  <c r="K10" i="1"/>
  <c r="K11" i="1"/>
  <c r="K12" i="1"/>
  <c r="K13" i="1"/>
  <c r="Q13" i="1" s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Q23" i="1" s="1"/>
  <c r="K24" i="1"/>
  <c r="Q24" i="1" s="1"/>
  <c r="K25" i="1"/>
  <c r="Q25" i="1" s="1"/>
  <c r="K26" i="1"/>
  <c r="K27" i="1"/>
  <c r="K28" i="1"/>
  <c r="K29" i="1"/>
  <c r="K30" i="1"/>
  <c r="K31" i="1"/>
  <c r="K32" i="1"/>
  <c r="K33" i="1"/>
  <c r="Q33" i="1" s="1"/>
  <c r="K34" i="1"/>
  <c r="Q34" i="1" s="1"/>
  <c r="K35" i="1"/>
  <c r="K36" i="1"/>
  <c r="Q36" i="1" s="1"/>
  <c r="K37" i="1"/>
  <c r="K38" i="1"/>
  <c r="K39" i="1"/>
  <c r="K40" i="1"/>
  <c r="Q40" i="1" s="1"/>
  <c r="K41" i="1"/>
  <c r="K42" i="1"/>
  <c r="Q42" i="1" s="1"/>
  <c r="K43" i="1"/>
  <c r="Q43" i="1" s="1"/>
  <c r="K44" i="1"/>
  <c r="Q44" i="1" s="1"/>
  <c r="K45" i="1"/>
  <c r="Q45" i="1" s="1"/>
  <c r="K46" i="1"/>
  <c r="K47" i="1"/>
  <c r="K48" i="1"/>
  <c r="K49" i="1"/>
  <c r="K50" i="1"/>
  <c r="K51" i="1"/>
  <c r="K52" i="1"/>
  <c r="K53" i="1"/>
  <c r="Q53" i="1" s="1"/>
  <c r="K54" i="1"/>
  <c r="Q54" i="1" s="1"/>
  <c r="K55" i="1"/>
  <c r="K56" i="1"/>
  <c r="Q56" i="1" s="1"/>
  <c r="K57" i="1"/>
  <c r="K58" i="1"/>
  <c r="K59" i="1"/>
  <c r="K60" i="1"/>
  <c r="Q60" i="1" s="1"/>
  <c r="K61" i="1"/>
  <c r="K62" i="1"/>
  <c r="Q62" i="1" s="1"/>
  <c r="K63" i="1"/>
  <c r="Q63" i="1" s="1"/>
  <c r="K64" i="1"/>
  <c r="Q64" i="1" s="1"/>
  <c r="K65" i="1"/>
  <c r="Q65" i="1" s="1"/>
  <c r="K66" i="1"/>
  <c r="K67" i="1"/>
  <c r="K68" i="1"/>
  <c r="K69" i="1"/>
  <c r="K7" i="1"/>
  <c r="J11" i="1"/>
  <c r="J12" i="1"/>
  <c r="J14" i="1"/>
  <c r="J24" i="1"/>
  <c r="J25" i="1"/>
  <c r="J27" i="1"/>
  <c r="J31" i="1"/>
  <c r="J35" i="1"/>
  <c r="J48" i="1"/>
  <c r="I8" i="1"/>
  <c r="J8" i="1" s="1"/>
  <c r="I9" i="1"/>
  <c r="J9" i="1" s="1"/>
  <c r="I10" i="1"/>
  <c r="J10" i="1" s="1"/>
  <c r="I11" i="1"/>
  <c r="I12" i="1"/>
  <c r="I13" i="1"/>
  <c r="J13" i="1" s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I26" i="1"/>
  <c r="J26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" i="1"/>
  <c r="Q61" i="1" l="1"/>
  <c r="Q41" i="1"/>
  <c r="Q21" i="1"/>
  <c r="Q59" i="1"/>
  <c r="Q39" i="1"/>
  <c r="Q19" i="1"/>
  <c r="Q58" i="1"/>
  <c r="Q38" i="1"/>
  <c r="Q57" i="1"/>
  <c r="Q37" i="1"/>
  <c r="Q17" i="1"/>
  <c r="Q52" i="1"/>
  <c r="Q32" i="1"/>
  <c r="Q12" i="1"/>
  <c r="Q55" i="1"/>
  <c r="R55" i="1"/>
  <c r="R35" i="1"/>
  <c r="Q35" i="1"/>
  <c r="Q15" i="1"/>
  <c r="R15" i="1"/>
  <c r="Q51" i="1"/>
  <c r="Q31" i="1"/>
  <c r="Q11" i="1"/>
  <c r="Q50" i="1"/>
  <c r="Q30" i="1"/>
  <c r="Q10" i="1"/>
  <c r="Q69" i="1"/>
  <c r="Q9" i="1"/>
  <c r="Q49" i="1"/>
  <c r="Q68" i="1"/>
  <c r="Q28" i="1"/>
  <c r="Q29" i="1"/>
  <c r="Q48" i="1"/>
  <c r="Q67" i="1"/>
  <c r="Q47" i="1"/>
  <c r="Q27" i="1"/>
  <c r="Q66" i="1"/>
  <c r="Q46" i="1"/>
  <c r="Q26" i="1"/>
  <c r="Z52" i="1"/>
  <c r="AE52" i="1" s="1"/>
  <c r="Z25" i="1"/>
  <c r="AE25" i="1" s="1"/>
  <c r="Z50" i="1"/>
  <c r="AE50" i="1" s="1"/>
  <c r="Z24" i="1"/>
  <c r="AE24" i="1" s="1"/>
  <c r="Z22" i="1"/>
  <c r="AE22" i="1" s="1"/>
  <c r="Z46" i="1"/>
  <c r="AE46" i="1" s="1"/>
  <c r="Z20" i="1"/>
  <c r="AE20" i="1" s="1"/>
  <c r="Z45" i="1"/>
  <c r="AE45" i="1" s="1"/>
  <c r="Z67" i="1"/>
  <c r="AE67" i="1" s="1"/>
  <c r="Z63" i="1"/>
  <c r="AE63" i="1" s="1"/>
  <c r="Z42" i="1"/>
  <c r="AE42" i="1" s="1"/>
  <c r="Z16" i="1"/>
  <c r="AE16" i="1" s="1"/>
  <c r="Z59" i="1"/>
  <c r="AE59" i="1" s="1"/>
  <c r="Z68" i="1"/>
  <c r="AE68" i="1" s="1"/>
  <c r="Z41" i="1"/>
  <c r="AE41" i="1" s="1"/>
  <c r="Z14" i="1"/>
  <c r="AE14" i="1" s="1"/>
  <c r="Z55" i="1"/>
  <c r="AE55" i="1" s="1"/>
  <c r="Z44" i="1"/>
  <c r="AE44" i="1" s="1"/>
  <c r="Z66" i="1"/>
  <c r="AE66" i="1" s="1"/>
  <c r="Z40" i="1"/>
  <c r="AE40" i="1" s="1"/>
  <c r="Z13" i="1"/>
  <c r="AE13" i="1" s="1"/>
  <c r="Z51" i="1"/>
  <c r="AE51" i="1" s="1"/>
  <c r="Z38" i="1"/>
  <c r="AE38" i="1" s="1"/>
  <c r="AE12" i="1"/>
  <c r="Z47" i="1"/>
  <c r="AE47" i="1" s="1"/>
  <c r="Z64" i="1"/>
  <c r="AE64" i="1" s="1"/>
  <c r="AE37" i="1"/>
  <c r="AE10" i="1"/>
  <c r="Z43" i="1"/>
  <c r="AE43" i="1" s="1"/>
  <c r="Z62" i="1"/>
  <c r="AE62" i="1" s="1"/>
  <c r="Z36" i="1"/>
  <c r="AE36" i="1" s="1"/>
  <c r="Z9" i="1"/>
  <c r="AE9" i="1" s="1"/>
  <c r="Z39" i="1"/>
  <c r="AE39" i="1" s="1"/>
  <c r="Z61" i="1"/>
  <c r="AE61" i="1" s="1"/>
  <c r="Z34" i="1"/>
  <c r="AE34" i="1" s="1"/>
  <c r="Z8" i="1"/>
  <c r="AE8" i="1" s="1"/>
  <c r="Z60" i="1"/>
  <c r="AE60" i="1" s="1"/>
  <c r="Z33" i="1"/>
  <c r="AE33" i="1" s="1"/>
  <c r="Z31" i="1"/>
  <c r="AE31" i="1" s="1"/>
  <c r="U6" i="1"/>
  <c r="Z58" i="1"/>
  <c r="AE58" i="1" s="1"/>
  <c r="Z32" i="1"/>
  <c r="AE32" i="1" s="1"/>
  <c r="Z27" i="1"/>
  <c r="AE27" i="1" s="1"/>
  <c r="AE57" i="1"/>
  <c r="AE30" i="1"/>
  <c r="Z23" i="1"/>
  <c r="AE23" i="1" s="1"/>
  <c r="Z56" i="1"/>
  <c r="AE56" i="1" s="1"/>
  <c r="Z29" i="1"/>
  <c r="AE29" i="1" s="1"/>
  <c r="Z19" i="1"/>
  <c r="AE19" i="1" s="1"/>
  <c r="Z28" i="1"/>
  <c r="AE28" i="1" s="1"/>
  <c r="Z15" i="1"/>
  <c r="AE15" i="1" s="1"/>
  <c r="Z11" i="1"/>
  <c r="AE11" i="1" s="1"/>
  <c r="P6" i="1"/>
  <c r="AA6" i="1"/>
  <c r="AC7" i="1"/>
  <c r="Z7" i="1" s="1"/>
  <c r="AE7" i="1" s="1"/>
  <c r="Q7" i="1"/>
  <c r="O6" i="1"/>
  <c r="T6" i="1"/>
  <c r="S6" i="1"/>
  <c r="V6" i="1"/>
  <c r="K6" i="1"/>
  <c r="J6" i="1"/>
  <c r="I6" i="1"/>
  <c r="AE6" i="1" l="1"/>
</calcChain>
</file>

<file path=xl/sharedStrings.xml><?xml version="1.0" encoding="utf-8"?>
<sst xmlns="http://schemas.openxmlformats.org/spreadsheetml/2006/main" count="164" uniqueCount="98">
  <si>
    <t>Период: 07.08.2025 - 14.08.2025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</si>
  <si>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</si>
  <si>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</si>
  <si>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</si>
  <si>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</si>
  <si>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</si>
  <si>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</si>
  <si>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</si>
  <si>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</si>
  <si>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</si>
  <si>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</si>
  <si>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</si>
  <si>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</si>
  <si>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</si>
  <si>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</si>
  <si>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</si>
  <si>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</si>
  <si>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</si>
  <si>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</si>
  <si>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</si>
  <si>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</si>
  <si>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</si>
  <si>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</si>
  <si>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</si>
  <si>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</si>
  <si>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</si>
  <si>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</si>
  <si>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</si>
  <si>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</si>
  <si>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</si>
  <si>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</si>
  <si>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</si>
  <si>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</si>
  <si>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</si>
  <si>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</si>
  <si>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</si>
  <si>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</si>
  <si>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</si>
  <si>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</si>
  <si>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</si>
  <si>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</si>
  <si>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</si>
  <si>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</si>
  <si>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</si>
  <si>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</si>
  <si>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</si>
  <si>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</si>
  <si>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</si>
  <si>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</si>
  <si>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</si>
  <si>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</si>
  <si>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</si>
  <si>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</si>
  <si>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</si>
  <si>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</si>
  <si>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</si>
  <si>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</si>
  <si>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</si>
  <si>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</si>
  <si>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</si>
  <si>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</si>
  <si>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</si>
  <si>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</si>
  <si>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Нейробуст с мясом ТМ Горячая штучка ТС Бульмени ГШ сфера флоу-пак 0,6 кг.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</si>
  <si>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</si>
  <si>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</si>
  <si>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</si>
  <si>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</si>
  <si>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</si>
  <si>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</si>
  <si>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</si>
  <si>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</si>
  <si>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</si>
  <si>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</si>
  <si>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</si>
  <si>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</si>
  <si>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</si>
  <si>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</si>
  <si>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</si>
  <si>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</si>
  <si>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</si>
  <si>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</si>
  <si>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</si>
  <si>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</si>
  <si>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</si>
  <si>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</si>
  <si>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</si>
  <si>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</si>
  <si>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</si>
  <si>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</si>
  <si>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</si>
  <si>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</si>
  <si>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</si>
  <si>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18,08,</t>
  </si>
  <si>
    <t>19,08,</t>
  </si>
  <si>
    <t>01,08,</t>
  </si>
  <si>
    <t>06,08,</t>
  </si>
  <si>
    <t>14,08,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</si>
</sst>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3,08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8-14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4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06.08.2025 - 13.08.2025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13,08,</v>
          </cell>
          <cell r="N5" t="str">
            <v>18,08,</v>
          </cell>
          <cell r="P5" t="str">
            <v>18,08,</v>
          </cell>
          <cell r="S5" t="str">
            <v>01,08,</v>
          </cell>
          <cell r="T5" t="str">
            <v>06,08,</v>
          </cell>
          <cell r="U5" t="str">
            <v>13,08,</v>
          </cell>
        </row>
        <row r="6">
          <cell r="E6">
            <v>58687.771000000001</v>
          </cell>
          <cell r="F6">
            <v>52929.466999999997</v>
          </cell>
          <cell r="I6">
            <v>63686.413999999997</v>
          </cell>
          <cell r="J6">
            <v>-4998.643</v>
          </cell>
          <cell r="K6">
            <v>27450</v>
          </cell>
          <cell r="L6">
            <v>0</v>
          </cell>
          <cell r="M6">
            <v>0</v>
          </cell>
          <cell r="N6">
            <v>19040</v>
          </cell>
          <cell r="O6">
            <v>11018.754200000001</v>
          </cell>
          <cell r="P6">
            <v>10630</v>
          </cell>
          <cell r="S6">
            <v>10343.102199999999</v>
          </cell>
          <cell r="T6">
            <v>10274.890200000002</v>
          </cell>
          <cell r="U6">
            <v>14250.370999999999</v>
          </cell>
          <cell r="V6">
            <v>3594</v>
          </cell>
          <cell r="AA6">
            <v>29670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26</v>
          </cell>
          <cell r="D7">
            <v>6</v>
          </cell>
          <cell r="E7">
            <v>4</v>
          </cell>
          <cell r="F7">
            <v>28</v>
          </cell>
          <cell r="G7">
            <v>0</v>
          </cell>
          <cell r="H7" t="e">
            <v>#N/A</v>
          </cell>
          <cell r="I7">
            <v>163</v>
          </cell>
          <cell r="J7">
            <v>-159</v>
          </cell>
          <cell r="K7">
            <v>120</v>
          </cell>
          <cell r="O7">
            <v>0.8</v>
          </cell>
          <cell r="P7">
            <v>120</v>
          </cell>
          <cell r="Q7">
            <v>335</v>
          </cell>
          <cell r="R7">
            <v>35</v>
          </cell>
          <cell r="S7">
            <v>4</v>
          </cell>
          <cell r="T7">
            <v>4.2</v>
          </cell>
          <cell r="U7">
            <v>0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-39</v>
          </cell>
          <cell r="D8">
            <v>48</v>
          </cell>
          <cell r="E8">
            <v>15</v>
          </cell>
          <cell r="F8">
            <v>-6</v>
          </cell>
          <cell r="G8">
            <v>0.24</v>
          </cell>
          <cell r="H8" t="e">
            <v>#N/A</v>
          </cell>
          <cell r="I8">
            <v>16</v>
          </cell>
          <cell r="J8">
            <v>-1</v>
          </cell>
          <cell r="K8">
            <v>120</v>
          </cell>
          <cell r="O8">
            <v>3</v>
          </cell>
          <cell r="P8">
            <v>120</v>
          </cell>
          <cell r="Q8">
            <v>78</v>
          </cell>
          <cell r="R8">
            <v>-2</v>
          </cell>
          <cell r="S8">
            <v>89.2</v>
          </cell>
          <cell r="T8">
            <v>60.8</v>
          </cell>
          <cell r="U8">
            <v>0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120</v>
          </cell>
          <cell r="AB8" t="e">
            <v>#N/A</v>
          </cell>
          <cell r="AC8">
            <v>10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2426</v>
          </cell>
          <cell r="D9">
            <v>4999</v>
          </cell>
          <cell r="E9">
            <v>2375</v>
          </cell>
          <cell r="F9">
            <v>1782</v>
          </cell>
          <cell r="G9">
            <v>0.24</v>
          </cell>
          <cell r="H9" t="e">
            <v>#N/A</v>
          </cell>
          <cell r="I9">
            <v>2428</v>
          </cell>
          <cell r="J9">
            <v>-53</v>
          </cell>
          <cell r="K9">
            <v>1000</v>
          </cell>
          <cell r="N9">
            <v>1440</v>
          </cell>
          <cell r="O9">
            <v>475</v>
          </cell>
          <cell r="P9">
            <v>660</v>
          </cell>
          <cell r="Q9">
            <v>7.2463157894736838</v>
          </cell>
          <cell r="R9">
            <v>3.7515789473684209</v>
          </cell>
          <cell r="S9">
            <v>411</v>
          </cell>
          <cell r="T9">
            <v>398.2</v>
          </cell>
          <cell r="U9">
            <v>553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182</v>
          </cell>
          <cell r="AA9">
            <v>2100</v>
          </cell>
          <cell r="AB9" t="e">
            <v>#N/A</v>
          </cell>
          <cell r="AC9">
            <v>175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2192</v>
          </cell>
          <cell r="D10">
            <v>4580</v>
          </cell>
          <cell r="E10">
            <v>3084</v>
          </cell>
          <cell r="F10">
            <v>1869</v>
          </cell>
          <cell r="G10">
            <v>0</v>
          </cell>
          <cell r="H10" t="e">
            <v>#N/A</v>
          </cell>
          <cell r="I10">
            <v>3102</v>
          </cell>
          <cell r="J10">
            <v>-18</v>
          </cell>
          <cell r="K10">
            <v>1200</v>
          </cell>
          <cell r="N10">
            <v>960</v>
          </cell>
          <cell r="O10">
            <v>456</v>
          </cell>
          <cell r="P10">
            <v>360</v>
          </cell>
          <cell r="Q10">
            <v>7.5197368421052628</v>
          </cell>
          <cell r="R10">
            <v>4.0986842105263159</v>
          </cell>
          <cell r="S10">
            <v>364.4</v>
          </cell>
          <cell r="T10">
            <v>406.2</v>
          </cell>
          <cell r="U10">
            <v>581</v>
          </cell>
          <cell r="V10">
            <v>804</v>
          </cell>
          <cell r="W10">
            <v>70</v>
          </cell>
          <cell r="X10">
            <v>14</v>
          </cell>
          <cell r="Y10">
            <v>12</v>
          </cell>
          <cell r="Z10">
            <v>112</v>
          </cell>
          <cell r="AA10">
            <v>1320</v>
          </cell>
          <cell r="AB10" t="e">
            <v>#N/A</v>
          </cell>
          <cell r="AC10">
            <v>110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-8</v>
          </cell>
          <cell r="D11">
            <v>349</v>
          </cell>
          <cell r="E11">
            <v>314</v>
          </cell>
          <cell r="F11">
            <v>22</v>
          </cell>
          <cell r="G11">
            <v>1</v>
          </cell>
          <cell r="H11">
            <v>180</v>
          </cell>
          <cell r="I11">
            <v>399</v>
          </cell>
          <cell r="J11">
            <v>-85</v>
          </cell>
          <cell r="K11">
            <v>240</v>
          </cell>
          <cell r="O11">
            <v>62.8</v>
          </cell>
          <cell r="P11">
            <v>240</v>
          </cell>
          <cell r="Q11">
            <v>7.9936305732484083</v>
          </cell>
          <cell r="R11">
            <v>0.35031847133757965</v>
          </cell>
          <cell r="S11">
            <v>0.2</v>
          </cell>
          <cell r="T11">
            <v>0</v>
          </cell>
          <cell r="U11">
            <v>231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172</v>
          </cell>
          <cell r="D12">
            <v>1</v>
          </cell>
          <cell r="E12">
            <v>64</v>
          </cell>
          <cell r="F12">
            <v>108</v>
          </cell>
          <cell r="G12" t="str">
            <v>нов</v>
          </cell>
          <cell r="H12" t="e">
            <v>#N/A</v>
          </cell>
          <cell r="I12">
            <v>60</v>
          </cell>
          <cell r="J12">
            <v>4</v>
          </cell>
          <cell r="K12">
            <v>0</v>
          </cell>
          <cell r="O12">
            <v>12.8</v>
          </cell>
          <cell r="Q12">
            <v>8.4375</v>
          </cell>
          <cell r="R12">
            <v>8.4375</v>
          </cell>
          <cell r="S12">
            <v>6.2</v>
          </cell>
          <cell r="T12">
            <v>7.2</v>
          </cell>
          <cell r="U12">
            <v>13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510</v>
          </cell>
          <cell r="D13">
            <v>555</v>
          </cell>
          <cell r="E13">
            <v>625</v>
          </cell>
          <cell r="F13">
            <v>410</v>
          </cell>
          <cell r="G13" t="str">
            <v>нов</v>
          </cell>
          <cell r="H13" t="e">
            <v>#N/A</v>
          </cell>
          <cell r="I13">
            <v>655</v>
          </cell>
          <cell r="J13">
            <v>-30</v>
          </cell>
          <cell r="K13">
            <v>300</v>
          </cell>
          <cell r="O13">
            <v>125</v>
          </cell>
          <cell r="P13">
            <v>160</v>
          </cell>
          <cell r="Q13">
            <v>6.96</v>
          </cell>
          <cell r="R13">
            <v>3.28</v>
          </cell>
          <cell r="S13">
            <v>76.8</v>
          </cell>
          <cell r="T13">
            <v>89.8</v>
          </cell>
          <cell r="U13">
            <v>139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160</v>
          </cell>
          <cell r="AB13" t="str">
            <v>яблоко</v>
          </cell>
          <cell r="AC13">
            <v>13.333333333333334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156</v>
          </cell>
          <cell r="D14">
            <v>1</v>
          </cell>
          <cell r="E14">
            <v>66</v>
          </cell>
          <cell r="F14">
            <v>91</v>
          </cell>
          <cell r="G14" t="str">
            <v>ноа</v>
          </cell>
          <cell r="H14" t="e">
            <v>#N/A</v>
          </cell>
          <cell r="I14">
            <v>66</v>
          </cell>
          <cell r="J14">
            <v>0</v>
          </cell>
          <cell r="K14">
            <v>0</v>
          </cell>
          <cell r="O14">
            <v>13.2</v>
          </cell>
          <cell r="Q14">
            <v>6.8939393939393945</v>
          </cell>
          <cell r="R14">
            <v>6.8939393939393945</v>
          </cell>
          <cell r="S14">
            <v>4.4000000000000004</v>
          </cell>
          <cell r="T14">
            <v>3.4</v>
          </cell>
          <cell r="U14">
            <v>25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-2</v>
          </cell>
          <cell r="D15">
            <v>2</v>
          </cell>
          <cell r="E15">
            <v>2</v>
          </cell>
          <cell r="F15">
            <v>-2</v>
          </cell>
          <cell r="G15">
            <v>1</v>
          </cell>
          <cell r="H15">
            <v>180</v>
          </cell>
          <cell r="I15">
            <v>16</v>
          </cell>
          <cell r="J15">
            <v>-14</v>
          </cell>
          <cell r="K15">
            <v>0</v>
          </cell>
          <cell r="O15">
            <v>0.4</v>
          </cell>
          <cell r="Q15">
            <v>-5</v>
          </cell>
          <cell r="R15">
            <v>-5</v>
          </cell>
          <cell r="S15">
            <v>0.6</v>
          </cell>
          <cell r="T15">
            <v>0.4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64</v>
          </cell>
          <cell r="D16">
            <v>293</v>
          </cell>
          <cell r="E16">
            <v>54</v>
          </cell>
          <cell r="F16">
            <v>49</v>
          </cell>
          <cell r="G16" t="str">
            <v>рот</v>
          </cell>
          <cell r="H16" t="e">
            <v>#N/A</v>
          </cell>
          <cell r="I16">
            <v>717</v>
          </cell>
          <cell r="J16">
            <v>-663</v>
          </cell>
          <cell r="K16">
            <v>600</v>
          </cell>
          <cell r="O16">
            <v>10.8</v>
          </cell>
          <cell r="P16">
            <v>120</v>
          </cell>
          <cell r="Q16">
            <v>71.203703703703695</v>
          </cell>
          <cell r="R16">
            <v>4.5370370370370363</v>
          </cell>
          <cell r="S16">
            <v>154.19999999999999</v>
          </cell>
          <cell r="T16">
            <v>211.2</v>
          </cell>
          <cell r="U16">
            <v>2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120</v>
          </cell>
          <cell r="AB16" t="e">
            <v>#N/A</v>
          </cell>
          <cell r="AC16">
            <v>10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-21</v>
          </cell>
          <cell r="D17">
            <v>864</v>
          </cell>
          <cell r="E17">
            <v>22</v>
          </cell>
          <cell r="F17">
            <v>-1</v>
          </cell>
          <cell r="G17">
            <v>0.2</v>
          </cell>
          <cell r="H17" t="e">
            <v>#N/A</v>
          </cell>
          <cell r="I17">
            <v>1078</v>
          </cell>
          <cell r="J17">
            <v>-1056</v>
          </cell>
          <cell r="K17">
            <v>600</v>
          </cell>
          <cell r="N17">
            <v>1800</v>
          </cell>
          <cell r="O17">
            <v>4.4000000000000004</v>
          </cell>
          <cell r="P17">
            <v>120</v>
          </cell>
          <cell r="Q17">
            <v>163.40909090909091</v>
          </cell>
          <cell r="R17">
            <v>-0.22727272727272727</v>
          </cell>
          <cell r="S17">
            <v>146.80000000000001</v>
          </cell>
          <cell r="T17">
            <v>131</v>
          </cell>
          <cell r="U17">
            <v>1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154</v>
          </cell>
          <cell r="AA17">
            <v>1920</v>
          </cell>
          <cell r="AB17" t="e">
            <v>#N/A</v>
          </cell>
          <cell r="AC17">
            <v>160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474.298</v>
          </cell>
          <cell r="D18">
            <v>329.3</v>
          </cell>
          <cell r="E18">
            <v>388.911</v>
          </cell>
          <cell r="F18">
            <v>407.28699999999998</v>
          </cell>
          <cell r="G18" t="str">
            <v>рот2</v>
          </cell>
          <cell r="H18" t="e">
            <v>#N/A</v>
          </cell>
          <cell r="I18">
            <v>403.71100000000001</v>
          </cell>
          <cell r="J18">
            <v>-14.800000000000011</v>
          </cell>
          <cell r="K18">
            <v>110</v>
          </cell>
          <cell r="O18">
            <v>77.782200000000003</v>
          </cell>
          <cell r="P18">
            <v>100</v>
          </cell>
          <cell r="Q18">
            <v>7.9360959191177418</v>
          </cell>
          <cell r="R18">
            <v>5.2362494246755675</v>
          </cell>
          <cell r="S18">
            <v>64.240200000000002</v>
          </cell>
          <cell r="T18">
            <v>70.160200000000003</v>
          </cell>
          <cell r="U18">
            <v>100.211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100</v>
          </cell>
          <cell r="AB18" t="str">
            <v>увел</v>
          </cell>
          <cell r="AC18">
            <v>27.027027027027025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135.80000000000001</v>
          </cell>
          <cell r="D19">
            <v>209</v>
          </cell>
          <cell r="E19">
            <v>121</v>
          </cell>
          <cell r="F19">
            <v>218.3</v>
          </cell>
          <cell r="G19" t="str">
            <v>рот1</v>
          </cell>
          <cell r="H19" t="e">
            <v>#N/A</v>
          </cell>
          <cell r="I19">
            <v>125.5</v>
          </cell>
          <cell r="J19">
            <v>-4.5</v>
          </cell>
          <cell r="K19">
            <v>60</v>
          </cell>
          <cell r="O19">
            <v>24.2</v>
          </cell>
          <cell r="Q19">
            <v>11.5</v>
          </cell>
          <cell r="R19">
            <v>9.0206611570247937</v>
          </cell>
          <cell r="S19">
            <v>19.8</v>
          </cell>
          <cell r="T19">
            <v>27.4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-6</v>
          </cell>
          <cell r="D20">
            <v>90</v>
          </cell>
          <cell r="E20">
            <v>87</v>
          </cell>
          <cell r="F20">
            <v>-3</v>
          </cell>
          <cell r="G20">
            <v>0</v>
          </cell>
          <cell r="H20" t="e">
            <v>#N/A</v>
          </cell>
          <cell r="I20">
            <v>102</v>
          </cell>
          <cell r="J20">
            <v>-15</v>
          </cell>
          <cell r="K20">
            <v>30</v>
          </cell>
          <cell r="O20">
            <v>17.399999999999999</v>
          </cell>
          <cell r="P20">
            <v>120</v>
          </cell>
          <cell r="Q20">
            <v>8.4482758620689662</v>
          </cell>
          <cell r="R20">
            <v>-0.17241379310344829</v>
          </cell>
          <cell r="S20">
            <v>34.200000000000003</v>
          </cell>
          <cell r="T20">
            <v>15</v>
          </cell>
          <cell r="U20">
            <v>87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4417</v>
          </cell>
          <cell r="D21">
            <v>1840</v>
          </cell>
          <cell r="E21">
            <v>2586</v>
          </cell>
          <cell r="F21">
            <v>3615</v>
          </cell>
          <cell r="G21" t="str">
            <v>пуд</v>
          </cell>
          <cell r="H21">
            <v>180</v>
          </cell>
          <cell r="I21">
            <v>2631</v>
          </cell>
          <cell r="J21">
            <v>-45</v>
          </cell>
          <cell r="K21">
            <v>900</v>
          </cell>
          <cell r="N21">
            <v>1440</v>
          </cell>
          <cell r="O21">
            <v>517.20000000000005</v>
          </cell>
          <cell r="Q21">
            <v>8.7296983758700684</v>
          </cell>
          <cell r="R21">
            <v>6.9895591647331781</v>
          </cell>
          <cell r="S21">
            <v>658.4</v>
          </cell>
          <cell r="T21">
            <v>552.6</v>
          </cell>
          <cell r="U21">
            <v>598</v>
          </cell>
          <cell r="V21">
            <v>0</v>
          </cell>
          <cell r="W21">
            <v>70</v>
          </cell>
          <cell r="X21">
            <v>14</v>
          </cell>
          <cell r="Y21">
            <v>12</v>
          </cell>
          <cell r="Z21">
            <v>126</v>
          </cell>
          <cell r="AA21">
            <v>1440</v>
          </cell>
          <cell r="AB21" t="str">
            <v>ябмай</v>
          </cell>
          <cell r="AC21">
            <v>120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3738</v>
          </cell>
          <cell r="D22">
            <v>2644</v>
          </cell>
          <cell r="E22">
            <v>2232</v>
          </cell>
          <cell r="F22">
            <v>4106</v>
          </cell>
          <cell r="G22" t="str">
            <v>яб</v>
          </cell>
          <cell r="H22">
            <v>180</v>
          </cell>
          <cell r="I22">
            <v>2303</v>
          </cell>
          <cell r="J22">
            <v>-71</v>
          </cell>
          <cell r="K22">
            <v>1100</v>
          </cell>
          <cell r="N22">
            <v>660</v>
          </cell>
          <cell r="O22">
            <v>446.4</v>
          </cell>
          <cell r="Q22">
            <v>11.662186379928317</v>
          </cell>
          <cell r="R22">
            <v>9.1980286738351253</v>
          </cell>
          <cell r="S22">
            <v>508.2</v>
          </cell>
          <cell r="T22">
            <v>414.2</v>
          </cell>
          <cell r="U22">
            <v>520</v>
          </cell>
          <cell r="V22">
            <v>0</v>
          </cell>
          <cell r="W22">
            <v>126</v>
          </cell>
          <cell r="X22">
            <v>14</v>
          </cell>
          <cell r="Y22">
            <v>6</v>
          </cell>
          <cell r="Z22">
            <v>112</v>
          </cell>
          <cell r="AA22">
            <v>660</v>
          </cell>
          <cell r="AB22" t="str">
            <v>ябмай</v>
          </cell>
          <cell r="AC22">
            <v>110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3088</v>
          </cell>
          <cell r="D23">
            <v>2689</v>
          </cell>
          <cell r="E23">
            <v>3047</v>
          </cell>
          <cell r="F23">
            <v>2657</v>
          </cell>
          <cell r="G23">
            <v>1</v>
          </cell>
          <cell r="H23">
            <v>180</v>
          </cell>
          <cell r="I23">
            <v>3119</v>
          </cell>
          <cell r="J23">
            <v>-72</v>
          </cell>
          <cell r="K23">
            <v>1000</v>
          </cell>
          <cell r="N23">
            <v>1200</v>
          </cell>
          <cell r="O23">
            <v>441.4</v>
          </cell>
          <cell r="P23">
            <v>120</v>
          </cell>
          <cell r="Q23">
            <v>8.5568645219755322</v>
          </cell>
          <cell r="R23">
            <v>6.0194834617127322</v>
          </cell>
          <cell r="S23">
            <v>516.6</v>
          </cell>
          <cell r="T23">
            <v>460.4</v>
          </cell>
          <cell r="U23">
            <v>656</v>
          </cell>
          <cell r="V23">
            <v>840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1320</v>
          </cell>
          <cell r="AB23" t="str">
            <v>ябмай</v>
          </cell>
          <cell r="AC23">
            <v>110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3049</v>
          </cell>
          <cell r="D24">
            <v>1296</v>
          </cell>
          <cell r="E24">
            <v>1893</v>
          </cell>
          <cell r="F24">
            <v>2422</v>
          </cell>
          <cell r="G24">
            <v>1</v>
          </cell>
          <cell r="H24" t="e">
            <v>#N/A</v>
          </cell>
          <cell r="I24">
            <v>1919</v>
          </cell>
          <cell r="J24">
            <v>-26</v>
          </cell>
          <cell r="K24">
            <v>700</v>
          </cell>
          <cell r="N24">
            <v>1440</v>
          </cell>
          <cell r="O24">
            <v>378.6</v>
          </cell>
          <cell r="Q24">
            <v>8.2461701003697829</v>
          </cell>
          <cell r="R24">
            <v>6.3972530375066032</v>
          </cell>
          <cell r="S24">
            <v>462.8</v>
          </cell>
          <cell r="T24">
            <v>392.2</v>
          </cell>
          <cell r="U24">
            <v>526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126</v>
          </cell>
          <cell r="AA24">
            <v>1440</v>
          </cell>
          <cell r="AB24" t="str">
            <v>ябмай</v>
          </cell>
          <cell r="AC24">
            <v>120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2707</v>
          </cell>
          <cell r="D25">
            <v>1950</v>
          </cell>
          <cell r="E25">
            <v>2214</v>
          </cell>
          <cell r="F25">
            <v>2377</v>
          </cell>
          <cell r="G25">
            <v>1</v>
          </cell>
          <cell r="H25" t="e">
            <v>#N/A</v>
          </cell>
          <cell r="I25">
            <v>2297</v>
          </cell>
          <cell r="J25">
            <v>-83</v>
          </cell>
          <cell r="K25">
            <v>700</v>
          </cell>
          <cell r="O25">
            <v>442.8</v>
          </cell>
          <cell r="P25">
            <v>300</v>
          </cell>
          <cell r="Q25">
            <v>7.6264679313459798</v>
          </cell>
          <cell r="R25">
            <v>5.3681120144534775</v>
          </cell>
          <cell r="S25">
            <v>364.6</v>
          </cell>
          <cell r="T25">
            <v>407.2</v>
          </cell>
          <cell r="U25">
            <v>492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48</v>
          </cell>
          <cell r="AA25">
            <v>300</v>
          </cell>
          <cell r="AB25" t="str">
            <v>сниж</v>
          </cell>
          <cell r="AC25">
            <v>50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215</v>
          </cell>
          <cell r="D26">
            <v>510</v>
          </cell>
          <cell r="E26">
            <v>443</v>
          </cell>
          <cell r="F26">
            <v>278</v>
          </cell>
          <cell r="G26" t="str">
            <v>нов</v>
          </cell>
          <cell r="H26" t="e">
            <v>#N/A</v>
          </cell>
          <cell r="I26">
            <v>539</v>
          </cell>
          <cell r="J26">
            <v>-96</v>
          </cell>
          <cell r="K26">
            <v>120</v>
          </cell>
          <cell r="O26">
            <v>88.6</v>
          </cell>
          <cell r="P26">
            <v>300</v>
          </cell>
          <cell r="Q26">
            <v>7.8781038374717838</v>
          </cell>
          <cell r="R26">
            <v>3.137697516930023</v>
          </cell>
          <cell r="S26">
            <v>61.6</v>
          </cell>
          <cell r="T26">
            <v>62.6</v>
          </cell>
          <cell r="U26">
            <v>190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300</v>
          </cell>
          <cell r="AB26" t="e">
            <v>#N/A</v>
          </cell>
          <cell r="AC26">
            <v>25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-11</v>
          </cell>
          <cell r="D27">
            <v>11</v>
          </cell>
          <cell r="E27">
            <v>0</v>
          </cell>
          <cell r="G27" t="str">
            <v>нов</v>
          </cell>
          <cell r="H27" t="e">
            <v>#N/A</v>
          </cell>
          <cell r="I27">
            <v>0</v>
          </cell>
          <cell r="J27">
            <v>0</v>
          </cell>
          <cell r="K27">
            <v>120</v>
          </cell>
          <cell r="O27">
            <v>0</v>
          </cell>
          <cell r="Q27" t="e">
            <v>#DIV/0!</v>
          </cell>
          <cell r="R27" t="e">
            <v>#DIV/0!</v>
          </cell>
          <cell r="S27">
            <v>2.2000000000000002</v>
          </cell>
          <cell r="T27">
            <v>0</v>
          </cell>
          <cell r="U27">
            <v>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430</v>
          </cell>
          <cell r="D28">
            <v>588</v>
          </cell>
          <cell r="E28">
            <v>410</v>
          </cell>
          <cell r="F28">
            <v>605</v>
          </cell>
          <cell r="G28" t="str">
            <v>рот0502</v>
          </cell>
          <cell r="H28" t="e">
            <v>#N/A</v>
          </cell>
          <cell r="I28">
            <v>436</v>
          </cell>
          <cell r="J28">
            <v>-26</v>
          </cell>
          <cell r="K28">
            <v>0</v>
          </cell>
          <cell r="O28">
            <v>82</v>
          </cell>
          <cell r="P28">
            <v>200</v>
          </cell>
          <cell r="Q28">
            <v>9.8170731707317067</v>
          </cell>
          <cell r="R28">
            <v>7.3780487804878048</v>
          </cell>
          <cell r="S28">
            <v>64.400000000000006</v>
          </cell>
          <cell r="T28">
            <v>68.599999999999994</v>
          </cell>
          <cell r="U28">
            <v>107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1042</v>
          </cell>
          <cell r="D29">
            <v>785</v>
          </cell>
          <cell r="E29">
            <v>834</v>
          </cell>
          <cell r="F29">
            <v>979</v>
          </cell>
          <cell r="G29" t="str">
            <v>4рот</v>
          </cell>
          <cell r="H29" t="e">
            <v>#N/A</v>
          </cell>
          <cell r="I29">
            <v>826</v>
          </cell>
          <cell r="J29">
            <v>8</v>
          </cell>
          <cell r="K29">
            <v>360</v>
          </cell>
          <cell r="O29">
            <v>166.8</v>
          </cell>
          <cell r="Q29">
            <v>8.0275779376498804</v>
          </cell>
          <cell r="R29">
            <v>5.8693045563549155</v>
          </cell>
          <cell r="S29">
            <v>148.80000000000001</v>
          </cell>
          <cell r="T29">
            <v>168.8</v>
          </cell>
          <cell r="U29">
            <v>204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0</v>
          </cell>
          <cell r="AA29">
            <v>0</v>
          </cell>
          <cell r="AB29" t="str">
            <v>ябмай</v>
          </cell>
          <cell r="AC29">
            <v>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321</v>
          </cell>
          <cell r="D30">
            <v>228</v>
          </cell>
          <cell r="E30">
            <v>295</v>
          </cell>
          <cell r="F30">
            <v>241</v>
          </cell>
          <cell r="G30" t="str">
            <v>4рот</v>
          </cell>
          <cell r="H30" t="e">
            <v>#N/A</v>
          </cell>
          <cell r="I30">
            <v>303</v>
          </cell>
          <cell r="J30">
            <v>-8</v>
          </cell>
          <cell r="K30">
            <v>150</v>
          </cell>
          <cell r="O30">
            <v>59</v>
          </cell>
          <cell r="P30">
            <v>120</v>
          </cell>
          <cell r="Q30">
            <v>8.6610169491525415</v>
          </cell>
          <cell r="R30">
            <v>4.0847457627118642</v>
          </cell>
          <cell r="S30">
            <v>43.6</v>
          </cell>
          <cell r="T30">
            <v>46.2</v>
          </cell>
          <cell r="U30">
            <v>96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12</v>
          </cell>
          <cell r="AA30">
            <v>120</v>
          </cell>
          <cell r="AB30" t="str">
            <v>увел</v>
          </cell>
          <cell r="AC30">
            <v>7.5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2446</v>
          </cell>
          <cell r="D31">
            <v>1542</v>
          </cell>
          <cell r="E31">
            <v>976</v>
          </cell>
          <cell r="F31">
            <v>2969</v>
          </cell>
          <cell r="G31" t="str">
            <v>4рот</v>
          </cell>
          <cell r="H31" t="e">
            <v>#N/A</v>
          </cell>
          <cell r="I31">
            <v>1033</v>
          </cell>
          <cell r="J31">
            <v>-57</v>
          </cell>
          <cell r="K31">
            <v>0</v>
          </cell>
          <cell r="N31">
            <v>1200</v>
          </cell>
          <cell r="O31">
            <v>195.2</v>
          </cell>
          <cell r="Q31">
            <v>15.210040983606559</v>
          </cell>
          <cell r="R31">
            <v>15.210040983606559</v>
          </cell>
          <cell r="S31">
            <v>379.4</v>
          </cell>
          <cell r="T31">
            <v>285.8</v>
          </cell>
          <cell r="U31">
            <v>243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120</v>
          </cell>
          <cell r="AA31">
            <v>1200</v>
          </cell>
          <cell r="AB31" t="str">
            <v>ябмай</v>
          </cell>
          <cell r="AC31">
            <v>120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1527</v>
          </cell>
          <cell r="D32">
            <v>1062</v>
          </cell>
          <cell r="E32">
            <v>1004</v>
          </cell>
          <cell r="F32">
            <v>1534</v>
          </cell>
          <cell r="G32" t="str">
            <v>4рот</v>
          </cell>
          <cell r="H32" t="e">
            <v>#N/A</v>
          </cell>
          <cell r="I32">
            <v>1053</v>
          </cell>
          <cell r="J32">
            <v>-49</v>
          </cell>
          <cell r="K32">
            <v>600</v>
          </cell>
          <cell r="O32">
            <v>200.8</v>
          </cell>
          <cell r="Q32">
            <v>10.627490039840637</v>
          </cell>
          <cell r="R32">
            <v>7.6394422310756971</v>
          </cell>
          <cell r="S32">
            <v>238.2</v>
          </cell>
          <cell r="T32">
            <v>214.6</v>
          </cell>
          <cell r="U32">
            <v>283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0</v>
          </cell>
          <cell r="AA32">
            <v>0</v>
          </cell>
          <cell r="AB32" t="str">
            <v>ябмай</v>
          </cell>
          <cell r="AC32">
            <v>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944</v>
          </cell>
          <cell r="D33">
            <v>673</v>
          </cell>
          <cell r="E33">
            <v>863</v>
          </cell>
          <cell r="F33">
            <v>710</v>
          </cell>
          <cell r="G33" t="str">
            <v>нв1304,</v>
          </cell>
          <cell r="H33" t="e">
            <v>#N/A</v>
          </cell>
          <cell r="I33">
            <v>902</v>
          </cell>
          <cell r="J33">
            <v>-39</v>
          </cell>
          <cell r="K33">
            <v>400</v>
          </cell>
          <cell r="O33">
            <v>172.6</v>
          </cell>
          <cell r="P33">
            <v>240</v>
          </cell>
          <cell r="Q33">
            <v>7.8215527230590967</v>
          </cell>
          <cell r="R33">
            <v>4.1135573580533027</v>
          </cell>
          <cell r="S33">
            <v>137.6</v>
          </cell>
          <cell r="T33">
            <v>151.80000000000001</v>
          </cell>
          <cell r="U33">
            <v>238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e">
            <v>#N/A</v>
          </cell>
          <cell r="AC33">
            <v>24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119</v>
          </cell>
          <cell r="D34">
            <v>512</v>
          </cell>
          <cell r="E34">
            <v>393</v>
          </cell>
          <cell r="F34">
            <v>221</v>
          </cell>
          <cell r="G34" t="str">
            <v>нов</v>
          </cell>
          <cell r="H34" t="e">
            <v>#N/A</v>
          </cell>
          <cell r="I34">
            <v>620</v>
          </cell>
          <cell r="J34">
            <v>-227</v>
          </cell>
          <cell r="K34">
            <v>800</v>
          </cell>
          <cell r="O34">
            <v>78.599999999999994</v>
          </cell>
          <cell r="Q34">
            <v>12.989821882951654</v>
          </cell>
          <cell r="R34">
            <v>2.8117048346055982</v>
          </cell>
          <cell r="S34">
            <v>0</v>
          </cell>
          <cell r="T34">
            <v>24.2</v>
          </cell>
          <cell r="U34">
            <v>182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0.6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4.5999999999999996</v>
          </cell>
          <cell r="D35">
            <v>33.200000000000003</v>
          </cell>
          <cell r="E35">
            <v>10.8</v>
          </cell>
          <cell r="G35" t="str">
            <v>выв03,07,</v>
          </cell>
          <cell r="H35" t="e">
            <v>#N/A</v>
          </cell>
          <cell r="I35">
            <v>10</v>
          </cell>
          <cell r="J35">
            <v>0.80000000000000071</v>
          </cell>
          <cell r="K35">
            <v>0</v>
          </cell>
          <cell r="O35">
            <v>2.16</v>
          </cell>
          <cell r="Q35">
            <v>0</v>
          </cell>
          <cell r="R35">
            <v>0</v>
          </cell>
          <cell r="S35">
            <v>1.6199999999999999</v>
          </cell>
          <cell r="T35">
            <v>3.78</v>
          </cell>
          <cell r="U35">
            <v>0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3641</v>
          </cell>
          <cell r="D36">
            <v>1245</v>
          </cell>
          <cell r="E36">
            <v>2655</v>
          </cell>
          <cell r="F36">
            <v>2021</v>
          </cell>
          <cell r="G36">
            <v>0</v>
          </cell>
          <cell r="H36" t="e">
            <v>#N/A</v>
          </cell>
          <cell r="I36">
            <v>2840</v>
          </cell>
          <cell r="J36">
            <v>-185</v>
          </cell>
          <cell r="K36">
            <v>1200</v>
          </cell>
          <cell r="O36">
            <v>531</v>
          </cell>
          <cell r="P36">
            <v>700</v>
          </cell>
          <cell r="Q36">
            <v>7.3841807909604515</v>
          </cell>
          <cell r="R36">
            <v>3.8060263653483992</v>
          </cell>
          <cell r="S36">
            <v>443.8</v>
          </cell>
          <cell r="T36">
            <v>453.8</v>
          </cell>
          <cell r="U36">
            <v>655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144</v>
          </cell>
          <cell r="AA36">
            <v>700</v>
          </cell>
          <cell r="AB36" t="str">
            <v>сниж</v>
          </cell>
          <cell r="AC36">
            <v>140</v>
          </cell>
          <cell r="AD36">
            <v>1</v>
          </cell>
        </row>
        <row r="37">
          <cell r="A37" t="str">
            <v>Пельмени Бульмени с говядиной и свининой СЕВЕРНАЯ КОЛЛЕКЦИЯ 0,7кг ТМ Горячая штучка сфера  ПОКОМ</v>
          </cell>
          <cell r="B37" t="str">
            <v>шт</v>
          </cell>
          <cell r="C37">
            <v>148</v>
          </cell>
          <cell r="D37">
            <v>696</v>
          </cell>
          <cell r="E37">
            <v>533</v>
          </cell>
          <cell r="F37">
            <v>256</v>
          </cell>
          <cell r="G37" t="str">
            <v>перим</v>
          </cell>
          <cell r="H37" t="e">
            <v>#N/A</v>
          </cell>
          <cell r="I37">
            <v>778</v>
          </cell>
          <cell r="J37">
            <v>-245</v>
          </cell>
          <cell r="K37">
            <v>480</v>
          </cell>
          <cell r="O37">
            <v>106.6</v>
          </cell>
          <cell r="P37">
            <v>240</v>
          </cell>
          <cell r="Q37">
            <v>9.1557223264540344</v>
          </cell>
          <cell r="R37">
            <v>2.4015009380863042</v>
          </cell>
          <cell r="S37">
            <v>14</v>
          </cell>
          <cell r="T37">
            <v>69</v>
          </cell>
          <cell r="U37">
            <v>193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24</v>
          </cell>
          <cell r="AA37">
            <v>240</v>
          </cell>
          <cell r="AB37" t="e">
            <v>#N/A</v>
          </cell>
          <cell r="AC37">
            <v>24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1679</v>
          </cell>
          <cell r="D38">
            <v>1478</v>
          </cell>
          <cell r="E38">
            <v>1752</v>
          </cell>
          <cell r="F38">
            <v>1319</v>
          </cell>
          <cell r="G38" t="str">
            <v>бнмарт</v>
          </cell>
          <cell r="H38" t="e">
            <v>#N/A</v>
          </cell>
          <cell r="I38">
            <v>1701</v>
          </cell>
          <cell r="J38">
            <v>51</v>
          </cell>
          <cell r="K38">
            <v>900</v>
          </cell>
          <cell r="O38">
            <v>350.4</v>
          </cell>
          <cell r="P38">
            <v>360</v>
          </cell>
          <cell r="Q38">
            <v>7.3601598173515983</v>
          </cell>
          <cell r="R38">
            <v>3.7642694063926943</v>
          </cell>
          <cell r="S38">
            <v>267.2</v>
          </cell>
          <cell r="T38">
            <v>307.60000000000002</v>
          </cell>
          <cell r="U38">
            <v>509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24</v>
          </cell>
          <cell r="AA38">
            <v>360</v>
          </cell>
          <cell r="AB38" t="e">
            <v>#N/A</v>
          </cell>
          <cell r="AC38">
            <v>22.5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3117</v>
          </cell>
          <cell r="D39">
            <v>3602</v>
          </cell>
          <cell r="E39">
            <v>4320</v>
          </cell>
          <cell r="F39">
            <v>2194</v>
          </cell>
          <cell r="G39" t="str">
            <v>бнмай</v>
          </cell>
          <cell r="H39" t="e">
            <v>#N/A</v>
          </cell>
          <cell r="I39">
            <v>4435</v>
          </cell>
          <cell r="J39">
            <v>-115</v>
          </cell>
          <cell r="K39">
            <v>1600</v>
          </cell>
          <cell r="N39">
            <v>1500</v>
          </cell>
          <cell r="O39">
            <v>644</v>
          </cell>
          <cell r="P39">
            <v>840</v>
          </cell>
          <cell r="Q39">
            <v>7.1956521739130439</v>
          </cell>
          <cell r="R39">
            <v>3.4068322981366461</v>
          </cell>
          <cell r="S39">
            <v>495.2</v>
          </cell>
          <cell r="T39">
            <v>553.6</v>
          </cell>
          <cell r="U39">
            <v>763</v>
          </cell>
          <cell r="V39">
            <v>1100</v>
          </cell>
          <cell r="W39">
            <v>84</v>
          </cell>
          <cell r="X39">
            <v>12</v>
          </cell>
          <cell r="Y39">
            <v>10</v>
          </cell>
          <cell r="Z39">
            <v>240</v>
          </cell>
          <cell r="AA39">
            <v>2340</v>
          </cell>
          <cell r="AB39">
            <v>0</v>
          </cell>
          <cell r="AC39">
            <v>234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1598</v>
          </cell>
          <cell r="D40">
            <v>1844</v>
          </cell>
          <cell r="E40">
            <v>2091</v>
          </cell>
          <cell r="F40">
            <v>1272</v>
          </cell>
          <cell r="G40" t="str">
            <v>4рот</v>
          </cell>
          <cell r="H40" t="e">
            <v>#N/A</v>
          </cell>
          <cell r="I40">
            <v>2054</v>
          </cell>
          <cell r="J40">
            <v>37</v>
          </cell>
          <cell r="K40">
            <v>1100</v>
          </cell>
          <cell r="O40">
            <v>418.2</v>
          </cell>
          <cell r="P40">
            <v>720</v>
          </cell>
          <cell r="Q40">
            <v>7.3935915829746532</v>
          </cell>
          <cell r="R40">
            <v>3.0416068866571018</v>
          </cell>
          <cell r="S40">
            <v>274.60000000000002</v>
          </cell>
          <cell r="T40">
            <v>353.2</v>
          </cell>
          <cell r="U40">
            <v>580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48</v>
          </cell>
          <cell r="AA40">
            <v>720</v>
          </cell>
          <cell r="AB40" t="e">
            <v>#N/A</v>
          </cell>
          <cell r="AC40">
            <v>45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5529</v>
          </cell>
          <cell r="D41">
            <v>1753</v>
          </cell>
          <cell r="E41">
            <v>4102</v>
          </cell>
          <cell r="F41">
            <v>2984</v>
          </cell>
          <cell r="G41" t="str">
            <v>4рот</v>
          </cell>
          <cell r="H41" t="e">
            <v>#N/A</v>
          </cell>
          <cell r="I41">
            <v>4319</v>
          </cell>
          <cell r="J41">
            <v>-217</v>
          </cell>
          <cell r="K41">
            <v>1900</v>
          </cell>
          <cell r="N41">
            <v>2000</v>
          </cell>
          <cell r="O41">
            <v>770.4</v>
          </cell>
          <cell r="P41">
            <v>900</v>
          </cell>
          <cell r="Q41">
            <v>7.5077881619937701</v>
          </cell>
          <cell r="R41">
            <v>3.87331256490135</v>
          </cell>
          <cell r="S41">
            <v>703.4</v>
          </cell>
          <cell r="T41">
            <v>679.6</v>
          </cell>
          <cell r="U41">
            <v>991</v>
          </cell>
          <cell r="V41">
            <v>250</v>
          </cell>
          <cell r="W41">
            <v>84</v>
          </cell>
          <cell r="X41">
            <v>12</v>
          </cell>
          <cell r="Y41">
            <v>10</v>
          </cell>
          <cell r="Z41">
            <v>288</v>
          </cell>
          <cell r="AA41">
            <v>2900</v>
          </cell>
          <cell r="AB41" t="str">
            <v>скл м-1400</v>
          </cell>
          <cell r="AC41">
            <v>290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232</v>
          </cell>
          <cell r="D42">
            <v>542</v>
          </cell>
          <cell r="E42">
            <v>451</v>
          </cell>
          <cell r="F42">
            <v>311</v>
          </cell>
          <cell r="G42" t="str">
            <v>нв1304,</v>
          </cell>
          <cell r="H42" t="e">
            <v>#N/A</v>
          </cell>
          <cell r="I42">
            <v>473</v>
          </cell>
          <cell r="J42">
            <v>-22</v>
          </cell>
          <cell r="K42">
            <v>200</v>
          </cell>
          <cell r="O42">
            <v>90.2</v>
          </cell>
          <cell r="P42">
            <v>180</v>
          </cell>
          <cell r="Q42">
            <v>7.6607538802660748</v>
          </cell>
          <cell r="R42">
            <v>3.4478935698447892</v>
          </cell>
          <cell r="S42">
            <v>50.6</v>
          </cell>
          <cell r="T42">
            <v>64.2</v>
          </cell>
          <cell r="U42">
            <v>103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180</v>
          </cell>
          <cell r="AB42" t="e">
            <v>#N/A</v>
          </cell>
          <cell r="AC42">
            <v>15</v>
          </cell>
          <cell r="AD42">
            <v>0.22</v>
          </cell>
        </row>
        <row r="43">
          <cell r="A43" t="str">
            <v>Пельмени Добросельские со свининой и говядиной ТМ Стародворье флоу-пак клас. форма 0,65 кг.  ПОКОМ</v>
          </cell>
          <cell r="B43" t="str">
            <v>шт</v>
          </cell>
          <cell r="C43">
            <v>223</v>
          </cell>
          <cell r="D43">
            <v>210</v>
          </cell>
          <cell r="E43">
            <v>270</v>
          </cell>
          <cell r="F43">
            <v>156</v>
          </cell>
          <cell r="G43" t="str">
            <v>нов</v>
          </cell>
          <cell r="H43" t="e">
            <v>#N/A</v>
          </cell>
          <cell r="I43">
            <v>277</v>
          </cell>
          <cell r="J43">
            <v>-7</v>
          </cell>
          <cell r="K43">
            <v>600</v>
          </cell>
          <cell r="O43">
            <v>54</v>
          </cell>
          <cell r="Q43">
            <v>14</v>
          </cell>
          <cell r="R43">
            <v>2.8888888888888888</v>
          </cell>
          <cell r="S43">
            <v>0</v>
          </cell>
          <cell r="T43">
            <v>13</v>
          </cell>
          <cell r="U43">
            <v>52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e">
            <v>#N/A</v>
          </cell>
          <cell r="AC43">
            <v>0</v>
          </cell>
          <cell r="AD43">
            <v>0.65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95</v>
          </cell>
          <cell r="E44">
            <v>45</v>
          </cell>
          <cell r="F44">
            <v>50</v>
          </cell>
          <cell r="G44">
            <v>0</v>
          </cell>
          <cell r="H44" t="e">
            <v>#N/A</v>
          </cell>
          <cell r="I44">
            <v>60</v>
          </cell>
          <cell r="J44">
            <v>-15</v>
          </cell>
          <cell r="K44">
            <v>0</v>
          </cell>
          <cell r="O44">
            <v>9</v>
          </cell>
          <cell r="Q44">
            <v>5.5555555555555554</v>
          </cell>
          <cell r="R44">
            <v>5.5555555555555554</v>
          </cell>
          <cell r="S44">
            <v>7</v>
          </cell>
          <cell r="T44">
            <v>3</v>
          </cell>
          <cell r="U44">
            <v>0</v>
          </cell>
          <cell r="V44">
            <v>0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143</v>
          </cell>
          <cell r="D45">
            <v>218</v>
          </cell>
          <cell r="E45">
            <v>222</v>
          </cell>
          <cell r="F45">
            <v>122</v>
          </cell>
          <cell r="G45">
            <v>1</v>
          </cell>
          <cell r="H45" t="e">
            <v>#N/A</v>
          </cell>
          <cell r="I45">
            <v>235</v>
          </cell>
          <cell r="J45">
            <v>-13</v>
          </cell>
          <cell r="K45">
            <v>0</v>
          </cell>
          <cell r="O45">
            <v>44.4</v>
          </cell>
          <cell r="Q45">
            <v>2.7477477477477477</v>
          </cell>
          <cell r="R45">
            <v>2.7477477477477477</v>
          </cell>
          <cell r="S45">
            <v>32.6</v>
          </cell>
          <cell r="T45">
            <v>25.2</v>
          </cell>
          <cell r="U45">
            <v>57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снял з</v>
          </cell>
          <cell r="AC45">
            <v>0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102</v>
          </cell>
          <cell r="D46">
            <v>218</v>
          </cell>
          <cell r="E46">
            <v>278</v>
          </cell>
          <cell r="F46">
            <v>26</v>
          </cell>
          <cell r="G46">
            <v>1</v>
          </cell>
          <cell r="H46" t="e">
            <v>#N/A</v>
          </cell>
          <cell r="I46">
            <v>307</v>
          </cell>
          <cell r="J46">
            <v>-29</v>
          </cell>
          <cell r="K46">
            <v>0</v>
          </cell>
          <cell r="O46">
            <v>55.6</v>
          </cell>
          <cell r="P46">
            <v>400</v>
          </cell>
          <cell r="Q46">
            <v>7.6618705035971217</v>
          </cell>
          <cell r="R46">
            <v>0.46762589928057552</v>
          </cell>
          <cell r="S46">
            <v>34.4</v>
          </cell>
          <cell r="T46">
            <v>26</v>
          </cell>
          <cell r="U46">
            <v>79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48</v>
          </cell>
          <cell r="AA46">
            <v>400</v>
          </cell>
          <cell r="AB46" t="str">
            <v>П1000</v>
          </cell>
          <cell r="AC46">
            <v>50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C47">
            <v>841</v>
          </cell>
          <cell r="D47">
            <v>1163</v>
          </cell>
          <cell r="E47">
            <v>1070</v>
          </cell>
          <cell r="F47">
            <v>880</v>
          </cell>
          <cell r="G47" t="str">
            <v>нов</v>
          </cell>
          <cell r="H47" t="e">
            <v>#N/A</v>
          </cell>
          <cell r="I47">
            <v>1118</v>
          </cell>
          <cell r="J47">
            <v>-48</v>
          </cell>
          <cell r="K47">
            <v>600</v>
          </cell>
          <cell r="O47">
            <v>214</v>
          </cell>
          <cell r="P47">
            <v>120</v>
          </cell>
          <cell r="Q47">
            <v>7.4766355140186915</v>
          </cell>
          <cell r="R47">
            <v>4.1121495327102799</v>
          </cell>
          <cell r="S47">
            <v>165</v>
          </cell>
          <cell r="T47">
            <v>198.4</v>
          </cell>
          <cell r="U47">
            <v>352</v>
          </cell>
          <cell r="V47">
            <v>0</v>
          </cell>
          <cell r="W47">
            <v>84</v>
          </cell>
          <cell r="X47">
            <v>12</v>
          </cell>
          <cell r="Y47">
            <v>5</v>
          </cell>
          <cell r="Z47">
            <v>24</v>
          </cell>
          <cell r="AA47">
            <v>120</v>
          </cell>
          <cell r="AB47" t="e">
            <v>#N/A</v>
          </cell>
          <cell r="AC47">
            <v>24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1</v>
          </cell>
          <cell r="D48">
            <v>9</v>
          </cell>
          <cell r="E48">
            <v>0</v>
          </cell>
          <cell r="F48">
            <v>5</v>
          </cell>
          <cell r="G48">
            <v>1</v>
          </cell>
          <cell r="H48" t="e">
            <v>#N/A</v>
          </cell>
          <cell r="I48">
            <v>0</v>
          </cell>
          <cell r="J48">
            <v>0</v>
          </cell>
          <cell r="K48">
            <v>100</v>
          </cell>
          <cell r="O48">
            <v>0</v>
          </cell>
          <cell r="Q48" t="e">
            <v>#DIV/0!</v>
          </cell>
          <cell r="R48" t="e">
            <v>#DIV/0!</v>
          </cell>
          <cell r="S48">
            <v>10.6</v>
          </cell>
          <cell r="T48">
            <v>6.8</v>
          </cell>
          <cell r="U48">
            <v>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22</v>
          </cell>
          <cell r="E49">
            <v>0</v>
          </cell>
          <cell r="F49">
            <v>22</v>
          </cell>
          <cell r="G49" t="str">
            <v>выв3007</v>
          </cell>
          <cell r="H49" t="e">
            <v>#N/A</v>
          </cell>
          <cell r="I49">
            <v>65</v>
          </cell>
          <cell r="J49">
            <v>-65</v>
          </cell>
          <cell r="K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1.4</v>
          </cell>
          <cell r="T49">
            <v>0.2</v>
          </cell>
          <cell r="U49">
            <v>0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завод снял</v>
          </cell>
          <cell r="AC49">
            <v>0</v>
          </cell>
          <cell r="AD49">
            <v>0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552</v>
          </cell>
          <cell r="D50">
            <v>1051</v>
          </cell>
          <cell r="E50">
            <v>853</v>
          </cell>
          <cell r="F50">
            <v>716</v>
          </cell>
          <cell r="G50" t="str">
            <v>ак</v>
          </cell>
          <cell r="H50">
            <v>180</v>
          </cell>
          <cell r="I50">
            <v>886</v>
          </cell>
          <cell r="J50">
            <v>-33</v>
          </cell>
          <cell r="K50">
            <v>400</v>
          </cell>
          <cell r="O50">
            <v>170.6</v>
          </cell>
          <cell r="P50">
            <v>180</v>
          </cell>
          <cell r="Q50">
            <v>7.5967174677608442</v>
          </cell>
          <cell r="R50">
            <v>4.1969519343493555</v>
          </cell>
          <cell r="S50">
            <v>106.2</v>
          </cell>
          <cell r="T50">
            <v>145.80000000000001</v>
          </cell>
          <cell r="U50">
            <v>181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24</v>
          </cell>
          <cell r="AA50">
            <v>180</v>
          </cell>
          <cell r="AB50" t="str">
            <v>бонус</v>
          </cell>
          <cell r="AC50">
            <v>22.5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347</v>
          </cell>
          <cell r="D51">
            <v>445</v>
          </cell>
          <cell r="E51">
            <v>410</v>
          </cell>
          <cell r="F51">
            <v>362</v>
          </cell>
          <cell r="G51">
            <v>1</v>
          </cell>
          <cell r="H51">
            <v>90</v>
          </cell>
          <cell r="I51">
            <v>435</v>
          </cell>
          <cell r="J51">
            <v>-25</v>
          </cell>
          <cell r="K51">
            <v>200</v>
          </cell>
          <cell r="O51">
            <v>82</v>
          </cell>
          <cell r="P51">
            <v>60</v>
          </cell>
          <cell r="Q51">
            <v>7.5853658536585362</v>
          </cell>
          <cell r="R51">
            <v>4.4146341463414638</v>
          </cell>
          <cell r="S51">
            <v>76</v>
          </cell>
          <cell r="T51">
            <v>78</v>
          </cell>
          <cell r="U51">
            <v>75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12</v>
          </cell>
          <cell r="AA51">
            <v>60</v>
          </cell>
          <cell r="AB51">
            <v>0</v>
          </cell>
          <cell r="AC51">
            <v>12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450</v>
          </cell>
          <cell r="D52">
            <v>1206</v>
          </cell>
          <cell r="E52">
            <v>778</v>
          </cell>
          <cell r="F52">
            <v>835</v>
          </cell>
          <cell r="G52">
            <v>1</v>
          </cell>
          <cell r="H52">
            <v>120</v>
          </cell>
          <cell r="I52">
            <v>813</v>
          </cell>
          <cell r="J52">
            <v>-35</v>
          </cell>
          <cell r="K52">
            <v>400</v>
          </cell>
          <cell r="O52">
            <v>155.6</v>
          </cell>
          <cell r="Q52">
            <v>7.9370179948586124</v>
          </cell>
          <cell r="R52">
            <v>5.3663239074550129</v>
          </cell>
          <cell r="S52">
            <v>134</v>
          </cell>
          <cell r="T52">
            <v>160.19999999999999</v>
          </cell>
          <cell r="U52">
            <v>188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141</v>
          </cell>
          <cell r="D53">
            <v>304</v>
          </cell>
          <cell r="E53">
            <v>172</v>
          </cell>
          <cell r="F53">
            <v>263</v>
          </cell>
          <cell r="G53">
            <v>1</v>
          </cell>
          <cell r="H53" t="e">
            <v>#N/A</v>
          </cell>
          <cell r="I53">
            <v>176</v>
          </cell>
          <cell r="J53">
            <v>-4</v>
          </cell>
          <cell r="K53">
            <v>100</v>
          </cell>
          <cell r="O53">
            <v>34.4</v>
          </cell>
          <cell r="Q53">
            <v>10.552325581395349</v>
          </cell>
          <cell r="R53">
            <v>7.645348837209303</v>
          </cell>
          <cell r="S53">
            <v>29.6</v>
          </cell>
          <cell r="T53">
            <v>37.799999999999997</v>
          </cell>
          <cell r="U53">
            <v>48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48</v>
          </cell>
          <cell r="E54">
            <v>1</v>
          </cell>
          <cell r="F54">
            <v>47</v>
          </cell>
          <cell r="G54" t="str">
            <v>выв04,06</v>
          </cell>
          <cell r="H54" t="e">
            <v>#N/A</v>
          </cell>
          <cell r="I54">
            <v>4</v>
          </cell>
          <cell r="J54">
            <v>-3</v>
          </cell>
          <cell r="K54">
            <v>0</v>
          </cell>
          <cell r="O54">
            <v>0.2</v>
          </cell>
          <cell r="Q54">
            <v>235</v>
          </cell>
          <cell r="R54">
            <v>235</v>
          </cell>
          <cell r="S54">
            <v>0.2</v>
          </cell>
          <cell r="T54">
            <v>0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108.28</v>
          </cell>
          <cell r="D55">
            <v>218.3</v>
          </cell>
          <cell r="E55">
            <v>144.30000000000001</v>
          </cell>
          <cell r="F55">
            <v>174.88</v>
          </cell>
          <cell r="G55" t="str">
            <v>рот</v>
          </cell>
          <cell r="H55" t="e">
            <v>#N/A</v>
          </cell>
          <cell r="I55">
            <v>151.203</v>
          </cell>
          <cell r="J55">
            <v>-6.9029999999999916</v>
          </cell>
          <cell r="K55">
            <v>50</v>
          </cell>
          <cell r="O55">
            <v>28.860000000000003</v>
          </cell>
          <cell r="Q55">
            <v>7.7920997920997914</v>
          </cell>
          <cell r="R55">
            <v>6.0595980595980592</v>
          </cell>
          <cell r="S55">
            <v>17.762</v>
          </cell>
          <cell r="T55">
            <v>28.862000000000002</v>
          </cell>
          <cell r="U55">
            <v>37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0</v>
          </cell>
          <cell r="AA55">
            <v>0</v>
          </cell>
          <cell r="AB55" t="e">
            <v>#N/A</v>
          </cell>
          <cell r="AC55">
            <v>0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1.04</v>
          </cell>
          <cell r="D56">
            <v>178.16</v>
          </cell>
          <cell r="E56">
            <v>31.36</v>
          </cell>
          <cell r="G56">
            <v>0</v>
          </cell>
          <cell r="H56" t="e">
            <v>#N/A</v>
          </cell>
          <cell r="I56">
            <v>57.1</v>
          </cell>
          <cell r="J56">
            <v>-25.740000000000002</v>
          </cell>
          <cell r="K56">
            <v>30</v>
          </cell>
          <cell r="O56">
            <v>6.2720000000000002</v>
          </cell>
          <cell r="P56">
            <v>30</v>
          </cell>
          <cell r="Q56">
            <v>9.566326530612244</v>
          </cell>
          <cell r="R56">
            <v>0</v>
          </cell>
          <cell r="S56">
            <v>0</v>
          </cell>
          <cell r="T56">
            <v>0.44800000000000006</v>
          </cell>
          <cell r="U56">
            <v>20.16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14</v>
          </cell>
          <cell r="AA56">
            <v>30</v>
          </cell>
          <cell r="AB56" t="e">
            <v>#N/A</v>
          </cell>
          <cell r="AC56">
            <v>13.392857142857142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19</v>
          </cell>
          <cell r="D57">
            <v>5</v>
          </cell>
          <cell r="E57">
            <v>5</v>
          </cell>
          <cell r="F57">
            <v>14</v>
          </cell>
          <cell r="G57">
            <v>1</v>
          </cell>
          <cell r="H57">
            <v>180</v>
          </cell>
          <cell r="I57">
            <v>95</v>
          </cell>
          <cell r="J57">
            <v>-90</v>
          </cell>
          <cell r="K57">
            <v>40</v>
          </cell>
          <cell r="O57">
            <v>1</v>
          </cell>
          <cell r="Q57">
            <v>54</v>
          </cell>
          <cell r="R57">
            <v>14</v>
          </cell>
          <cell r="S57">
            <v>11</v>
          </cell>
          <cell r="T57">
            <v>14.2</v>
          </cell>
          <cell r="U57">
            <v>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str">
            <v>увел</v>
          </cell>
          <cell r="AC57">
            <v>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362</v>
          </cell>
          <cell r="D58">
            <v>864</v>
          </cell>
          <cell r="E58">
            <v>451</v>
          </cell>
          <cell r="F58">
            <v>767</v>
          </cell>
          <cell r="G58" t="str">
            <v>нов1</v>
          </cell>
          <cell r="H58" t="e">
            <v>#N/A</v>
          </cell>
          <cell r="I58">
            <v>366</v>
          </cell>
          <cell r="J58">
            <v>85</v>
          </cell>
          <cell r="K58">
            <v>0</v>
          </cell>
          <cell r="O58">
            <v>90.2</v>
          </cell>
          <cell r="Q58">
            <v>8.5033259423503331</v>
          </cell>
          <cell r="R58">
            <v>8.5033259423503331</v>
          </cell>
          <cell r="S58">
            <v>52.2</v>
          </cell>
          <cell r="T58">
            <v>63.4</v>
          </cell>
          <cell r="U58">
            <v>202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0</v>
          </cell>
          <cell r="AA58">
            <v>0</v>
          </cell>
          <cell r="AB58" t="str">
            <v>яблоко</v>
          </cell>
          <cell r="AC58">
            <v>0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D59">
            <v>173</v>
          </cell>
          <cell r="E59">
            <v>167</v>
          </cell>
          <cell r="F59">
            <v>1</v>
          </cell>
          <cell r="G59" t="str">
            <v>нов</v>
          </cell>
          <cell r="H59" t="e">
            <v>#N/A</v>
          </cell>
          <cell r="I59">
            <v>227</v>
          </cell>
          <cell r="J59">
            <v>-60</v>
          </cell>
          <cell r="K59">
            <v>200</v>
          </cell>
          <cell r="O59">
            <v>33.4</v>
          </cell>
          <cell r="P59">
            <v>120</v>
          </cell>
          <cell r="Q59">
            <v>9.6107784431137731</v>
          </cell>
          <cell r="R59">
            <v>2.9940119760479042E-2</v>
          </cell>
          <cell r="S59">
            <v>1.6</v>
          </cell>
          <cell r="T59">
            <v>0.2</v>
          </cell>
          <cell r="U59">
            <v>0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120</v>
          </cell>
          <cell r="AB59" t="e">
            <v>#N/A</v>
          </cell>
          <cell r="AC59">
            <v>10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3857</v>
          </cell>
          <cell r="D60">
            <v>2395</v>
          </cell>
          <cell r="E60">
            <v>3104</v>
          </cell>
          <cell r="F60">
            <v>3040</v>
          </cell>
          <cell r="G60" t="str">
            <v>пуд,яб</v>
          </cell>
          <cell r="H60">
            <v>180</v>
          </cell>
          <cell r="I60">
            <v>3231</v>
          </cell>
          <cell r="J60">
            <v>-127</v>
          </cell>
          <cell r="K60">
            <v>1000</v>
          </cell>
          <cell r="N60">
            <v>1200</v>
          </cell>
          <cell r="O60">
            <v>548.79999999999995</v>
          </cell>
          <cell r="P60">
            <v>120</v>
          </cell>
          <cell r="Q60">
            <v>7.5801749271137036</v>
          </cell>
          <cell r="R60">
            <v>5.5393586005830908</v>
          </cell>
          <cell r="S60">
            <v>622.20000000000005</v>
          </cell>
          <cell r="T60">
            <v>525.20000000000005</v>
          </cell>
          <cell r="U60">
            <v>590</v>
          </cell>
          <cell r="V60">
            <v>360</v>
          </cell>
          <cell r="W60">
            <v>70</v>
          </cell>
          <cell r="X60">
            <v>14</v>
          </cell>
          <cell r="Y60">
            <v>12</v>
          </cell>
          <cell r="Z60">
            <v>112</v>
          </cell>
          <cell r="AA60">
            <v>1320</v>
          </cell>
          <cell r="AB60">
            <v>0</v>
          </cell>
          <cell r="AC60">
            <v>110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1</v>
          </cell>
          <cell r="D61">
            <v>168</v>
          </cell>
          <cell r="E61">
            <v>167</v>
          </cell>
          <cell r="F61">
            <v>2</v>
          </cell>
          <cell r="G61">
            <v>1</v>
          </cell>
          <cell r="H61">
            <v>180</v>
          </cell>
          <cell r="I61">
            <v>394</v>
          </cell>
          <cell r="J61">
            <v>-227</v>
          </cell>
          <cell r="K61">
            <v>120</v>
          </cell>
          <cell r="O61">
            <v>33.4</v>
          </cell>
          <cell r="P61">
            <v>150</v>
          </cell>
          <cell r="Q61">
            <v>8.1437125748502996</v>
          </cell>
          <cell r="R61">
            <v>5.9880239520958084E-2</v>
          </cell>
          <cell r="S61">
            <v>4.4000000000000004</v>
          </cell>
          <cell r="T61">
            <v>2.4</v>
          </cell>
          <cell r="U61">
            <v>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150</v>
          </cell>
          <cell r="AB61">
            <v>0</v>
          </cell>
          <cell r="AC61">
            <v>12.5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D62">
            <v>171</v>
          </cell>
          <cell r="E62">
            <v>170</v>
          </cell>
          <cell r="F62">
            <v>-2</v>
          </cell>
          <cell r="G62">
            <v>1</v>
          </cell>
          <cell r="H62">
            <v>180</v>
          </cell>
          <cell r="I62">
            <v>335</v>
          </cell>
          <cell r="J62">
            <v>-165</v>
          </cell>
          <cell r="K62">
            <v>120</v>
          </cell>
          <cell r="O62">
            <v>34</v>
          </cell>
          <cell r="P62">
            <v>150</v>
          </cell>
          <cell r="Q62">
            <v>7.882352941176471</v>
          </cell>
          <cell r="R62">
            <v>-5.8823529411764705E-2</v>
          </cell>
          <cell r="S62">
            <v>0.6</v>
          </cell>
          <cell r="T62">
            <v>0</v>
          </cell>
          <cell r="U62">
            <v>0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150</v>
          </cell>
          <cell r="AB62">
            <v>0</v>
          </cell>
          <cell r="AC62">
            <v>12.5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322</v>
          </cell>
          <cell r="D63">
            <v>415</v>
          </cell>
          <cell r="E63">
            <v>502</v>
          </cell>
          <cell r="F63">
            <v>219</v>
          </cell>
          <cell r="G63">
            <v>1</v>
          </cell>
          <cell r="H63">
            <v>180</v>
          </cell>
          <cell r="I63">
            <v>492</v>
          </cell>
          <cell r="J63">
            <v>10</v>
          </cell>
          <cell r="K63">
            <v>140</v>
          </cell>
          <cell r="O63">
            <v>100.4</v>
          </cell>
          <cell r="P63">
            <v>240</v>
          </cell>
          <cell r="Q63">
            <v>5.9661354581673303</v>
          </cell>
          <cell r="R63">
            <v>2.1812749003984062</v>
          </cell>
          <cell r="S63">
            <v>51.8</v>
          </cell>
          <cell r="T63">
            <v>58.4</v>
          </cell>
          <cell r="U63">
            <v>161</v>
          </cell>
          <cell r="V63">
            <v>0</v>
          </cell>
          <cell r="W63">
            <v>70</v>
          </cell>
          <cell r="X63">
            <v>14</v>
          </cell>
          <cell r="Y63">
            <v>14</v>
          </cell>
          <cell r="Z63">
            <v>14</v>
          </cell>
          <cell r="AA63">
            <v>240</v>
          </cell>
          <cell r="AB63">
            <v>0</v>
          </cell>
          <cell r="AC63">
            <v>17.142857142857142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2635</v>
          </cell>
          <cell r="D64">
            <v>2533</v>
          </cell>
          <cell r="E64">
            <v>2865</v>
          </cell>
          <cell r="F64">
            <v>2219</v>
          </cell>
          <cell r="G64">
            <v>1</v>
          </cell>
          <cell r="H64">
            <v>180</v>
          </cell>
          <cell r="I64">
            <v>2960</v>
          </cell>
          <cell r="J64">
            <v>-95</v>
          </cell>
          <cell r="K64">
            <v>1500</v>
          </cell>
          <cell r="N64">
            <v>1800</v>
          </cell>
          <cell r="O64">
            <v>549</v>
          </cell>
          <cell r="P64">
            <v>360</v>
          </cell>
          <cell r="Q64">
            <v>7.4298724954462658</v>
          </cell>
          <cell r="R64">
            <v>4.0418943533697629</v>
          </cell>
          <cell r="S64">
            <v>480.6</v>
          </cell>
          <cell r="T64">
            <v>516.20000000000005</v>
          </cell>
          <cell r="U64">
            <v>693</v>
          </cell>
          <cell r="V64">
            <v>120</v>
          </cell>
          <cell r="W64">
            <v>70</v>
          </cell>
          <cell r="X64">
            <v>14</v>
          </cell>
          <cell r="Y64">
            <v>12</v>
          </cell>
          <cell r="Z64">
            <v>182</v>
          </cell>
          <cell r="AA64">
            <v>2160</v>
          </cell>
          <cell r="AB64">
            <v>0</v>
          </cell>
          <cell r="AC64">
            <v>180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600</v>
          </cell>
          <cell r="D65">
            <v>550</v>
          </cell>
          <cell r="E65">
            <v>663</v>
          </cell>
          <cell r="F65">
            <v>462</v>
          </cell>
          <cell r="G65">
            <v>0</v>
          </cell>
          <cell r="H65">
            <v>0</v>
          </cell>
          <cell r="I65">
            <v>689</v>
          </cell>
          <cell r="J65">
            <v>-26</v>
          </cell>
          <cell r="K65">
            <v>300</v>
          </cell>
          <cell r="O65">
            <v>132.6</v>
          </cell>
          <cell r="P65">
            <v>240</v>
          </cell>
          <cell r="Q65">
            <v>7.5565610859728514</v>
          </cell>
          <cell r="R65">
            <v>3.4841628959276019</v>
          </cell>
          <cell r="S65">
            <v>97.6</v>
          </cell>
          <cell r="T65">
            <v>110.2</v>
          </cell>
          <cell r="U65">
            <v>196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42</v>
          </cell>
          <cell r="AA65">
            <v>240</v>
          </cell>
          <cell r="AB65">
            <v>0</v>
          </cell>
          <cell r="AC65">
            <v>40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5867</v>
          </cell>
          <cell r="D66">
            <v>2934</v>
          </cell>
          <cell r="E66">
            <v>4599</v>
          </cell>
          <cell r="F66">
            <v>4088</v>
          </cell>
          <cell r="G66">
            <v>1</v>
          </cell>
          <cell r="H66">
            <v>180</v>
          </cell>
          <cell r="I66">
            <v>4714</v>
          </cell>
          <cell r="J66">
            <v>-115</v>
          </cell>
          <cell r="K66">
            <v>2100</v>
          </cell>
          <cell r="N66">
            <v>2400</v>
          </cell>
          <cell r="O66">
            <v>895.8</v>
          </cell>
          <cell r="P66">
            <v>480</v>
          </cell>
          <cell r="Q66">
            <v>7.443625809332441</v>
          </cell>
          <cell r="R66">
            <v>4.5635186425541416</v>
          </cell>
          <cell r="S66">
            <v>948.6</v>
          </cell>
          <cell r="T66">
            <v>854.6</v>
          </cell>
          <cell r="U66">
            <v>1058</v>
          </cell>
          <cell r="V66">
            <v>120</v>
          </cell>
          <cell r="W66">
            <v>70</v>
          </cell>
          <cell r="X66">
            <v>14</v>
          </cell>
          <cell r="Y66">
            <v>12</v>
          </cell>
          <cell r="Z66">
            <v>238</v>
          </cell>
          <cell r="AA66">
            <v>2880</v>
          </cell>
          <cell r="AB66">
            <v>0</v>
          </cell>
          <cell r="AC66">
            <v>240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374</v>
          </cell>
          <cell r="D67">
            <v>536</v>
          </cell>
          <cell r="E67">
            <v>543</v>
          </cell>
          <cell r="F67">
            <v>346</v>
          </cell>
          <cell r="G67">
            <v>0</v>
          </cell>
          <cell r="H67">
            <v>0</v>
          </cell>
          <cell r="I67">
            <v>565</v>
          </cell>
          <cell r="J67">
            <v>-22</v>
          </cell>
          <cell r="K67">
            <v>240</v>
          </cell>
          <cell r="O67">
            <v>108.6</v>
          </cell>
          <cell r="P67">
            <v>240</v>
          </cell>
          <cell r="Q67">
            <v>7.6058931860036836</v>
          </cell>
          <cell r="R67">
            <v>3.1860036832412524</v>
          </cell>
          <cell r="S67">
            <v>74.8</v>
          </cell>
          <cell r="T67">
            <v>88.6</v>
          </cell>
          <cell r="U67">
            <v>169</v>
          </cell>
          <cell r="V67">
            <v>0</v>
          </cell>
          <cell r="W67">
            <v>140</v>
          </cell>
          <cell r="X67">
            <v>14</v>
          </cell>
          <cell r="Y67">
            <v>6</v>
          </cell>
          <cell r="Z67">
            <v>42</v>
          </cell>
          <cell r="AA67">
            <v>240</v>
          </cell>
          <cell r="AB67">
            <v>0</v>
          </cell>
          <cell r="AC67">
            <v>40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20.9</v>
          </cell>
          <cell r="D68">
            <v>40.5</v>
          </cell>
          <cell r="E68">
            <v>5.4</v>
          </cell>
          <cell r="F68">
            <v>56</v>
          </cell>
          <cell r="G68">
            <v>1</v>
          </cell>
          <cell r="H68" t="e">
            <v>#N/A</v>
          </cell>
          <cell r="I68">
            <v>5.4</v>
          </cell>
          <cell r="J68">
            <v>0</v>
          </cell>
          <cell r="K68">
            <v>0</v>
          </cell>
          <cell r="O68">
            <v>1.08</v>
          </cell>
          <cell r="Q68">
            <v>51.851851851851848</v>
          </cell>
          <cell r="R68">
            <v>51.851851851851848</v>
          </cell>
          <cell r="S68">
            <v>1.08</v>
          </cell>
          <cell r="T68">
            <v>3.2399999999999998</v>
          </cell>
          <cell r="U68">
            <v>0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22</v>
          </cell>
          <cell r="D69">
            <v>900</v>
          </cell>
          <cell r="E69">
            <v>845</v>
          </cell>
          <cell r="F69">
            <v>15</v>
          </cell>
          <cell r="G69">
            <v>1</v>
          </cell>
          <cell r="H69" t="e">
            <v>#N/A</v>
          </cell>
          <cell r="I69">
            <v>1106.5</v>
          </cell>
          <cell r="J69">
            <v>-261.5</v>
          </cell>
          <cell r="K69">
            <v>500</v>
          </cell>
          <cell r="O69">
            <v>169</v>
          </cell>
          <cell r="P69">
            <v>400</v>
          </cell>
          <cell r="Q69">
            <v>5.4142011834319526</v>
          </cell>
          <cell r="R69">
            <v>8.8757396449704137E-2</v>
          </cell>
          <cell r="S69">
            <v>169</v>
          </cell>
          <cell r="T69">
            <v>155.6</v>
          </cell>
          <cell r="U69">
            <v>215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84</v>
          </cell>
          <cell r="AA69">
            <v>400</v>
          </cell>
          <cell r="AB69" t="str">
            <v>оконч</v>
          </cell>
          <cell r="AC69">
            <v>80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08.08.2025 - 14.08.2025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656.45100000000002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1728.5930000000001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3490.212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804</v>
          </cell>
          <cell r="F10">
            <v>4765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1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23</v>
          </cell>
          <cell r="F12">
            <v>7365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3024</v>
          </cell>
          <cell r="F13">
            <v>9177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105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436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462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</v>
          </cell>
          <cell r="F17">
            <v>1946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576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157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768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</v>
          </cell>
          <cell r="F21">
            <v>768</v>
          </cell>
        </row>
        <row r="22">
          <cell r="A22" t="str">
            <v xml:space="preserve"> 200  Ветчина Дугушка ТМ Стародворье, вектор в/у    ПОКОМ</v>
          </cell>
          <cell r="F22">
            <v>736.78499999999997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7.5</v>
          </cell>
          <cell r="F23">
            <v>6428.1559999999999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1.65</v>
          </cell>
          <cell r="F24">
            <v>430.36799999999999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2209.2919999999999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0.85</v>
          </cell>
          <cell r="F26">
            <v>811.02099999999996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241.684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0.85</v>
          </cell>
          <cell r="F29">
            <v>214.90600000000001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1.65</v>
          </cell>
          <cell r="F30">
            <v>716.34400000000005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133.34399999999999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208.93600000000001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2.7</v>
          </cell>
          <cell r="F33">
            <v>1978.7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168.01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505.53699999999998</v>
          </cell>
        </row>
        <row r="36">
          <cell r="A36" t="str">
            <v xml:space="preserve"> 263  Шпикачки Стародворские, ВЕС.  ПОКОМ</v>
          </cell>
          <cell r="F36">
            <v>157.50899999999999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11.775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12.906000000000001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</v>
          </cell>
          <cell r="F40">
            <v>1547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1538</v>
          </cell>
          <cell r="F41">
            <v>6245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2024</v>
          </cell>
          <cell r="F42">
            <v>9219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2.6</v>
          </cell>
          <cell r="F44">
            <v>575.42999999999995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</v>
          </cell>
          <cell r="F45">
            <v>1040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7</v>
          </cell>
          <cell r="F46">
            <v>1659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3.9</v>
          </cell>
          <cell r="F47">
            <v>967.33299999999997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25</v>
          </cell>
          <cell r="F48">
            <v>1534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26</v>
          </cell>
          <cell r="F49">
            <v>4002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231.822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3.1</v>
          </cell>
          <cell r="F51">
            <v>936.15200000000004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6</v>
          </cell>
          <cell r="F52">
            <v>1651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8</v>
          </cell>
          <cell r="F53">
            <v>2708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8</v>
          </cell>
          <cell r="F54">
            <v>1951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366.62700000000001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2077.174</v>
          </cell>
        </row>
        <row r="57">
          <cell r="A57" t="str">
            <v xml:space="preserve"> 316  Колбаса Нежная ТМ Зареченские ВЕС  ПОКОМ</v>
          </cell>
          <cell r="F57">
            <v>42.3</v>
          </cell>
        </row>
        <row r="58">
          <cell r="A58" t="str">
            <v xml:space="preserve"> 318  Сосиски Датские ТМ Зареченские, ВЕС  ПОКОМ</v>
          </cell>
          <cell r="D58">
            <v>1.4</v>
          </cell>
          <cell r="F58">
            <v>6035.1019999999999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3017</v>
          </cell>
          <cell r="F59">
            <v>6798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2024</v>
          </cell>
          <cell r="F60">
            <v>7057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13</v>
          </cell>
          <cell r="F61">
            <v>1635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522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440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1.3</v>
          </cell>
          <cell r="F64">
            <v>1170.644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17</v>
          </cell>
          <cell r="F65">
            <v>685</v>
          </cell>
        </row>
        <row r="66">
          <cell r="A66" t="str">
            <v xml:space="preserve"> 335  Колбаса Сливушка ТМ Вязанка. ВЕС.  ПОКОМ </v>
          </cell>
          <cell r="D66">
            <v>2.6</v>
          </cell>
          <cell r="F66">
            <v>310.899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2015</v>
          </cell>
          <cell r="F67">
            <v>6399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11</v>
          </cell>
          <cell r="F68">
            <v>4014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F69">
            <v>684.82299999999998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265.42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756.11500000000001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361.67599999999999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F73">
            <v>151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F74">
            <v>535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2</v>
          </cell>
          <cell r="F75">
            <v>803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264.92200000000003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1069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3</v>
          </cell>
          <cell r="F78">
            <v>1173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</v>
          </cell>
          <cell r="F79">
            <v>1202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</v>
          </cell>
          <cell r="F80">
            <v>1179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</v>
          </cell>
          <cell r="F81">
            <v>837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F82">
            <v>406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2019</v>
          </cell>
          <cell r="F83">
            <v>7034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3017</v>
          </cell>
          <cell r="F84">
            <v>14456</v>
          </cell>
        </row>
        <row r="85">
          <cell r="A85" t="str">
            <v xml:space="preserve"> 420  Колбаса Мясорубская 0,28 кг ТМ Стародворье в оболочке черева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</v>
          </cell>
          <cell r="F86">
            <v>903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1.3</v>
          </cell>
          <cell r="F87">
            <v>892.005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</v>
          </cell>
          <cell r="F88">
            <v>470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98.001999999999995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4</v>
          </cell>
          <cell r="F90">
            <v>1291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</v>
          </cell>
          <cell r="F91">
            <v>544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0.85</v>
          </cell>
          <cell r="F92">
            <v>566.68600000000004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7.5</v>
          </cell>
          <cell r="F93">
            <v>5313.29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12.5</v>
          </cell>
          <cell r="F94">
            <v>5916.7389999999996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7.5</v>
          </cell>
          <cell r="F95">
            <v>9724.8320000000003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</v>
          </cell>
          <cell r="F96">
            <v>231.13300000000001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214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37.704000000000001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1007</v>
          </cell>
          <cell r="F99">
            <v>2664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993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306</v>
          </cell>
          <cell r="F101">
            <v>1574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6</v>
          </cell>
          <cell r="F102">
            <v>862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6.65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13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</v>
          </cell>
          <cell r="F105">
            <v>556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324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276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5</v>
          </cell>
          <cell r="F108">
            <v>886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2</v>
          </cell>
          <cell r="F109">
            <v>860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779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1</v>
          </cell>
          <cell r="F111">
            <v>234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1</v>
          </cell>
          <cell r="F112">
            <v>162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4</v>
          </cell>
          <cell r="F113">
            <v>4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14.5</v>
          </cell>
          <cell r="F114">
            <v>14.5</v>
          </cell>
        </row>
        <row r="115">
          <cell r="A115" t="str">
            <v>0447 Сыр Голландский 45% Нарезка 125г ТМ Папа может ОСТАНКИНО</v>
          </cell>
          <cell r="D115">
            <v>124</v>
          </cell>
          <cell r="F115">
            <v>124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144</v>
          </cell>
          <cell r="F116">
            <v>144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13.5</v>
          </cell>
          <cell r="F117">
            <v>13.5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3</v>
          </cell>
          <cell r="F118">
            <v>3</v>
          </cell>
        </row>
        <row r="119">
          <cell r="A119" t="str">
            <v>3215 ВЕТЧ.МЯСНАЯ Папа может п/о 0.4кг 8шт.    ОСТАНКИНО</v>
          </cell>
          <cell r="D119">
            <v>1301</v>
          </cell>
          <cell r="F119">
            <v>1302</v>
          </cell>
        </row>
        <row r="120">
          <cell r="A120" t="str">
            <v>3684 ПРЕСИЖН с/к в/у 1/250 8шт.   ОСТАНКИНО</v>
          </cell>
          <cell r="D120">
            <v>232</v>
          </cell>
          <cell r="F120">
            <v>232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3</v>
          </cell>
          <cell r="F121">
            <v>3</v>
          </cell>
        </row>
        <row r="122">
          <cell r="A122" t="str">
            <v>4063 МЯСНАЯ Папа может вар п/о_Л   ОСТАНКИНО</v>
          </cell>
          <cell r="D122">
            <v>1925.27</v>
          </cell>
          <cell r="F122">
            <v>1926.62</v>
          </cell>
        </row>
        <row r="123">
          <cell r="A123" t="str">
            <v>4117 ЭКСТРА Папа может с/к в/у_Л   ОСТАНКИНО</v>
          </cell>
          <cell r="D123">
            <v>68.099999999999994</v>
          </cell>
          <cell r="F123">
            <v>68.099999999999994</v>
          </cell>
        </row>
        <row r="124">
          <cell r="A124" t="str">
            <v>4163 Сыр Боккончини копченый 40% 100 гр.  ОСТАНКИНО</v>
          </cell>
          <cell r="D124">
            <v>242</v>
          </cell>
          <cell r="F124">
            <v>242</v>
          </cell>
        </row>
        <row r="125">
          <cell r="A125" t="str">
            <v>4170 Сыр Скаморца свежий 40% 100 гр.  ОСТАНКИНО</v>
          </cell>
          <cell r="D125">
            <v>292</v>
          </cell>
          <cell r="F125">
            <v>292</v>
          </cell>
        </row>
        <row r="126">
          <cell r="A126" t="str">
            <v>4187 Сыр Чечил свежий 45% 100г/6шт ТМ Папа Может  ОСТАНКИНО</v>
          </cell>
          <cell r="D126">
            <v>453</v>
          </cell>
          <cell r="F126">
            <v>453</v>
          </cell>
        </row>
        <row r="127">
          <cell r="A127" t="str">
            <v>4194 Сыр Чечил копченый 43% 100г/6шт ТМ Папа Может  ОСТАНКИНО</v>
          </cell>
          <cell r="D127">
            <v>404</v>
          </cell>
          <cell r="F127">
            <v>404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174.9</v>
          </cell>
          <cell r="F128">
            <v>174.9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654.22199999999998</v>
          </cell>
          <cell r="F130">
            <v>655.572</v>
          </cell>
        </row>
        <row r="131">
          <cell r="A131" t="str">
            <v>4819 Сыр "Пармезан" 40% кусок 180 гр  ОСТАНКИНО</v>
          </cell>
          <cell r="D131">
            <v>82</v>
          </cell>
          <cell r="F131">
            <v>82</v>
          </cell>
        </row>
        <row r="132">
          <cell r="A132" t="str">
            <v>4903 Сыр Перлини 40% 100гр (8шт)  ОСТАНКИНО</v>
          </cell>
          <cell r="D132">
            <v>110</v>
          </cell>
          <cell r="F132">
            <v>110</v>
          </cell>
        </row>
        <row r="133">
          <cell r="A133" t="str">
            <v>4910 Сыр Перлини копченый 40% 100гр (8шт)  ОСТАНКИНО</v>
          </cell>
          <cell r="D133">
            <v>81</v>
          </cell>
          <cell r="F133">
            <v>81</v>
          </cell>
        </row>
        <row r="134">
          <cell r="A134" t="str">
            <v>4927 Сыр Перлини со вкусом Васаби 40% 100гр (8шт)  ОСТАНКИНО</v>
          </cell>
          <cell r="D134">
            <v>54</v>
          </cell>
          <cell r="F134">
            <v>54</v>
          </cell>
        </row>
        <row r="135">
          <cell r="A135" t="str">
            <v>4993 САЛЯМИ ИТАЛЬЯНСКАЯ с/к в/у 1/250*8_120c ОСТАНКИНО</v>
          </cell>
          <cell r="D135">
            <v>862</v>
          </cell>
          <cell r="F135">
            <v>863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83.7</v>
          </cell>
          <cell r="F136">
            <v>83.7</v>
          </cell>
        </row>
        <row r="137">
          <cell r="A137" t="str">
            <v>5235 Сыр полутвердый "Голландский" 45%, брус ВЕС  ОСТАНКИНО</v>
          </cell>
          <cell r="D137">
            <v>44.5</v>
          </cell>
          <cell r="F137">
            <v>44.5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11.5</v>
          </cell>
          <cell r="F138">
            <v>15.034000000000001</v>
          </cell>
        </row>
        <row r="139">
          <cell r="A139" t="str">
            <v>5246 ДОКТОРСКАЯ ПРЕМИУМ вар б/о мгс_30с ОСТАНКИНО</v>
          </cell>
          <cell r="D139">
            <v>157.19999999999999</v>
          </cell>
          <cell r="F139">
            <v>157.19999999999999</v>
          </cell>
        </row>
        <row r="140">
          <cell r="A140" t="str">
            <v>5247 РУССКАЯ ПРЕМИУМ вар б/о мгс_30с ОСТАНКИНО</v>
          </cell>
          <cell r="D140">
            <v>52.8</v>
          </cell>
          <cell r="F140">
            <v>52.8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1</v>
          </cell>
          <cell r="F141">
            <v>1</v>
          </cell>
        </row>
        <row r="142">
          <cell r="A142" t="str">
            <v>5483 ЭКСТРА Папа может с/к в/у 1/250 8шт.   ОСТАНКИНО</v>
          </cell>
          <cell r="D142">
            <v>1610</v>
          </cell>
          <cell r="F142">
            <v>1610</v>
          </cell>
        </row>
        <row r="143">
          <cell r="A143" t="str">
            <v>5544 Сервелат Финский в/к в/у_45с НОВАЯ ОСТАНКИНО</v>
          </cell>
          <cell r="D143">
            <v>1289.95</v>
          </cell>
          <cell r="F143">
            <v>1291.55</v>
          </cell>
        </row>
        <row r="144">
          <cell r="A144" t="str">
            <v>5679 САЛЯМИ ИТАЛЬЯНСКАЯ с/к в/у 1/150_60с ОСТАНКИНО</v>
          </cell>
          <cell r="D144">
            <v>765</v>
          </cell>
          <cell r="F144">
            <v>765</v>
          </cell>
        </row>
        <row r="145">
          <cell r="A145" t="str">
            <v>5682 САЛЯМИ МЕЛКОЗЕРНЕНАЯ с/к в/у 1/120_60с   ОСТАНКИНО</v>
          </cell>
          <cell r="D145">
            <v>3712</v>
          </cell>
          <cell r="F145">
            <v>3713</v>
          </cell>
        </row>
        <row r="146">
          <cell r="A146" t="str">
            <v>5706 АРОМАТНАЯ Папа может с/к в/у 1/250 8шт.  ОСТАНКИНО</v>
          </cell>
          <cell r="D146">
            <v>1262</v>
          </cell>
          <cell r="F146">
            <v>1263</v>
          </cell>
        </row>
        <row r="147">
          <cell r="A147" t="str">
            <v>5708 ПОСОЛЬСКАЯ Папа может с/к в/у ОСТАНКИНО</v>
          </cell>
          <cell r="D147">
            <v>99.9</v>
          </cell>
          <cell r="F147">
            <v>99.9</v>
          </cell>
        </row>
        <row r="148">
          <cell r="A148" t="str">
            <v>5851 ЭКСТРА Папа может вар п/о   ОСТАНКИНО</v>
          </cell>
          <cell r="D148">
            <v>300.10000000000002</v>
          </cell>
          <cell r="F148">
            <v>300.10000000000002</v>
          </cell>
        </row>
        <row r="149">
          <cell r="A149" t="str">
            <v>5931 ОХОТНИЧЬЯ Папа может с/к в/у 1/220 8шт.   ОСТАНКИНО</v>
          </cell>
          <cell r="D149">
            <v>1759</v>
          </cell>
          <cell r="F149">
            <v>1760</v>
          </cell>
        </row>
        <row r="150">
          <cell r="A150" t="str">
            <v>5992 ВРЕМЯ ОКРОШКИ Папа может вар п/о 0.4кг   ОСТАНКИНО</v>
          </cell>
          <cell r="D150">
            <v>1717</v>
          </cell>
          <cell r="F150">
            <v>1718</v>
          </cell>
        </row>
        <row r="151">
          <cell r="A151" t="str">
            <v>6004 РАГУ СВИНОЕ 1кг 8шт.зам_120с ОСТАНКИНО</v>
          </cell>
          <cell r="D151">
            <v>160</v>
          </cell>
          <cell r="F151">
            <v>160</v>
          </cell>
        </row>
        <row r="152">
          <cell r="A152" t="str">
            <v>6221 НЕАПОЛИТАНСКИЙ ДУЭТ с/к с/н мгс 1/90  ОСТАНКИНО</v>
          </cell>
          <cell r="D152">
            <v>1170</v>
          </cell>
          <cell r="F152">
            <v>1170</v>
          </cell>
        </row>
        <row r="153">
          <cell r="A153" t="str">
            <v>6228 МЯСНОЕ АССОРТИ к/з с/н мгс 1/90 10шт.  ОСТАНКИНО</v>
          </cell>
          <cell r="D153">
            <v>623</v>
          </cell>
          <cell r="F153">
            <v>623</v>
          </cell>
        </row>
        <row r="154">
          <cell r="A154" t="str">
            <v>6247 ДОМАШНЯЯ Папа может вар п/о 0,4кг 8шт.  ОСТАНКИНО</v>
          </cell>
          <cell r="D154">
            <v>133</v>
          </cell>
          <cell r="F154">
            <v>133</v>
          </cell>
        </row>
        <row r="155">
          <cell r="A155" t="str">
            <v>6268 ГОВЯЖЬЯ Папа может вар п/о 0,4кг 8 шт.  ОСТАНКИНО</v>
          </cell>
          <cell r="D155">
            <v>1206</v>
          </cell>
          <cell r="F155">
            <v>1207</v>
          </cell>
        </row>
        <row r="156">
          <cell r="A156" t="str">
            <v>6279 КОРЕЙКА ПО-ОСТ.к/в в/с с/н в/у 1/150_45с  ОСТАНКИНО</v>
          </cell>
          <cell r="D156">
            <v>1152</v>
          </cell>
          <cell r="F156">
            <v>1152</v>
          </cell>
        </row>
        <row r="157">
          <cell r="A157" t="str">
            <v>6303 МЯСНЫЕ Папа может сос п/о мгс 1.5*3  ОСТАНКИНО</v>
          </cell>
          <cell r="D157">
            <v>647</v>
          </cell>
          <cell r="F157">
            <v>647</v>
          </cell>
        </row>
        <row r="158">
          <cell r="A158" t="str">
            <v>6324 ДОКТОРСКАЯ ГОСТ вар п/о 0.4кг 8шт.  ОСТАНКИНО</v>
          </cell>
          <cell r="D158">
            <v>153</v>
          </cell>
          <cell r="F158">
            <v>153</v>
          </cell>
        </row>
        <row r="159">
          <cell r="A159" t="str">
            <v>6325 ДОКТОРСКАЯ ПРЕМИУМ вар п/о 0.4кг 8шт.  ОСТАНКИНО</v>
          </cell>
          <cell r="D159">
            <v>2404</v>
          </cell>
          <cell r="F159">
            <v>2404</v>
          </cell>
        </row>
        <row r="160">
          <cell r="A160" t="str">
            <v>6333 МЯСНАЯ Папа может вар п/о 0.4кг 8шт.  ОСТАНКИНО</v>
          </cell>
          <cell r="D160">
            <v>5633</v>
          </cell>
          <cell r="F160">
            <v>5634</v>
          </cell>
        </row>
        <row r="161">
          <cell r="A161" t="str">
            <v>6340 ДОМАШНИЙ РЕЦЕПТ Коровино 0.5кг 8шт.  ОСТАНКИНО</v>
          </cell>
          <cell r="D161">
            <v>393</v>
          </cell>
          <cell r="F161">
            <v>393</v>
          </cell>
        </row>
        <row r="162">
          <cell r="A162" t="str">
            <v>6353 ЭКСТРА Папа может вар п/о 0.4кг 8шт.  ОСТАНКИНО</v>
          </cell>
          <cell r="D162">
            <v>1765</v>
          </cell>
          <cell r="F162">
            <v>1765</v>
          </cell>
        </row>
        <row r="163">
          <cell r="A163" t="str">
            <v>6392 ФИЛЕЙНАЯ Папа может вар п/о 0.4кг. ОСТАНКИНО</v>
          </cell>
          <cell r="D163">
            <v>5027</v>
          </cell>
          <cell r="F163">
            <v>5028</v>
          </cell>
        </row>
        <row r="164">
          <cell r="A164" t="str">
            <v>6448 СВИНИНА МАДЕРА с/к с/н в/у 1/100 10шт.   ОСТАНКИНО</v>
          </cell>
          <cell r="D164">
            <v>254</v>
          </cell>
          <cell r="F164">
            <v>254</v>
          </cell>
        </row>
        <row r="165">
          <cell r="A165" t="str">
            <v>6453 ЭКСТРА Папа может с/к с/н в/у 1/100 14шт.   ОСТАНКИНО</v>
          </cell>
          <cell r="D165">
            <v>3818</v>
          </cell>
          <cell r="F165">
            <v>3819</v>
          </cell>
        </row>
        <row r="166">
          <cell r="A166" t="str">
            <v>6454 АРОМАТНАЯ с/к с/н в/у 1/100 14шт.  ОСТАНКИНО</v>
          </cell>
          <cell r="D166">
            <v>3187</v>
          </cell>
          <cell r="F166">
            <v>3188</v>
          </cell>
        </row>
        <row r="167">
          <cell r="A167" t="str">
            <v>6459 СЕРВЕЛАТ ШВЕЙЦАРСК. в/к с/н в/у 1/100*10  ОСТАНКИНО</v>
          </cell>
          <cell r="D167">
            <v>2292</v>
          </cell>
          <cell r="F167">
            <v>2294</v>
          </cell>
        </row>
        <row r="168">
          <cell r="A168" t="str">
            <v>6470 ВЕТЧ.МРАМОРНАЯ в/у_45с  ОСТАНКИНО</v>
          </cell>
          <cell r="D168">
            <v>101.8</v>
          </cell>
          <cell r="F168">
            <v>101.8</v>
          </cell>
        </row>
        <row r="169">
          <cell r="A169" t="str">
            <v>6495 ВЕТЧ.МРАМОРНАЯ в/у срез 0.3кг 6шт_45с  ОСТАНКИНО</v>
          </cell>
          <cell r="D169">
            <v>345</v>
          </cell>
          <cell r="F169">
            <v>345</v>
          </cell>
        </row>
        <row r="170">
          <cell r="A170" t="str">
            <v>6527 ШПИКАЧКИ СОЧНЫЕ ПМ сар б/о мгс 1*3 45с ОСТАНКИНО</v>
          </cell>
          <cell r="D170">
            <v>486.7</v>
          </cell>
          <cell r="F170">
            <v>487.7</v>
          </cell>
        </row>
        <row r="171">
          <cell r="A171" t="str">
            <v>6528 ШПИКАЧКИ СОЧНЫЕ ПМ сар б/о мгс 0.4кг 45с  ОСТАНКИНО</v>
          </cell>
          <cell r="D171">
            <v>92</v>
          </cell>
          <cell r="F171">
            <v>92</v>
          </cell>
        </row>
        <row r="172">
          <cell r="A172" t="str">
            <v>6586 МРАМОРНАЯ И БАЛЫКОВАЯ в/к с/н мгс 1/90 ОСТАНКИНО</v>
          </cell>
          <cell r="D172">
            <v>484</v>
          </cell>
          <cell r="F172">
            <v>484</v>
          </cell>
        </row>
        <row r="173">
          <cell r="A173" t="str">
            <v>6609 С ГОВЯДИНОЙ ПМ сар б/о мгс 0.4кг_45с ОСТАНКИНО</v>
          </cell>
          <cell r="D173">
            <v>112</v>
          </cell>
          <cell r="F173">
            <v>112</v>
          </cell>
        </row>
        <row r="174">
          <cell r="A174" t="str">
            <v>6616 МОЛОЧНЫЕ КЛАССИЧЕСКИЕ сос п/о в/у 0.3кг  ОСТАНКИНО</v>
          </cell>
          <cell r="D174">
            <v>3428</v>
          </cell>
          <cell r="F174">
            <v>3428</v>
          </cell>
        </row>
        <row r="175">
          <cell r="A175" t="str">
            <v>6697 СЕРВЕЛАТ ФИНСКИЙ ПМ в/к в/у 0,35кг 8шт.  ОСТАНКИНО</v>
          </cell>
          <cell r="D175">
            <v>6674</v>
          </cell>
          <cell r="F175">
            <v>6676</v>
          </cell>
        </row>
        <row r="176">
          <cell r="A176" t="str">
            <v>6713 СОЧНЫЙ ГРИЛЬ ПМ сос п/о мгс 0.41кг 8шт.  ОСТАНКИНО</v>
          </cell>
          <cell r="D176">
            <v>2406</v>
          </cell>
          <cell r="F176">
            <v>2406</v>
          </cell>
        </row>
        <row r="177">
          <cell r="A177" t="str">
            <v>6724 МОЛОЧНЫЕ ПМ сос п/о мгс 0.41кг 10шт.  ОСТАНКИНО</v>
          </cell>
          <cell r="D177">
            <v>1403</v>
          </cell>
          <cell r="F177">
            <v>1405</v>
          </cell>
        </row>
        <row r="178">
          <cell r="A178" t="str">
            <v>6765 РУБЛЕНЫЕ сос ц/о мгс 0.36кг 6шт.  ОСТАНКИНО</v>
          </cell>
          <cell r="D178">
            <v>704</v>
          </cell>
          <cell r="F178">
            <v>704</v>
          </cell>
        </row>
        <row r="179">
          <cell r="A179" t="str">
            <v>6785 ВЕНСКАЯ САЛЯМИ п/к в/у 0.33кг 8шт.  ОСТАНКИНО</v>
          </cell>
          <cell r="D179">
            <v>299</v>
          </cell>
          <cell r="F179">
            <v>299</v>
          </cell>
        </row>
        <row r="180">
          <cell r="A180" t="str">
            <v>6787 СЕРВЕЛАТ КРЕМЛЕВСКИЙ в/к в/у 0,33кг 8шт.  ОСТАНКИНО</v>
          </cell>
          <cell r="D180">
            <v>313</v>
          </cell>
          <cell r="F180">
            <v>313</v>
          </cell>
        </row>
        <row r="181">
          <cell r="A181" t="str">
            <v>6793 БАЛЫКОВАЯ в/к в/у 0,33кг 8шт.  ОСТАНКИНО</v>
          </cell>
          <cell r="D181">
            <v>678</v>
          </cell>
          <cell r="F181">
            <v>678</v>
          </cell>
        </row>
        <row r="182">
          <cell r="A182" t="str">
            <v>6829 МОЛОЧНЫЕ КЛАССИЧЕСКИЕ сос п/о мгс 2*4_С  ОСТАНКИНО</v>
          </cell>
          <cell r="D182">
            <v>943</v>
          </cell>
          <cell r="F182">
            <v>945</v>
          </cell>
        </row>
        <row r="183">
          <cell r="A183" t="str">
            <v>6837 ФИЛЕЙНЫЕ Папа Может сос ц/о мгс 0.4кг  ОСТАНКИНО</v>
          </cell>
          <cell r="D183">
            <v>1786</v>
          </cell>
          <cell r="F183">
            <v>1786</v>
          </cell>
        </row>
        <row r="184">
          <cell r="A184" t="str">
            <v>6842 ДЫМОВИЦА ИЗ ОКОРОКА к/в мл/к в/у 0,3кг  ОСТАНКИНО</v>
          </cell>
          <cell r="D184">
            <v>287</v>
          </cell>
          <cell r="F184">
            <v>287</v>
          </cell>
        </row>
        <row r="185">
          <cell r="A185" t="str">
            <v>6861 ДОМАШНИЙ РЕЦЕПТ Коровино вар п/о  ОСТАНКИНО</v>
          </cell>
          <cell r="D185">
            <v>481.5</v>
          </cell>
          <cell r="F185">
            <v>483.6</v>
          </cell>
        </row>
        <row r="186">
          <cell r="A186" t="str">
            <v>6866 ВЕТЧ.НЕЖНАЯ Коровино п/о_Маяк  ОСТАНКИНО</v>
          </cell>
          <cell r="D186">
            <v>293.2</v>
          </cell>
          <cell r="F186">
            <v>294.7</v>
          </cell>
        </row>
        <row r="187">
          <cell r="A187" t="str">
            <v>6872 ШАШЛЫК ИЗ СВИНИНЫ зам. ВЕС ОСТАНКИНО</v>
          </cell>
          <cell r="D187">
            <v>10</v>
          </cell>
          <cell r="F187">
            <v>10</v>
          </cell>
        </row>
        <row r="188">
          <cell r="A188" t="str">
            <v>6909 ДЛЯ ДЕТЕЙ сос п/о мгс 0.33кг 8шт.  ОСТАНКИНО</v>
          </cell>
          <cell r="D188">
            <v>2</v>
          </cell>
          <cell r="F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281.86599999999999</v>
          </cell>
          <cell r="F189">
            <v>281.86599999999999</v>
          </cell>
        </row>
        <row r="190">
          <cell r="A190" t="str">
            <v>7040 С ИНДЕЙКОЙ ПМ сос ц/о в/у 1/270 8шт.  ОСТАНКИНО</v>
          </cell>
          <cell r="D190">
            <v>243</v>
          </cell>
          <cell r="F190">
            <v>243</v>
          </cell>
        </row>
        <row r="191">
          <cell r="A191" t="str">
            <v>7059 ШПИКАЧКИ СОЧНЫЕ С БЕК. п/о мгс 0.3кг_60с  ОСТАНКИНО</v>
          </cell>
          <cell r="D191">
            <v>761</v>
          </cell>
          <cell r="F191">
            <v>761</v>
          </cell>
        </row>
        <row r="192">
          <cell r="A192" t="str">
            <v>7064 СОЧНЫЕ ПМ сос п/о в/у 1/350 8 шт_50с ОСТАНКИНО</v>
          </cell>
          <cell r="D192">
            <v>11</v>
          </cell>
          <cell r="F192">
            <v>11</v>
          </cell>
        </row>
        <row r="193">
          <cell r="A193" t="str">
            <v>7066 СОЧНЫЕ ПМ сос п/о мгс 0.41кг 10шт_50с  ОСТАНКИНО</v>
          </cell>
          <cell r="D193">
            <v>9742</v>
          </cell>
          <cell r="F193">
            <v>9744</v>
          </cell>
        </row>
        <row r="194">
          <cell r="A194" t="str">
            <v>7070 СОЧНЫЕ ПМ сос п/о мгс 1.5*4_А_50с  ОСТАНКИНО</v>
          </cell>
          <cell r="D194">
            <v>4964.82</v>
          </cell>
          <cell r="F194">
            <v>4966.32</v>
          </cell>
        </row>
        <row r="195">
          <cell r="A195" t="str">
            <v>7073 МОЛОЧ.ПРЕМИУМ ПМ сос п/о в/у 1/350_50с  ОСТАНКИНО</v>
          </cell>
          <cell r="D195">
            <v>2858</v>
          </cell>
          <cell r="F195">
            <v>2858</v>
          </cell>
        </row>
        <row r="196">
          <cell r="A196" t="str">
            <v>7074 МОЛОЧ.ПРЕМИУМ ПМ сос п/о мгс 0.6кг_50с  ОСТАНКИНО</v>
          </cell>
          <cell r="D196">
            <v>115</v>
          </cell>
          <cell r="F196">
            <v>115</v>
          </cell>
        </row>
        <row r="197">
          <cell r="A197" t="str">
            <v>7075 МОЛОЧ.ПРЕМИУМ ПМ сос п/о мгс 1.5*4_О_50с  ОСТАНКИНО</v>
          </cell>
          <cell r="D197">
            <v>153.6</v>
          </cell>
          <cell r="F197">
            <v>153.6</v>
          </cell>
        </row>
        <row r="198">
          <cell r="A198" t="str">
            <v>7077 МЯСНЫЕ С ГОВЯД.ПМ сос п/о мгс 0.4кг_50с  ОСТАНКИНО</v>
          </cell>
          <cell r="D198">
            <v>3379</v>
          </cell>
          <cell r="F198">
            <v>3380</v>
          </cell>
        </row>
        <row r="199">
          <cell r="A199" t="str">
            <v>7080 СЛИВОЧНЫЕ ПМ сос п/о мгс 0.41кг 10шт. 50с  ОСТАНКИНО</v>
          </cell>
          <cell r="D199">
            <v>8380</v>
          </cell>
          <cell r="F199">
            <v>8381</v>
          </cell>
        </row>
        <row r="200">
          <cell r="A200" t="str">
            <v>7082 СЛИВОЧНЫЕ ПМ сос п/о мгс 1.5*4_50с  ОСТАНКИНО</v>
          </cell>
          <cell r="D200">
            <v>193.7</v>
          </cell>
          <cell r="F200">
            <v>193.7</v>
          </cell>
        </row>
        <row r="201">
          <cell r="A201" t="str">
            <v>7087 ШПИК С ЧЕСНОК.И ПЕРЦЕМ к/в в/у 0.3кг_50с  ОСТАНКИНО</v>
          </cell>
          <cell r="D201">
            <v>312</v>
          </cell>
          <cell r="F201">
            <v>312</v>
          </cell>
        </row>
        <row r="202">
          <cell r="A202" t="str">
            <v>7090 СВИНИНА ПО-ДОМ. к/в мл/к в/у 0.3кг_50с  ОСТАНКИНО</v>
          </cell>
          <cell r="D202">
            <v>865</v>
          </cell>
          <cell r="F202">
            <v>865</v>
          </cell>
        </row>
        <row r="203">
          <cell r="A203" t="str">
            <v>7092 БЕКОН Папа может с/к с/н в/у 1/140_50с  ОСТАНКИНО</v>
          </cell>
          <cell r="D203">
            <v>1562</v>
          </cell>
          <cell r="F203">
            <v>1564</v>
          </cell>
        </row>
        <row r="204">
          <cell r="A204" t="str">
            <v>7106 ТОСКАНО с/к с/н мгс 1/90 12шт.  ОСТАНКИНО</v>
          </cell>
          <cell r="D204">
            <v>22</v>
          </cell>
          <cell r="F204">
            <v>22</v>
          </cell>
        </row>
        <row r="205">
          <cell r="A205" t="str">
            <v>7107 САН-РЕМО с/в с/н мгс 1/90 12шт.  ОСТАНКИНО</v>
          </cell>
          <cell r="D205">
            <v>110</v>
          </cell>
          <cell r="F205">
            <v>110</v>
          </cell>
        </row>
        <row r="206">
          <cell r="A206" t="str">
            <v>7147 САЛЬЧИЧОН Останкино с/к в/у 1/220 8шт.  ОСТАНКИНО</v>
          </cell>
          <cell r="D206">
            <v>47</v>
          </cell>
          <cell r="F206">
            <v>47</v>
          </cell>
        </row>
        <row r="207">
          <cell r="A207" t="str">
            <v>7149 БАЛЫКОВАЯ Коровино п/к в/у 0.84кг_50с  ОСТАНКИНО</v>
          </cell>
          <cell r="D207">
            <v>57</v>
          </cell>
          <cell r="F207">
            <v>57</v>
          </cell>
        </row>
        <row r="208">
          <cell r="A208" t="str">
            <v>7150 САЛЬЧИЧОН Папа может с/к в/у ОСТАНКИНО</v>
          </cell>
          <cell r="D208">
            <v>1</v>
          </cell>
          <cell r="F208">
            <v>1</v>
          </cell>
        </row>
        <row r="209">
          <cell r="A209" t="str">
            <v>7154 СЕРВЕЛАТ ЗЕРНИСТЫЙ ПМ в/к в/у 0.35кг_50с  ОСТАНКИНО</v>
          </cell>
          <cell r="D209">
            <v>3656</v>
          </cell>
          <cell r="F209">
            <v>3658</v>
          </cell>
        </row>
        <row r="210">
          <cell r="A210" t="str">
            <v>7166 СЕРВЕЛТ ОХОТНИЧИЙ ПМ в/к в/у_50с  ОСТАНКИНО</v>
          </cell>
          <cell r="D210">
            <v>551.70000000000005</v>
          </cell>
          <cell r="F210">
            <v>553.1</v>
          </cell>
        </row>
        <row r="211">
          <cell r="A211" t="str">
            <v>7169 СЕРВЕЛАТ ОХОТНИЧИЙ ПМ в/к в/у 0.35кг_50с  ОСТАНКИНО</v>
          </cell>
          <cell r="D211">
            <v>5226</v>
          </cell>
          <cell r="F211">
            <v>5228</v>
          </cell>
        </row>
        <row r="212">
          <cell r="A212" t="str">
            <v>7187 ГРУДИНКА ПРЕМИУМ к/в мл/к в/у 0,3кг_50с ОСТАНКИНО</v>
          </cell>
          <cell r="D212">
            <v>1236</v>
          </cell>
          <cell r="F212">
            <v>1236</v>
          </cell>
        </row>
        <row r="213">
          <cell r="A213" t="str">
            <v>7226 ЧОРИЗО ПРЕМИУМ Останкино с/к в/у 1/180  ОСТАНКИНО</v>
          </cell>
          <cell r="D213">
            <v>3</v>
          </cell>
          <cell r="F213">
            <v>3</v>
          </cell>
        </row>
        <row r="214">
          <cell r="A214" t="str">
            <v>7227 САЛЯМИ ФИНСКАЯ Папа может с/к в/у 1/180  ОСТАНКИНО</v>
          </cell>
          <cell r="D214">
            <v>72</v>
          </cell>
          <cell r="F214">
            <v>72</v>
          </cell>
        </row>
        <row r="215">
          <cell r="A215" t="str">
            <v>7231 КЛАССИЧЕСКАЯ ПМ вар п/о 0,3кг 8шт_209к ОСТАНКИНО</v>
          </cell>
          <cell r="D215">
            <v>1856</v>
          </cell>
          <cell r="F215">
            <v>1856</v>
          </cell>
        </row>
        <row r="216">
          <cell r="A216" t="str">
            <v>7232 БОЯNСКАЯ ПМ п/к в/у 0,28кг 8шт_209к ОСТАНКИНО</v>
          </cell>
          <cell r="D216">
            <v>2152</v>
          </cell>
          <cell r="F216">
            <v>2154</v>
          </cell>
        </row>
        <row r="217">
          <cell r="A217" t="str">
            <v>7235 ВЕТЧ.КЛАССИЧЕСКАЯ ПМ п/о 0,35кг 8шт_209к ОСТАНКИНО</v>
          </cell>
          <cell r="D217">
            <v>76</v>
          </cell>
          <cell r="F217">
            <v>76</v>
          </cell>
        </row>
        <row r="218">
          <cell r="A218" t="str">
            <v>7236 СЕРВЕЛАТ КАРЕЛЬСКИЙ в/к в/у 0,28кг_209к ОСТАНКИНО</v>
          </cell>
          <cell r="D218">
            <v>4668</v>
          </cell>
          <cell r="F218">
            <v>4670</v>
          </cell>
        </row>
        <row r="219">
          <cell r="A219" t="str">
            <v>7241 САЛЯМИ Папа может п/к в/у 0,28кг_209к ОСТАНКИНО</v>
          </cell>
          <cell r="D219">
            <v>1457</v>
          </cell>
          <cell r="F219">
            <v>1457</v>
          </cell>
        </row>
        <row r="220">
          <cell r="A220" t="str">
            <v>7245 ВЕТЧ.ФИЛЕЙНАЯ ПМ п/о 0,4кг 8шт ОСТАНКИНО</v>
          </cell>
          <cell r="D220">
            <v>116</v>
          </cell>
          <cell r="F220">
            <v>116</v>
          </cell>
        </row>
        <row r="221">
          <cell r="A221" t="str">
            <v>7271 МЯСНЫЕ С ГОВЯДИНОЙ ПМ сос п/о мгс 1.5*4 ВЕС  ОСТАНКИНО</v>
          </cell>
          <cell r="D221">
            <v>167.2</v>
          </cell>
          <cell r="F221">
            <v>167.2</v>
          </cell>
        </row>
        <row r="222">
          <cell r="A222" t="str">
            <v>7284 ДЛЯ ДЕТЕЙ сос п/о мгс 0,33кг 6шт  ОСТАНКИНО</v>
          </cell>
          <cell r="D222">
            <v>340</v>
          </cell>
          <cell r="F222">
            <v>340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289</v>
          </cell>
          <cell r="F223">
            <v>291</v>
          </cell>
        </row>
        <row r="224">
          <cell r="A224" t="str">
            <v>8391 Сыр творожный с зеленью 60% Папа может 140 гр.  ОСТАНКИНО</v>
          </cell>
          <cell r="D224">
            <v>133</v>
          </cell>
          <cell r="F224">
            <v>135</v>
          </cell>
        </row>
        <row r="225">
          <cell r="A225" t="str">
            <v>8398 Сыр ПАПА МОЖЕТ "Тильзитер" 45% 180 г  ОСТАНКИНО</v>
          </cell>
          <cell r="D225">
            <v>439</v>
          </cell>
          <cell r="F225">
            <v>439</v>
          </cell>
        </row>
        <row r="226">
          <cell r="A226" t="str">
            <v>8411 Сыр ПАПА МОЖЕТ "Гауда Голд" 45% 180 г  ОСТАНКИНО</v>
          </cell>
          <cell r="D226">
            <v>465</v>
          </cell>
          <cell r="F226">
            <v>465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1368</v>
          </cell>
          <cell r="F227">
            <v>1369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67</v>
          </cell>
          <cell r="F228">
            <v>68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53</v>
          </cell>
          <cell r="F229">
            <v>54</v>
          </cell>
        </row>
        <row r="230">
          <cell r="A230" t="str">
            <v>8452 Сыр колбасный копченый Папа Может 400 гр  ОСТАНКИНО</v>
          </cell>
          <cell r="D230">
            <v>10</v>
          </cell>
          <cell r="F230">
            <v>10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1293</v>
          </cell>
          <cell r="F231">
            <v>1294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17</v>
          </cell>
          <cell r="F232">
            <v>17</v>
          </cell>
        </row>
        <row r="233">
          <cell r="A233" t="str">
            <v>8619 Сыр Папа Может "Тильзитер", 45% брусок ВЕС   ОСТАНКИНО</v>
          </cell>
          <cell r="D233">
            <v>2.5</v>
          </cell>
          <cell r="F233">
            <v>2.5</v>
          </cell>
        </row>
        <row r="234">
          <cell r="A234" t="str">
            <v>8674 Плавленый сыр "Шоколадный" 30% 180 гр ТМ "ПАПА МОЖЕТ"  ОСТАНКИНО</v>
          </cell>
          <cell r="D234">
            <v>20</v>
          </cell>
          <cell r="F234">
            <v>20</v>
          </cell>
        </row>
        <row r="235">
          <cell r="A235" t="str">
            <v>8681 Сыр плавленый Сливочный ж 45 % 180г ТМ Папа Может (16шт) ОСТАНКИНО</v>
          </cell>
          <cell r="D235">
            <v>109</v>
          </cell>
          <cell r="F235">
            <v>111</v>
          </cell>
        </row>
        <row r="236">
          <cell r="A236" t="str">
            <v>8831 Сыр ПАПА МОЖЕТ "Министерский" 180гр, 45 %  ОСТАНКИНО</v>
          </cell>
          <cell r="D236">
            <v>151</v>
          </cell>
          <cell r="F236">
            <v>152</v>
          </cell>
        </row>
        <row r="237">
          <cell r="A237" t="str">
            <v>8855 Сыр ПАПА МОЖЕТ "Папин завтрак" 180гр, 45 %  ОСТАНКИНО</v>
          </cell>
          <cell r="D237">
            <v>99</v>
          </cell>
          <cell r="F237">
            <v>100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330</v>
          </cell>
          <cell r="F238">
            <v>330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452</v>
          </cell>
          <cell r="F239">
            <v>452</v>
          </cell>
        </row>
        <row r="240">
          <cell r="A240" t="str">
            <v>Балыковая с/к 200 гр. срез "Эликатессе" термоформ.пак.  СПК</v>
          </cell>
          <cell r="D240">
            <v>204</v>
          </cell>
          <cell r="F240">
            <v>204</v>
          </cell>
        </row>
        <row r="241">
          <cell r="A241" t="str">
            <v>БОНУС МОЛОЧНЫЕ КЛАССИЧЕСКИЕ сос п/о в/у 0.3кг (6084)  ОСТАНКИНО</v>
          </cell>
          <cell r="D241">
            <v>119</v>
          </cell>
          <cell r="F241">
            <v>119</v>
          </cell>
        </row>
        <row r="242">
          <cell r="A242" t="str">
            <v>БОНУС МОЛОЧНЫЕ КЛАССИЧЕСКИЕ сос п/о мгс 2*4_С (4980)  ОСТАНКИНО</v>
          </cell>
          <cell r="D242">
            <v>20</v>
          </cell>
          <cell r="F242">
            <v>20</v>
          </cell>
        </row>
        <row r="243">
          <cell r="A243" t="str">
            <v>БОНУС СОЧНЫЕ Папа может сос п/о мгс 1.5*4 (6954)  ОСТАНКИНО</v>
          </cell>
          <cell r="D243">
            <v>444</v>
          </cell>
          <cell r="F243">
            <v>444</v>
          </cell>
        </row>
        <row r="244">
          <cell r="A244" t="str">
            <v>БОНУС СОЧНЫЕ сос п/о мгс 0.41кг_UZ (6087)  ОСТАНКИНО</v>
          </cell>
          <cell r="D244">
            <v>407</v>
          </cell>
          <cell r="F244">
            <v>407</v>
          </cell>
        </row>
        <row r="245">
          <cell r="A245" t="str">
            <v>БОНУС_307 Колбаса Сервелат Мясорубский с мелкорубленным окороком 0,35 кг срез ТМ Стародворье   Поком</v>
          </cell>
          <cell r="F245">
            <v>787</v>
          </cell>
        </row>
        <row r="246">
          <cell r="A246" t="str">
            <v>БОНУС_319  Колбаса вареная Филейская ТМ Вязанка ТС Классическая, 0,45 кг. ПОКОМ</v>
          </cell>
          <cell r="F246">
            <v>3306</v>
          </cell>
        </row>
        <row r="247">
          <cell r="A247" t="str">
            <v>Бутербродная вареная 0,47 кг шт.  СПК</v>
          </cell>
          <cell r="D247">
            <v>110</v>
          </cell>
          <cell r="F247">
            <v>110</v>
          </cell>
        </row>
        <row r="248">
          <cell r="A248" t="str">
            <v>Вацлавская п/к (черева) 390 гр.шт. термоус.пак  СПК</v>
          </cell>
          <cell r="D248">
            <v>124</v>
          </cell>
          <cell r="F248">
            <v>124</v>
          </cell>
        </row>
        <row r="249">
          <cell r="A249" t="str">
            <v>Ветчина Альтаирская Столовая (для ХОРЕКА)  СПК</v>
          </cell>
          <cell r="D249">
            <v>4</v>
          </cell>
          <cell r="F249">
            <v>6.4370000000000003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291</v>
          </cell>
        </row>
        <row r="251">
          <cell r="A251" t="str">
            <v>Готовые чебупели острые с мясом 0,24кг ТМ Горячая штучка  ПОКОМ</v>
          </cell>
          <cell r="F251">
            <v>6</v>
          </cell>
        </row>
        <row r="252">
          <cell r="A252" t="str">
            <v>Готовые чебупели острые с мясом Горячая штучка 0,3 кг зам  ПОКОМ</v>
          </cell>
          <cell r="D252">
            <v>1</v>
          </cell>
          <cell r="F252">
            <v>1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6</v>
          </cell>
          <cell r="F253">
            <v>11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4</v>
          </cell>
          <cell r="F254">
            <v>2517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3</v>
          </cell>
          <cell r="F255">
            <v>3</v>
          </cell>
        </row>
        <row r="256">
          <cell r="A256" t="str">
            <v>Готовые чебупели сочные с мясом ТМ Горячая штучка флоу-пак 0,24 кг  ПОКОМ</v>
          </cell>
          <cell r="D256">
            <v>807</v>
          </cell>
          <cell r="F256">
            <v>3206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3</v>
          </cell>
          <cell r="F257">
            <v>658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Грудинка "По-московски" в/к термоус.пак.  СПК</v>
          </cell>
          <cell r="D259">
            <v>1</v>
          </cell>
          <cell r="F259">
            <v>1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18</v>
          </cell>
          <cell r="F260">
            <v>19</v>
          </cell>
        </row>
        <row r="261">
          <cell r="A261" t="str">
            <v>Грудинка По-московски в/к 2,0 кг. термоус.пак. СПК</v>
          </cell>
          <cell r="D261">
            <v>2</v>
          </cell>
          <cell r="F261">
            <v>2</v>
          </cell>
        </row>
        <row r="262">
          <cell r="A262" t="str">
            <v>Гуцульская с/к "КолбасГрад" 160 гр.шт. термоус. пак  СПК</v>
          </cell>
          <cell r="D262">
            <v>210</v>
          </cell>
          <cell r="F262">
            <v>210</v>
          </cell>
        </row>
        <row r="263">
          <cell r="A263" t="str">
            <v>Дельгаро с/в "Эликатессе" 140 гр.шт.  СПК</v>
          </cell>
          <cell r="D263">
            <v>117</v>
          </cell>
          <cell r="F263">
            <v>117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318</v>
          </cell>
          <cell r="F264">
            <v>318</v>
          </cell>
        </row>
        <row r="265">
          <cell r="A265" t="str">
            <v>Докторская вареная в/с 0,47 кг шт.  СПК</v>
          </cell>
          <cell r="D265">
            <v>89</v>
          </cell>
          <cell r="F265">
            <v>89</v>
          </cell>
        </row>
        <row r="266">
          <cell r="A266" t="str">
            <v>Докторская вареная термоус.пак. "Высокий вкус"  СПК</v>
          </cell>
          <cell r="D266">
            <v>266.32499999999999</v>
          </cell>
          <cell r="F266">
            <v>266.32499999999999</v>
          </cell>
        </row>
        <row r="267">
          <cell r="A267" t="str">
            <v>Европоддон (невозвратный)</v>
          </cell>
          <cell r="F267">
            <v>350</v>
          </cell>
        </row>
        <row r="268">
          <cell r="A268" t="str">
            <v>ЖАР-ладушки с клубникой и вишней ТМ Стародворье 0,2 кг ПОКОМ</v>
          </cell>
          <cell r="D268">
            <v>3</v>
          </cell>
          <cell r="F268">
            <v>66</v>
          </cell>
        </row>
        <row r="269">
          <cell r="A269" t="str">
            <v>ЖАР-ладушки с мясом 0,2кг ТМ Стародворье  ПОКОМ</v>
          </cell>
          <cell r="D269">
            <v>26</v>
          </cell>
          <cell r="F269">
            <v>635</v>
          </cell>
        </row>
        <row r="270">
          <cell r="A270" t="str">
            <v>ЖАР-ладушки с яблоком и грушей ТМ Стародворье 0,2 кг. ПОКОМ</v>
          </cell>
          <cell r="D270">
            <v>2</v>
          </cell>
          <cell r="F270">
            <v>79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1087</v>
          </cell>
          <cell r="F271">
            <v>1087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1936</v>
          </cell>
          <cell r="F272">
            <v>1936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350.3</v>
          </cell>
          <cell r="F273">
            <v>350.3</v>
          </cell>
        </row>
        <row r="274">
          <cell r="A274" t="str">
            <v>К825 Сыч/Прод Коровино Тильзитер Оригин 50% ВЕС НОВАЯ (5 кг брус) СЗМЖ  ОСТАНКИНО</v>
          </cell>
          <cell r="D274">
            <v>76.5</v>
          </cell>
          <cell r="F274">
            <v>76.5</v>
          </cell>
        </row>
        <row r="275">
          <cell r="A275" t="str">
            <v>Карбонад Юбилейный термоус.пак.  СПК</v>
          </cell>
          <cell r="D275">
            <v>92</v>
          </cell>
          <cell r="F275">
            <v>94.405000000000001</v>
          </cell>
        </row>
        <row r="276">
          <cell r="A276" t="str">
            <v>Классическая вареная 400 гр.шт.  СПК</v>
          </cell>
          <cell r="D276">
            <v>23</v>
          </cell>
          <cell r="F276">
            <v>23</v>
          </cell>
        </row>
        <row r="277">
          <cell r="A277" t="str">
            <v>Классическая с/к 80 гр.шт.нар. (лоток с ср.защ.атм.)  СПК</v>
          </cell>
          <cell r="D277">
            <v>324</v>
          </cell>
          <cell r="F277">
            <v>324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1356</v>
          </cell>
          <cell r="F278">
            <v>1356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1124</v>
          </cell>
          <cell r="F279">
            <v>1124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283</v>
          </cell>
          <cell r="F280">
            <v>283</v>
          </cell>
        </row>
        <row r="281">
          <cell r="A281" t="str">
            <v>Круггетсы с сырным соусом ТМ Горячая штучка 0,25 кг зам  ПОКОМ</v>
          </cell>
          <cell r="D281">
            <v>5</v>
          </cell>
          <cell r="F281">
            <v>16</v>
          </cell>
        </row>
        <row r="282">
          <cell r="A282" t="str">
            <v>Круггетсы с сырным соусом ТМ Горячая штучка ТС Круггетсы флоу-пак 0,2 кг  ПОКОМ</v>
          </cell>
          <cell r="F282">
            <v>673</v>
          </cell>
        </row>
        <row r="283">
          <cell r="A283" t="str">
            <v>Круггетсы сочные ТМ Горячая штучка ТС Круггетсы 0,25 кг зам  ПОКОМ</v>
          </cell>
          <cell r="F283">
            <v>18</v>
          </cell>
        </row>
        <row r="284">
          <cell r="A284" t="str">
            <v>Круггетсы сочные ТМ Горячая штучка ТС Круггетсы флоу-пак 0,2 кг.  ПОКОМ</v>
          </cell>
          <cell r="D284">
            <v>720</v>
          </cell>
          <cell r="F284">
            <v>1054</v>
          </cell>
        </row>
        <row r="285">
          <cell r="A285" t="str">
            <v>Купеческая п/к 0,38 кг.шт. термофор.пак.  СПК</v>
          </cell>
          <cell r="D285">
            <v>1</v>
          </cell>
          <cell r="F285">
            <v>1</v>
          </cell>
        </row>
        <row r="286">
          <cell r="A286" t="str">
            <v>Ла Фаворте с/в "Эликатессе" 140 гр.шт.  СПК</v>
          </cell>
          <cell r="D286">
            <v>204</v>
          </cell>
          <cell r="F286">
            <v>204</v>
          </cell>
        </row>
        <row r="287">
          <cell r="A287" t="str">
            <v>Ливерная Печеночная 250 гр.шт.  СПК</v>
          </cell>
          <cell r="D287">
            <v>173</v>
          </cell>
          <cell r="F287">
            <v>173</v>
          </cell>
        </row>
        <row r="288">
          <cell r="A288" t="str">
            <v>Любительская вареная термоус.пак. "Высокий вкус"  СПК</v>
          </cell>
          <cell r="D288">
            <v>116.8</v>
          </cell>
          <cell r="F288">
            <v>116.8</v>
          </cell>
        </row>
        <row r="289">
          <cell r="A289" t="str">
            <v>Мини-сосиски в тесте "Фрайпики" 3,7кг ВЕС, ТМ Зареченские  ПОКОМ</v>
          </cell>
          <cell r="D289">
            <v>7.4</v>
          </cell>
          <cell r="F289">
            <v>18.5</v>
          </cell>
        </row>
        <row r="290">
          <cell r="A290" t="str">
            <v>Мини-сосиски в тесте 3,7кг ВЕС заморож. ТМ Зареченские  ПОКОМ</v>
          </cell>
          <cell r="D290">
            <v>3.7</v>
          </cell>
          <cell r="F290">
            <v>351.91199999999998</v>
          </cell>
        </row>
        <row r="291">
          <cell r="A291" t="str">
            <v>Мини-чебуречки с мясом ВЕС 5,5кг ТМ Зареченские  ПОКОМ</v>
          </cell>
          <cell r="F291">
            <v>104</v>
          </cell>
        </row>
        <row r="292">
          <cell r="A292" t="str">
            <v>Мини-шарики с курочкой и сыром ТМ Зареченские ВЕС  ПОКОМ</v>
          </cell>
          <cell r="F292">
            <v>153</v>
          </cell>
        </row>
        <row r="293">
          <cell r="A293" t="str">
            <v>Наггетсы из печи 0,25кг ТМ Вязанка ТС Няняггетсы Сливушки замор.  ПОКОМ</v>
          </cell>
          <cell r="D293">
            <v>6</v>
          </cell>
          <cell r="F293">
            <v>2511</v>
          </cell>
        </row>
        <row r="294">
          <cell r="A294" t="str">
            <v>Наггетсы Нагетосы Сочная курочка в хрустящей панировке 0,25кг ТМ Горячая штучка   ПОКОМ</v>
          </cell>
          <cell r="D294">
            <v>1</v>
          </cell>
          <cell r="F294">
            <v>1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5</v>
          </cell>
          <cell r="F295">
            <v>2188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851</v>
          </cell>
          <cell r="F296">
            <v>3099</v>
          </cell>
        </row>
        <row r="297">
          <cell r="A297" t="str">
            <v>Наггетсы с куриным филе и сыром ТМ Вязанка 0,25 кг ПОКОМ</v>
          </cell>
          <cell r="D297">
            <v>6</v>
          </cell>
          <cell r="F297">
            <v>1874</v>
          </cell>
        </row>
        <row r="298">
          <cell r="A298" t="str">
            <v>Наггетсы Хрустящие ТМ Зареченские. ВЕС ПОКОМ</v>
          </cell>
          <cell r="D298">
            <v>6</v>
          </cell>
          <cell r="F298">
            <v>2559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5</v>
          </cell>
          <cell r="F299">
            <v>594</v>
          </cell>
        </row>
        <row r="300">
          <cell r="A300" t="str">
            <v>Оригинальная с перцем с/к  СПК</v>
          </cell>
          <cell r="D300">
            <v>274.89999999999998</v>
          </cell>
          <cell r="F300">
            <v>274.89999999999998</v>
          </cell>
        </row>
        <row r="301">
          <cell r="A301" t="str">
            <v>Паштет печеночный 140 гр.шт.  СПК</v>
          </cell>
          <cell r="D301">
            <v>32</v>
          </cell>
          <cell r="F301">
            <v>32</v>
          </cell>
        </row>
        <row r="302">
          <cell r="A302" t="str">
            <v>Пельмени Grandmeni с говядиной и свининой 0,7кг ТМ Горячая штучка  ПОКОМ</v>
          </cell>
          <cell r="F302">
            <v>446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1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D304">
            <v>2</v>
          </cell>
          <cell r="F304">
            <v>855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310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2</v>
          </cell>
          <cell r="F306">
            <v>1047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1068</v>
          </cell>
        </row>
        <row r="308">
          <cell r="A308" t="str">
            <v>Пельмени Бульмени мини с мясом и оливковым маслом 0,7 кг ТМ Горячая штучка  ПОКОМ</v>
          </cell>
          <cell r="D308">
            <v>2</v>
          </cell>
          <cell r="F308">
            <v>882</v>
          </cell>
        </row>
        <row r="309">
          <cell r="A309" t="str">
            <v>Пельмени Бульмени Нейробуст с мясом ТМ Горячая штучка ТС Бульмени ГШ сфера флоу-пак 0,6 кг.  ПОКОМ</v>
          </cell>
          <cell r="D309">
            <v>1</v>
          </cell>
          <cell r="F309">
            <v>573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5кг Горячая штучка ВЕС  ПОКОМ</v>
          </cell>
          <cell r="F311">
            <v>2766</v>
          </cell>
        </row>
        <row r="312">
          <cell r="A312" t="str">
            <v>Пельмени Бульмени с говядиной и свининой СЕВЕРНАЯ КОЛЛЕКЦИЯ 0,7кг ТМ Горячая штучка сфера  ПОКОМ</v>
          </cell>
          <cell r="F312">
            <v>795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8</v>
          </cell>
          <cell r="F313">
            <v>1815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1104</v>
          </cell>
          <cell r="F314">
            <v>4409</v>
          </cell>
        </row>
        <row r="315">
          <cell r="A315" t="str">
            <v>Пельмени Бульмени со сливочным маслом Горячая штучка 0,9 кг  ПОКОМ</v>
          </cell>
          <cell r="F315">
            <v>2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7</v>
          </cell>
          <cell r="F316">
            <v>2082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258</v>
          </cell>
          <cell r="F317">
            <v>4345</v>
          </cell>
        </row>
        <row r="318">
          <cell r="A318" t="str">
            <v>Пельмени Бульмени хрустящие с мясом 0,22 кг ТМ Горячая штучка  ПОКОМ</v>
          </cell>
          <cell r="D318">
            <v>5</v>
          </cell>
          <cell r="F318">
            <v>531</v>
          </cell>
        </row>
        <row r="319">
          <cell r="A319" t="str">
            <v>Пельмени Добросельские со свининой и говядиной ТМ Стародворье флоу-пак клас. форма 0,65 кг.  ПОКОМ</v>
          </cell>
          <cell r="D319">
            <v>1</v>
          </cell>
          <cell r="F319">
            <v>248</v>
          </cell>
        </row>
        <row r="320">
          <cell r="A320" t="str">
            <v>Пельмени Зареченские сфера 5 кг.  ПОКОМ</v>
          </cell>
          <cell r="F320">
            <v>61</v>
          </cell>
        </row>
        <row r="321">
          <cell r="A321" t="str">
            <v>Пельмени Медвежьи ушки с фермерскими сливками 0,7кг  ПОКОМ</v>
          </cell>
          <cell r="D321">
            <v>1</v>
          </cell>
          <cell r="F321">
            <v>214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F322">
            <v>274</v>
          </cell>
        </row>
        <row r="323">
          <cell r="A323" t="str">
            <v>Пельмени Мясные с говядиной ТМ Стародворье сфера флоу-пак 1 кг  ПОКОМ</v>
          </cell>
          <cell r="D323">
            <v>3</v>
          </cell>
          <cell r="F323">
            <v>1180</v>
          </cell>
        </row>
        <row r="324">
          <cell r="A324" t="str">
            <v>Пельмени Мясорубские ТМ Стародворье фоупак равиоли 0,7 кг  ПОКОМ</v>
          </cell>
          <cell r="F324">
            <v>57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F325">
            <v>863</v>
          </cell>
        </row>
        <row r="326">
          <cell r="A326" t="str">
            <v>Пельмени Отборные с говядиной 0,9 кг НОВА ТМ Стародворье ТС Медвежье ушко  ПОКОМ</v>
          </cell>
          <cell r="D326">
            <v>1</v>
          </cell>
          <cell r="F326">
            <v>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F327">
            <v>415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8</v>
          </cell>
          <cell r="F328">
            <v>862</v>
          </cell>
        </row>
        <row r="329">
          <cell r="A329" t="str">
            <v>Пельмени Сочные сфера 0,8 кг ТМ Стародворье  ПОКОМ</v>
          </cell>
          <cell r="F329">
            <v>193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F331">
            <v>158.60300000000001</v>
          </cell>
        </row>
        <row r="332">
          <cell r="A332" t="str">
            <v>Ричеза с/к 230 гр.шт.  СПК</v>
          </cell>
          <cell r="D332">
            <v>234</v>
          </cell>
          <cell r="F332">
            <v>234</v>
          </cell>
        </row>
        <row r="333">
          <cell r="A333" t="str">
            <v>Сальчетти с/к 230 гр.шт.  СПК</v>
          </cell>
          <cell r="D333">
            <v>561</v>
          </cell>
          <cell r="F333">
            <v>561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234</v>
          </cell>
          <cell r="F334">
            <v>234</v>
          </cell>
        </row>
        <row r="335">
          <cell r="A335" t="str">
            <v>Салями с/к 100 гр.шт.нар. (лоток с ср.защ.атм.)  СПК</v>
          </cell>
          <cell r="D335">
            <v>479</v>
          </cell>
          <cell r="F335">
            <v>479</v>
          </cell>
        </row>
        <row r="336">
          <cell r="A336" t="str">
            <v>Салями Трюфель с/в "Эликатессе" 0,16 кг.шт.  СПК</v>
          </cell>
          <cell r="D336">
            <v>254</v>
          </cell>
          <cell r="F336">
            <v>254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121</v>
          </cell>
          <cell r="F337">
            <v>121.849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29</v>
          </cell>
          <cell r="F338">
            <v>29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31</v>
          </cell>
          <cell r="F339">
            <v>31</v>
          </cell>
        </row>
        <row r="340">
          <cell r="A340" t="str">
            <v>Семейная с чесночком вареная (СПК+СКМ)  СПК</v>
          </cell>
          <cell r="D340">
            <v>63</v>
          </cell>
          <cell r="F340">
            <v>63</v>
          </cell>
        </row>
        <row r="341">
          <cell r="A341" t="str">
            <v>Семейная с чесночком Экстра вареная  СПК</v>
          </cell>
          <cell r="D341">
            <v>10</v>
          </cell>
          <cell r="F341">
            <v>10</v>
          </cell>
        </row>
        <row r="342">
          <cell r="A342" t="str">
            <v>Сервелат Европейский в/к, в/с 0,38 кг.шт.термофор.пак  СПК</v>
          </cell>
          <cell r="D342">
            <v>65</v>
          </cell>
          <cell r="F342">
            <v>65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96</v>
          </cell>
          <cell r="F343">
            <v>98</v>
          </cell>
        </row>
        <row r="344">
          <cell r="A344" t="str">
            <v>Сервелат Финский в/к 0,38 кг.шт. термофор.пак.  СПК</v>
          </cell>
          <cell r="D344">
            <v>78</v>
          </cell>
          <cell r="F344">
            <v>78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461</v>
          </cell>
          <cell r="F345">
            <v>464</v>
          </cell>
        </row>
        <row r="346">
          <cell r="A346" t="str">
            <v>Сервелат Фирменный в/к 250 гр.шт. термоформ.пак.  СПК</v>
          </cell>
          <cell r="D346">
            <v>32</v>
          </cell>
          <cell r="F346">
            <v>32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316</v>
          </cell>
          <cell r="F347">
            <v>316</v>
          </cell>
        </row>
        <row r="348">
          <cell r="A348" t="str">
            <v>Сибирская особая с/к 0,235 кг шт.  СПК</v>
          </cell>
          <cell r="D348">
            <v>307</v>
          </cell>
          <cell r="F348">
            <v>307</v>
          </cell>
        </row>
        <row r="349">
          <cell r="A349" t="str">
            <v>Сосиски "Баварские" 0,36 кг.шт. вак.упак.  СПК</v>
          </cell>
          <cell r="D349">
            <v>15</v>
          </cell>
          <cell r="F349">
            <v>15</v>
          </cell>
        </row>
        <row r="350">
          <cell r="A350" t="str">
            <v>Сосиски "Молочные" 0,36 кг.шт. вак.упак.  СПК</v>
          </cell>
          <cell r="D350">
            <v>31</v>
          </cell>
          <cell r="F350">
            <v>31</v>
          </cell>
        </row>
        <row r="351">
          <cell r="A351" t="str">
            <v>Сосиски Классические (в ср.защ.атм.) СПК</v>
          </cell>
          <cell r="D351">
            <v>15</v>
          </cell>
          <cell r="F351">
            <v>15</v>
          </cell>
        </row>
        <row r="352">
          <cell r="A352" t="str">
            <v>Сосиски Мусульманские "Просто выгодно" (в ср.защ.атм.)  СПК</v>
          </cell>
          <cell r="D352">
            <v>14</v>
          </cell>
          <cell r="F352">
            <v>14</v>
          </cell>
        </row>
        <row r="353">
          <cell r="A353" t="str">
            <v>Сосиски Хот-дог подкопченные (лоток с ср.защ.атм.)  СПК</v>
          </cell>
          <cell r="D353">
            <v>26</v>
          </cell>
          <cell r="F353">
            <v>26</v>
          </cell>
        </row>
        <row r="354">
          <cell r="A354" t="str">
            <v>Сочный мегачебурек ТМ Зареченские ВЕС ПОКОМ</v>
          </cell>
          <cell r="F354">
            <v>83.8</v>
          </cell>
        </row>
        <row r="355">
          <cell r="A355" t="str">
            <v>Торо Неро с/в "Эликатессе" 140 гр.шт.  СПК</v>
          </cell>
          <cell r="D355">
            <v>132</v>
          </cell>
          <cell r="F355">
            <v>132</v>
          </cell>
        </row>
        <row r="356">
          <cell r="A356" t="str">
            <v>У_2498 Сыр Бурмакинский полутвердый сливочный ВЕС  ОСТАНКИНО</v>
          </cell>
          <cell r="F356">
            <v>8.4380000000000006</v>
          </cell>
        </row>
        <row r="357">
          <cell r="A357" t="str">
            <v>Утренняя вареная ВЕС СПК</v>
          </cell>
          <cell r="D357">
            <v>16</v>
          </cell>
          <cell r="F357">
            <v>16</v>
          </cell>
        </row>
        <row r="358">
          <cell r="A358" t="str">
            <v>Уши свиные копченые к пиву 0,15кг нар. д/ф шт.  СПК</v>
          </cell>
          <cell r="D358">
            <v>49</v>
          </cell>
          <cell r="F358">
            <v>49</v>
          </cell>
        </row>
        <row r="359">
          <cell r="A359" t="str">
            <v>Фестивальная пора с/к 100 гр.шт.нар. (лоток с ср.защ.атм.)  СПК</v>
          </cell>
          <cell r="D359">
            <v>330</v>
          </cell>
          <cell r="F359">
            <v>330</v>
          </cell>
        </row>
        <row r="360">
          <cell r="A360" t="str">
            <v>Фестивальная пора с/к 235 гр.шт.  СПК</v>
          </cell>
          <cell r="D360">
            <v>741</v>
          </cell>
          <cell r="F360">
            <v>741</v>
          </cell>
        </row>
        <row r="361">
          <cell r="A361" t="str">
            <v>Фестивальная пора с/к термоус.пак  СПК</v>
          </cell>
          <cell r="D361">
            <v>50.5</v>
          </cell>
          <cell r="F361">
            <v>50.5</v>
          </cell>
        </row>
        <row r="362">
          <cell r="A362" t="str">
            <v>Фирменная с/к 200 гр. срез "Эликатессе" термоформ.пак.  СПК</v>
          </cell>
          <cell r="D362">
            <v>246</v>
          </cell>
          <cell r="F362">
            <v>246</v>
          </cell>
        </row>
        <row r="363">
          <cell r="A363" t="str">
            <v>Фуэт с/в "Эликатессе" 160 гр.шт.  СПК</v>
          </cell>
          <cell r="D363">
            <v>325</v>
          </cell>
          <cell r="F363">
            <v>325</v>
          </cell>
        </row>
        <row r="364">
          <cell r="A364" t="str">
            <v>Хинкали Классические ТМ Зареченские ВЕС ПОКОМ</v>
          </cell>
          <cell r="F364">
            <v>100.5</v>
          </cell>
        </row>
        <row r="365">
          <cell r="A365" t="str">
            <v>Хот-догстер ТМ Горячая штучка ТС Хот-Догстер флоу-пак 0,09 кг. ПОКОМ</v>
          </cell>
          <cell r="D365">
            <v>9</v>
          </cell>
          <cell r="F365">
            <v>377</v>
          </cell>
        </row>
        <row r="366">
          <cell r="A366" t="str">
            <v>Хотстеры с сыром 0,25кг ТМ Горячая штучка  ПОКОМ</v>
          </cell>
          <cell r="F366">
            <v>418</v>
          </cell>
        </row>
        <row r="367">
          <cell r="A367" t="str">
            <v>Хотстеры ТМ Горячая штучка ТС Хотстеры 0,25 кг зам  ПОКОМ</v>
          </cell>
          <cell r="D367">
            <v>372</v>
          </cell>
          <cell r="F367">
            <v>3238</v>
          </cell>
        </row>
        <row r="368">
          <cell r="A368" t="str">
            <v>Хрустящие крылышки острые к пиву ТМ Горячая штучка 0,3кг зам  ПОКОМ</v>
          </cell>
          <cell r="F368">
            <v>573</v>
          </cell>
        </row>
        <row r="369">
          <cell r="A369" t="str">
            <v>Хрустящие крылышки ТМ Горячая штучка 0,3 кг зам  ПОКОМ</v>
          </cell>
          <cell r="D369">
            <v>3</v>
          </cell>
          <cell r="F369">
            <v>503</v>
          </cell>
        </row>
        <row r="370">
          <cell r="A370" t="str">
            <v>Чебупели Курочка гриль ТМ Горячая штучка, 0,3 кг зам  ПОКОМ</v>
          </cell>
          <cell r="D370">
            <v>7</v>
          </cell>
          <cell r="F370">
            <v>462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127</v>
          </cell>
          <cell r="F371">
            <v>3044</v>
          </cell>
        </row>
        <row r="372">
          <cell r="A372" t="str">
            <v>Чебупицца Маргарита 0,2кг ТМ Горячая штучка ТС Foodgital  ПОКОМ</v>
          </cell>
          <cell r="D372">
            <v>9</v>
          </cell>
          <cell r="F372">
            <v>767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134</v>
          </cell>
          <cell r="F373">
            <v>4794</v>
          </cell>
        </row>
        <row r="374">
          <cell r="A374" t="str">
            <v>Чебупицца со вкусом 4 сыра 0,2кг ТМ Горячая штучка ТС Foodgital  ПОКОМ</v>
          </cell>
          <cell r="D374">
            <v>8</v>
          </cell>
          <cell r="F374">
            <v>641</v>
          </cell>
        </row>
        <row r="375">
          <cell r="A375" t="str">
            <v>Чебуреки Мясные вес 2,7 кг ТМ Зареченские ВЕС ПОКОМ</v>
          </cell>
          <cell r="F375">
            <v>5.4</v>
          </cell>
        </row>
        <row r="376">
          <cell r="A376" t="str">
            <v>Чебуреки сочные ВЕС ТМ Зареченские  ПОКОМ</v>
          </cell>
          <cell r="F376">
            <v>1246.5</v>
          </cell>
        </row>
        <row r="377">
          <cell r="A377" t="str">
            <v>Шпикачки Русские (черева) (в ср.защ.атм.) "Высокий вкус"  СПК</v>
          </cell>
          <cell r="D377">
            <v>52</v>
          </cell>
          <cell r="F377">
            <v>52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38</v>
          </cell>
          <cell r="F378">
            <v>38</v>
          </cell>
        </row>
        <row r="379">
          <cell r="A379" t="str">
            <v>Юбилейная с/к 0,235 кг.шт.  СПК</v>
          </cell>
          <cell r="D379">
            <v>1110</v>
          </cell>
          <cell r="F379">
            <v>1110</v>
          </cell>
        </row>
        <row r="380">
          <cell r="A380" t="str">
            <v>Итого</v>
          </cell>
          <cell r="D380">
            <v>174547.05300000001</v>
          </cell>
          <cell r="F380">
            <v>405551.44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14.08.2025 - 14.08.2025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52.645000000000003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352.01900000000001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414.54199999999997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632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183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104.31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1060.482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65.668000000000006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227.535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125.837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45.753999999999998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29.942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144.19300000000001</v>
          </cell>
        </row>
        <row r="29">
          <cell r="A29" t="str">
            <v xml:space="preserve"> 247  Сардельки Нежные, ВЕС.  ПОКОМ</v>
          </cell>
          <cell r="D29">
            <v>29.965</v>
          </cell>
        </row>
        <row r="30">
          <cell r="A30" t="str">
            <v xml:space="preserve"> 248  Сардельки Сочные ТМ Особый рецепт,   ПОКОМ</v>
          </cell>
          <cell r="D30">
            <v>19.202000000000002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332.50900000000001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38.317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29.271000000000001</v>
          </cell>
        </row>
        <row r="34">
          <cell r="A34" t="str">
            <v xml:space="preserve"> 263  Шпикачки Стародворские, ВЕС.  ПОКОМ</v>
          </cell>
          <cell r="D34">
            <v>33.31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1.8660000000000001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1.8560000000000001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222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1239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1228</v>
          </cell>
        </row>
        <row r="40">
          <cell r="A40" t="str">
            <v xml:space="preserve"> 283  Сосиски Сочинки, ВЕС, ТМ Стародворье ПОКОМ</v>
          </cell>
          <cell r="D40">
            <v>105.422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264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393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273.00400000000002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451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758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28.881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169.852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381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584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484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99.97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236.46199999999999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11.853999999999999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578.56399999999996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843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1004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316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131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115.02800000000001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198</v>
          </cell>
        </row>
        <row r="62">
          <cell r="A62" t="str">
            <v xml:space="preserve"> 335  Колбаса Сливушка ТМ Вязанка. ВЕС.  ПОКОМ </v>
          </cell>
          <cell r="D62">
            <v>82.787999999999997</v>
          </cell>
        </row>
        <row r="63">
          <cell r="A63" t="str">
            <v xml:space="preserve"> 341 Сосиски Сочинки Сливочные ТМ Стародворье ВЕС ПОКОМ</v>
          </cell>
          <cell r="D63">
            <v>2.0840000000000001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760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144.40100000000001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50.048000000000002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119.68600000000001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62.584000000000003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31.635000000000002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205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320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210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832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1488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246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228.5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14.510999999999999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241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57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90.411000000000001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694.274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994.471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1618.01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52.423999999999999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59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3.101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400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190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1.4339999999999999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159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82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47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244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216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169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</v>
          </cell>
        </row>
        <row r="108">
          <cell r="A108" t="str">
            <v>3215 ВЕТЧ.МЯСНАЯ Папа может п/о 0.4кг 8шт.    ОСТАНКИНО</v>
          </cell>
          <cell r="D108">
            <v>384</v>
          </cell>
        </row>
        <row r="109">
          <cell r="A109" t="str">
            <v>3684 ПРЕСИЖН с/к в/у 1/250 8шт.   ОСТАНКИНО</v>
          </cell>
          <cell r="D109">
            <v>52</v>
          </cell>
        </row>
        <row r="110">
          <cell r="A110" t="str">
            <v>4063 МЯСНАЯ Папа может вар п/о_Л   ОСТАНКИНО</v>
          </cell>
          <cell r="D110">
            <v>270.80900000000003</v>
          </cell>
        </row>
        <row r="111">
          <cell r="A111" t="str">
            <v>4117 ЭКСТРА Папа может с/к в/у_Л   ОСТАНКИНО</v>
          </cell>
          <cell r="D111">
            <v>14.144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30.652000000000001</v>
          </cell>
        </row>
        <row r="113">
          <cell r="A113" t="str">
            <v>4813 ФИЛЕЙНАЯ Папа может вар п/о_Л   ОСТАНКИНО</v>
          </cell>
          <cell r="D113">
            <v>93.113</v>
          </cell>
        </row>
        <row r="114">
          <cell r="A114" t="str">
            <v>4993 САЛЯМИ ИТАЛЬЯНСКАЯ с/к в/у 1/250*8_120c ОСТАНКИНО</v>
          </cell>
          <cell r="D114">
            <v>211</v>
          </cell>
        </row>
        <row r="115">
          <cell r="A115" t="str">
            <v>5246 ДОКТОРСКАЯ ПРЕМИУМ вар б/о мгс_30с ОСТАНКИНО</v>
          </cell>
          <cell r="D115">
            <v>23.959</v>
          </cell>
        </row>
        <row r="116">
          <cell r="A116" t="str">
            <v>5483 ЭКСТРА Папа может с/к в/у 1/250 8шт.   ОСТАНКИНО</v>
          </cell>
          <cell r="D116">
            <v>370</v>
          </cell>
        </row>
        <row r="117">
          <cell r="A117" t="str">
            <v>5544 Сервелат Финский в/к в/у_45с НОВАЯ ОСТАНКИНО</v>
          </cell>
          <cell r="D117">
            <v>107.22</v>
          </cell>
        </row>
        <row r="118">
          <cell r="A118" t="str">
            <v>5679 САЛЯМИ ИТАЛЬЯНСКАЯ с/к в/у 1/150_60с ОСТАНКИНО</v>
          </cell>
          <cell r="D118">
            <v>176</v>
          </cell>
        </row>
        <row r="119">
          <cell r="A119" t="str">
            <v>5682 САЛЯМИ МЕЛКОЗЕРНЕНАЯ с/к в/у 1/120_60с   ОСТАНКИНО</v>
          </cell>
          <cell r="D119">
            <v>795</v>
          </cell>
        </row>
        <row r="120">
          <cell r="A120" t="str">
            <v>5706 АРОМАТНАЯ Папа может с/к в/у 1/250 8шт.  ОСТАНКИНО</v>
          </cell>
          <cell r="D120">
            <v>323</v>
          </cell>
        </row>
        <row r="121">
          <cell r="A121" t="str">
            <v>5708 ПОСОЛЬСКАЯ Папа может с/к в/у ОСТАНКИНО</v>
          </cell>
          <cell r="D121">
            <v>22.917999999999999</v>
          </cell>
        </row>
        <row r="122">
          <cell r="A122" t="str">
            <v>5851 ЭКСТРА Папа может вар п/о   ОСТАНКИНО</v>
          </cell>
          <cell r="D122">
            <v>59.543999999999997</v>
          </cell>
        </row>
        <row r="123">
          <cell r="A123" t="str">
            <v>5931 ОХОТНИЧЬЯ Папа может с/к в/у 1/220 8шт.   ОСТАНКИНО</v>
          </cell>
          <cell r="D123">
            <v>409</v>
          </cell>
        </row>
        <row r="124">
          <cell r="A124" t="str">
            <v>5992 ВРЕМЯ ОКРОШКИ Папа может вар п/о 0.4кг   ОСТАНКИНО</v>
          </cell>
          <cell r="D124">
            <v>87</v>
          </cell>
        </row>
        <row r="125">
          <cell r="A125" t="str">
            <v>6004 РАГУ СВИНОЕ 1кг 8шт.зам_120с ОСТАНКИНО</v>
          </cell>
          <cell r="D125">
            <v>64</v>
          </cell>
        </row>
        <row r="126">
          <cell r="A126" t="str">
            <v>6221 НЕАПОЛИТАНСКИЙ ДУЭТ с/к с/н мгс 1/90  ОСТАНКИНО</v>
          </cell>
          <cell r="D126">
            <v>232</v>
          </cell>
        </row>
        <row r="127">
          <cell r="A127" t="str">
            <v>6228 МЯСНОЕ АССОРТИ к/з с/н мгс 1/90 10шт.  ОСТАНКИНО</v>
          </cell>
          <cell r="D127">
            <v>42</v>
          </cell>
        </row>
        <row r="128">
          <cell r="A128" t="str">
            <v>6247 ДОМАШНЯЯ Папа может вар п/о 0,4кг 8шт.  ОСТАНКИНО</v>
          </cell>
          <cell r="D128">
            <v>21</v>
          </cell>
        </row>
        <row r="129">
          <cell r="A129" t="str">
            <v>6268 ГОВЯЖЬЯ Папа может вар п/о 0,4кг 8 шт.  ОСТАНКИНО</v>
          </cell>
          <cell r="D129">
            <v>374</v>
          </cell>
        </row>
        <row r="130">
          <cell r="A130" t="str">
            <v>6279 КОРЕЙКА ПО-ОСТ.к/в в/с с/н в/у 1/150_45с  ОСТАНКИНО</v>
          </cell>
          <cell r="D130">
            <v>237</v>
          </cell>
        </row>
        <row r="131">
          <cell r="A131" t="str">
            <v>6303 МЯСНЫЕ Папа может сос п/о мгс 1.5*3  ОСТАНКИНО</v>
          </cell>
          <cell r="D131">
            <v>148.99299999999999</v>
          </cell>
        </row>
        <row r="132">
          <cell r="A132" t="str">
            <v>6324 ДОКТОРСКАЯ ГОСТ вар п/о 0.4кг 8шт.  ОСТАНКИНО</v>
          </cell>
          <cell r="D132">
            <v>42</v>
          </cell>
        </row>
        <row r="133">
          <cell r="A133" t="str">
            <v>6325 ДОКТОРСКАЯ ПРЕМИУМ вар п/о 0.4кг 8шт.  ОСТАНКИНО</v>
          </cell>
          <cell r="D133">
            <v>567</v>
          </cell>
        </row>
        <row r="134">
          <cell r="A134" t="str">
            <v>6333 МЯСНАЯ Папа может вар п/о 0.4кг 8шт.  ОСТАНКИНО</v>
          </cell>
          <cell r="D134">
            <v>903</v>
          </cell>
        </row>
        <row r="135">
          <cell r="A135" t="str">
            <v>6340 ДОМАШНИЙ РЕЦЕПТ Коровино 0.5кг 8шт.  ОСТАНКИНО</v>
          </cell>
          <cell r="D135">
            <v>73</v>
          </cell>
        </row>
        <row r="136">
          <cell r="A136" t="str">
            <v>6353 ЭКСТРА Папа может вар п/о 0.4кг 8шт.  ОСТАНКИНО</v>
          </cell>
          <cell r="D136">
            <v>421</v>
          </cell>
        </row>
        <row r="137">
          <cell r="A137" t="str">
            <v>6392 ФИЛЕЙНАЯ Папа может вар п/о 0.4кг. ОСТАНКИНО</v>
          </cell>
          <cell r="D137">
            <v>972</v>
          </cell>
        </row>
        <row r="138">
          <cell r="A138" t="str">
            <v>6448 СВИНИНА МАДЕРА с/к с/н в/у 1/100 10шт.   ОСТАНКИНО</v>
          </cell>
          <cell r="D138">
            <v>84</v>
          </cell>
        </row>
        <row r="139">
          <cell r="A139" t="str">
            <v>6453 ЭКСТРА Папа может с/к с/н в/у 1/100 14шт.   ОСТАНКИНО</v>
          </cell>
          <cell r="D139">
            <v>887</v>
          </cell>
        </row>
        <row r="140">
          <cell r="A140" t="str">
            <v>6454 АРОМАТНАЯ с/к с/н в/у 1/100 14шт.  ОСТАНКИНО</v>
          </cell>
          <cell r="D140">
            <v>843</v>
          </cell>
        </row>
        <row r="141">
          <cell r="A141" t="str">
            <v>6459 СЕРВЕЛАТ ШВЕЙЦАРСК. в/к с/н в/у 1/100*10  ОСТАНКИНО</v>
          </cell>
          <cell r="D141">
            <v>404</v>
          </cell>
        </row>
        <row r="142">
          <cell r="A142" t="str">
            <v>6470 ВЕТЧ.МРАМОРНАЯ в/у_45с  ОСТАНКИНО</v>
          </cell>
          <cell r="D142">
            <v>8.51</v>
          </cell>
        </row>
        <row r="143">
          <cell r="A143" t="str">
            <v>6495 ВЕТЧ.МРАМОРНАЯ в/у срез 0.3кг 6шт_45с  ОСТАНКИНО</v>
          </cell>
          <cell r="D143">
            <v>81</v>
          </cell>
        </row>
        <row r="144">
          <cell r="A144" t="str">
            <v>6527 ШПИКАЧКИ СОЧНЫЕ ПМ сар б/о мгс 1*3 45с ОСТАНКИНО</v>
          </cell>
          <cell r="D144">
            <v>112.622</v>
          </cell>
        </row>
        <row r="145">
          <cell r="A145" t="str">
            <v>6528 ШПИКАЧКИ СОЧНЫЕ ПМ сар б/о мгс 0.4кг 45с  ОСТАНКИНО</v>
          </cell>
          <cell r="D145">
            <v>46</v>
          </cell>
        </row>
        <row r="146">
          <cell r="A146" t="str">
            <v>6609 С ГОВЯДИНОЙ ПМ сар б/о мгс 0.4кг_45с ОСТАНКИНО</v>
          </cell>
          <cell r="D146">
            <v>35</v>
          </cell>
        </row>
        <row r="147">
          <cell r="A147" t="str">
            <v>6616 МОЛОЧНЫЕ КЛАССИЧЕСКИЕ сос п/о в/у 0.3кг  ОСТАНКИНО</v>
          </cell>
          <cell r="D147">
            <v>503</v>
          </cell>
        </row>
        <row r="148">
          <cell r="A148" t="str">
            <v>6697 СЕРВЕЛАТ ФИНСКИЙ ПМ в/к в/у 0,35кг 8шт.  ОСТАНКИНО</v>
          </cell>
          <cell r="D148">
            <v>1095</v>
          </cell>
        </row>
        <row r="149">
          <cell r="A149" t="str">
            <v>6713 СОЧНЫЙ ГРИЛЬ ПМ сос п/о мгс 0.41кг 8шт.  ОСТАНКИНО</v>
          </cell>
          <cell r="D149">
            <v>488</v>
          </cell>
        </row>
        <row r="150">
          <cell r="A150" t="str">
            <v>6724 МОЛОЧНЫЕ ПМ сос п/о мгс 0.41кг 10шт.  ОСТАНКИНО</v>
          </cell>
          <cell r="D150">
            <v>469</v>
          </cell>
        </row>
        <row r="151">
          <cell r="A151" t="str">
            <v>6765 РУБЛЕНЫЕ сос ц/о мгс 0.36кг 6шт.  ОСТАНКИНО</v>
          </cell>
          <cell r="D151">
            <v>219</v>
          </cell>
        </row>
        <row r="152">
          <cell r="A152" t="str">
            <v>6785 ВЕНСКАЯ САЛЯМИ п/к в/у 0.33кг 8шт.  ОСТАНКИНО</v>
          </cell>
          <cell r="D152">
            <v>48</v>
          </cell>
        </row>
        <row r="153">
          <cell r="A153" t="str">
            <v>6787 СЕРВЕЛАТ КРЕМЛЕВСКИЙ в/к в/у 0,33кг 8шт.  ОСТАНКИНО</v>
          </cell>
          <cell r="D153">
            <v>67</v>
          </cell>
        </row>
        <row r="154">
          <cell r="A154" t="str">
            <v>6793 БАЛЫКОВАЯ в/к в/у 0,33кг 8шт.  ОСТАНКИНО</v>
          </cell>
          <cell r="D154">
            <v>100</v>
          </cell>
        </row>
        <row r="155">
          <cell r="A155" t="str">
            <v>6829 МОЛОЧНЫЕ КЛАССИЧЕСКИЕ сос п/о мгс 2*4_С  ОСТАНКИНО</v>
          </cell>
          <cell r="D155">
            <v>129.27500000000001</v>
          </cell>
        </row>
        <row r="156">
          <cell r="A156" t="str">
            <v>6837 ФИЛЕЙНЫЕ Папа Может сос ц/о мгс 0.4кг  ОСТАНКИНО</v>
          </cell>
          <cell r="D156">
            <v>318</v>
          </cell>
        </row>
        <row r="157">
          <cell r="A157" t="str">
            <v>6842 ДЫМОВИЦА ИЗ ОКОРОКА к/в мл/к в/у 0,3кг  ОСТАНКИНО</v>
          </cell>
          <cell r="D157">
            <v>14</v>
          </cell>
        </row>
        <row r="158">
          <cell r="A158" t="str">
            <v>6861 ДОМАШНИЙ РЕЦЕПТ Коровино вар п/о  ОСТАНКИНО</v>
          </cell>
          <cell r="D158">
            <v>27.716999999999999</v>
          </cell>
        </row>
        <row r="159">
          <cell r="A159" t="str">
            <v>6866 ВЕТЧ.НЕЖНАЯ Коровино п/о_Маяк  ОСТАНКИНО</v>
          </cell>
          <cell r="D159">
            <v>28.66</v>
          </cell>
        </row>
        <row r="160">
          <cell r="A160" t="str">
            <v>6872 ШАШЛЫК ИЗ СВИНИНЫ зам. ВЕС ОСТАНКИНО</v>
          </cell>
          <cell r="D160">
            <v>8.0860000000000003</v>
          </cell>
        </row>
        <row r="161">
          <cell r="A161" t="str">
            <v>7001 КЛАССИЧЕСКИЕ Папа может сар б/о мгс 1*3  ОСТАНКИНО</v>
          </cell>
          <cell r="D161">
            <v>65.355000000000004</v>
          </cell>
        </row>
        <row r="162">
          <cell r="A162" t="str">
            <v>7040 С ИНДЕЙКОЙ ПМ сос ц/о в/у 1/270 8шт.  ОСТАНКИНО</v>
          </cell>
          <cell r="D162">
            <v>78</v>
          </cell>
        </row>
        <row r="163">
          <cell r="A163" t="str">
            <v>7059 ШПИКАЧКИ СОЧНЫЕ С БЕК. п/о мгс 0.3кг_60с  ОСТАНКИНО</v>
          </cell>
          <cell r="D163">
            <v>236</v>
          </cell>
        </row>
        <row r="164">
          <cell r="A164" t="str">
            <v>7064 СОЧНЫЕ ПМ сос п/о в/у 1/350 8 шт_50с ОСТАНКИНО</v>
          </cell>
          <cell r="D164">
            <v>7</v>
          </cell>
        </row>
        <row r="165">
          <cell r="A165" t="str">
            <v>7066 СОЧНЫЕ ПМ сос п/о мгс 0.41кг 10шт_50с  ОСТАНКИНО</v>
          </cell>
          <cell r="D165">
            <v>1388</v>
          </cell>
        </row>
        <row r="166">
          <cell r="A166" t="str">
            <v>7070 СОЧНЫЕ ПМ сос п/о мгс 1.5*4_А_50с  ОСТАНКИНО</v>
          </cell>
          <cell r="D166">
            <v>463.65499999999997</v>
          </cell>
        </row>
        <row r="167">
          <cell r="A167" t="str">
            <v>7073 МОЛОЧ.ПРЕМИУМ ПМ сос п/о в/у 1/350_50с  ОСТАНКИНО</v>
          </cell>
          <cell r="D167">
            <v>558</v>
          </cell>
        </row>
        <row r="168">
          <cell r="A168" t="str">
            <v>7074 МОЛОЧ.ПРЕМИУМ ПМ сос п/о мгс 0.6кг_50с  ОСТАНКИНО</v>
          </cell>
          <cell r="D168">
            <v>9</v>
          </cell>
        </row>
        <row r="169">
          <cell r="A169" t="str">
            <v>7075 МОЛОЧ.ПРЕМИУМ ПМ сос п/о мгс 1.5*4_О_50с  ОСТАНКИНО</v>
          </cell>
          <cell r="D169">
            <v>26.352</v>
          </cell>
        </row>
        <row r="170">
          <cell r="A170" t="str">
            <v>7077 МЯСНЫЕ С ГОВЯД.ПМ сос п/о мгс 0.4кг_50с  ОСТАНКИНО</v>
          </cell>
          <cell r="D170">
            <v>843</v>
          </cell>
        </row>
        <row r="171">
          <cell r="A171" t="str">
            <v>7080 СЛИВОЧНЫЕ ПМ сос п/о мгс 0.41кг 10шт. 50с  ОСТАНКИНО</v>
          </cell>
          <cell r="D171">
            <v>1281</v>
          </cell>
        </row>
        <row r="172">
          <cell r="A172" t="str">
            <v>7082 СЛИВОЧНЫЕ ПМ сос п/о мгс 1.5*4_50с  ОСТАНКИНО</v>
          </cell>
          <cell r="D172">
            <v>45.247999999999998</v>
          </cell>
        </row>
        <row r="173">
          <cell r="A173" t="str">
            <v>7087 ШПИК С ЧЕСНОК.И ПЕРЦЕМ к/в в/у 0.3кг_50с  ОСТАНКИНО</v>
          </cell>
          <cell r="D173">
            <v>13</v>
          </cell>
        </row>
        <row r="174">
          <cell r="A174" t="str">
            <v>7090 СВИНИНА ПО-ДОМ. к/в мл/к в/у 0.3кг_50с  ОСТАНКИНО</v>
          </cell>
          <cell r="D174">
            <v>113</v>
          </cell>
        </row>
        <row r="175">
          <cell r="A175" t="str">
            <v>7092 БЕКОН Папа может с/к с/н в/у 1/140_50с  ОСТАНКИНО</v>
          </cell>
          <cell r="D175">
            <v>476</v>
          </cell>
        </row>
        <row r="176">
          <cell r="A176" t="str">
            <v>7107 САН-РЕМО с/в с/н мгс 1/90 12шт.  ОСТАНКИНО</v>
          </cell>
          <cell r="D176">
            <v>24</v>
          </cell>
        </row>
        <row r="177">
          <cell r="A177" t="str">
            <v>7149 БАЛЫКОВАЯ Коровино п/к в/у 0.84кг_50с  ОСТАНКИНО</v>
          </cell>
          <cell r="D177">
            <v>9</v>
          </cell>
        </row>
        <row r="178">
          <cell r="A178" t="str">
            <v>7154 СЕРВЕЛАТ ЗЕРНИСТЫЙ ПМ в/к в/у 0.35кг_50с  ОСТАНКИНО</v>
          </cell>
          <cell r="D178">
            <v>692</v>
          </cell>
        </row>
        <row r="179">
          <cell r="A179" t="str">
            <v>7166 СЕРВЕЛТ ОХОТНИЧИЙ ПМ в/к в/у_50с  ОСТАНКИНО</v>
          </cell>
          <cell r="D179">
            <v>82.965999999999994</v>
          </cell>
        </row>
        <row r="180">
          <cell r="A180" t="str">
            <v>7169 СЕРВЕЛАТ ОХОТНИЧИЙ ПМ в/к в/у 0.35кг_50с  ОСТАНКИНО</v>
          </cell>
          <cell r="D180">
            <v>941</v>
          </cell>
        </row>
        <row r="181">
          <cell r="A181" t="str">
            <v>7187 ГРУДИНКА ПРЕМИУМ к/в мл/к в/у 0,3кг_50с ОСТАНКИНО</v>
          </cell>
          <cell r="D181">
            <v>184</v>
          </cell>
        </row>
        <row r="182">
          <cell r="A182" t="str">
            <v>7227 САЛЯМИ ФИНСКАЯ Папа может с/к в/у 1/180  ОСТАНКИНО</v>
          </cell>
          <cell r="D182">
            <v>2</v>
          </cell>
        </row>
        <row r="183">
          <cell r="A183" t="str">
            <v>7231 КЛАССИЧЕСКАЯ ПМ вар п/о 0,3кг 8шт_209к ОСТАНКИНО</v>
          </cell>
          <cell r="D183">
            <v>179</v>
          </cell>
        </row>
        <row r="184">
          <cell r="A184" t="str">
            <v>7232 БОЯNСКАЯ ПМ п/к в/у 0,28кг 8шт_209к ОСТАНКИНО</v>
          </cell>
          <cell r="D184">
            <v>519</v>
          </cell>
        </row>
        <row r="185">
          <cell r="A185" t="str">
            <v>7235 ВЕТЧ.КЛАССИЧЕСКАЯ ПМ п/о 0,35кг 8шт_209к ОСТАНКИНО</v>
          </cell>
          <cell r="D185">
            <v>22</v>
          </cell>
        </row>
        <row r="186">
          <cell r="A186" t="str">
            <v>7236 СЕРВЕЛАТ КАРЕЛЬСКИЙ в/к в/у 0,28кг_209к ОСТАНКИНО</v>
          </cell>
          <cell r="D186">
            <v>783</v>
          </cell>
        </row>
        <row r="187">
          <cell r="A187" t="str">
            <v>7241 САЛЯМИ Папа может п/к в/у 0,28кг_209к ОСТАНКИНО</v>
          </cell>
          <cell r="D187">
            <v>310</v>
          </cell>
        </row>
        <row r="188">
          <cell r="A188" t="str">
            <v>7245 ВЕТЧ.ФИЛЕЙНАЯ ПМ п/о 0,4кг 8шт ОСТАНКИНО</v>
          </cell>
          <cell r="D188">
            <v>39</v>
          </cell>
        </row>
        <row r="189">
          <cell r="A189" t="str">
            <v>7271 МЯСНЫЕ С ГОВЯДИНОЙ ПМ сос п/о мгс 1.5*4 ВЕС  ОСТАНКИНО</v>
          </cell>
          <cell r="D189">
            <v>21.873999999999999</v>
          </cell>
        </row>
        <row r="190">
          <cell r="A190" t="str">
            <v>7284 ДЛЯ ДЕТЕЙ сос п/о мгс 0,33кг 6шт  ОСТАНКИНО</v>
          </cell>
          <cell r="D190">
            <v>140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29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43</v>
          </cell>
        </row>
        <row r="193">
          <cell r="A193" t="str">
            <v>Балыковая с/к 200 гр. срез "Эликатессе" термоформ.пак.  СПК</v>
          </cell>
          <cell r="D193">
            <v>33</v>
          </cell>
        </row>
        <row r="194">
          <cell r="A194" t="str">
            <v>БОНУС МОЛОЧНЫЕ КЛАССИЧЕСКИЕ сос п/о в/у 0.3кг (6084)  ОСТАНКИНО</v>
          </cell>
          <cell r="D194">
            <v>38</v>
          </cell>
        </row>
        <row r="195">
          <cell r="A195" t="str">
            <v>БОНУС МОЛОЧНЫЕ КЛАССИЧЕСКИЕ сос п/о мгс 2*4_С (4980)  ОСТАНКИНО</v>
          </cell>
          <cell r="D195">
            <v>4.2789999999999999</v>
          </cell>
        </row>
        <row r="196">
          <cell r="A196" t="str">
            <v>БОНУС СОЧНЫЕ Папа может сос п/о мгс 1.5*4 (6954)  ОСТАНКИНО</v>
          </cell>
          <cell r="D196">
            <v>3.13</v>
          </cell>
        </row>
        <row r="197">
          <cell r="A197" t="str">
            <v>БОНУС СОЧНЫЕ сос п/о мгс 0.41кг_UZ (6087)  ОСТАНКИНО</v>
          </cell>
          <cell r="D197">
            <v>130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173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760</v>
          </cell>
        </row>
        <row r="200">
          <cell r="A200" t="str">
            <v>Бутербродная вареная 0,47 кг шт.  СПК</v>
          </cell>
          <cell r="D200">
            <v>12</v>
          </cell>
        </row>
        <row r="201">
          <cell r="A201" t="str">
            <v>Вацлавская п/к (черева) 390 гр.шт. термоус.пак  СПК</v>
          </cell>
          <cell r="D201">
            <v>1</v>
          </cell>
        </row>
        <row r="202">
          <cell r="A202" t="str">
            <v>Ветчина Альтаирская Столовая (для ХОРЕКА)  СПК</v>
          </cell>
          <cell r="D202">
            <v>1.2150000000000001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166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549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610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241</v>
          </cell>
        </row>
        <row r="207">
          <cell r="A207" t="str">
            <v>Готовые чебуреки со свининой и говядиной Гор.шт.0,36 кг зам.  ПОКОМ</v>
          </cell>
          <cell r="D207">
            <v>1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4</v>
          </cell>
        </row>
        <row r="209">
          <cell r="A209" t="str">
            <v>Дельгаро с/в "Эликатессе" 140 гр.шт.  СПК</v>
          </cell>
          <cell r="D209">
            <v>12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20</v>
          </cell>
        </row>
        <row r="211">
          <cell r="A211" t="str">
            <v>Докторская вареная термоус.пак. "Высокий вкус"  СПК</v>
          </cell>
          <cell r="D211">
            <v>20.010999999999999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23</v>
          </cell>
        </row>
        <row r="213">
          <cell r="A213" t="str">
            <v>ЖАР-ладушки с мясом 0,2кг ТМ Стародворье  ПОКОМ</v>
          </cell>
          <cell r="D213">
            <v>172</v>
          </cell>
        </row>
        <row r="214">
          <cell r="A214" t="str">
            <v>ЖАР-ладушки с яблоком и грушей ТМ Стародворье 0,2 кг. ПОКОМ</v>
          </cell>
          <cell r="D214">
            <v>16</v>
          </cell>
        </row>
        <row r="215">
          <cell r="A215" t="str">
            <v>Карбонад Юбилейный термоус.пак.  СПК</v>
          </cell>
          <cell r="D215">
            <v>10.148</v>
          </cell>
        </row>
        <row r="216">
          <cell r="A216" t="str">
            <v>Классическая вареная 400 гр.шт.  СПК</v>
          </cell>
          <cell r="D216">
            <v>6</v>
          </cell>
        </row>
        <row r="217">
          <cell r="A217" t="str">
            <v>Классическая с/к 80 гр.шт.нар. (лоток с ср.защ.атм.)  СПК</v>
          </cell>
          <cell r="D217">
            <v>17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234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203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36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10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8</v>
          </cell>
        </row>
        <row r="223">
          <cell r="A223" t="str">
            <v>Ла Фаворте с/в "Эликатессе" 140 гр.шт.  СПК</v>
          </cell>
          <cell r="D223">
            <v>14</v>
          </cell>
        </row>
        <row r="224">
          <cell r="A224" t="str">
            <v>Любительская вареная термоус.пак. "Высокий вкус"  СПК</v>
          </cell>
          <cell r="D224">
            <v>6.0880000000000001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92.5</v>
          </cell>
        </row>
        <row r="226">
          <cell r="A226" t="str">
            <v>Мини-чебуречки с мясом ВЕС 5,5кг ТМ Зареченские  ПОКОМ</v>
          </cell>
          <cell r="D226">
            <v>5.5</v>
          </cell>
        </row>
        <row r="227">
          <cell r="A227" t="str">
            <v>Мини-шарики с курочкой и сыром ТМ Зареченские ВЕС  ПОКОМ</v>
          </cell>
          <cell r="D227">
            <v>42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483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429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419</v>
          </cell>
        </row>
        <row r="231">
          <cell r="A231" t="str">
            <v>Наггетсы с куриным филе и сыром ТМ Вязанка 0,25 кг ПОКОМ</v>
          </cell>
          <cell r="D231">
            <v>367</v>
          </cell>
        </row>
        <row r="232">
          <cell r="A232" t="str">
            <v>Наггетсы Хрустящие ТМ Зареченские. ВЕС ПОКОМ</v>
          </cell>
          <cell r="D232">
            <v>784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152</v>
          </cell>
        </row>
        <row r="234">
          <cell r="A234" t="str">
            <v>Оригинальная с перцем с/к  СПК</v>
          </cell>
          <cell r="D234">
            <v>35.185000000000002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24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114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73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143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113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231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176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566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40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570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620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608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715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163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40</v>
          </cell>
        </row>
        <row r="250">
          <cell r="A250" t="str">
            <v>Пельмени Зареченские сфера 5 кг.  ПОКОМ</v>
          </cell>
          <cell r="D250">
            <v>5</v>
          </cell>
        </row>
        <row r="251">
          <cell r="A251" t="str">
            <v>Пельмени Медвежьи ушки с фермерскими сливками 0,7кг  ПОКОМ</v>
          </cell>
          <cell r="D251">
            <v>51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43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337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193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203</v>
          </cell>
        </row>
        <row r="257">
          <cell r="A257" t="str">
            <v>Пельмени Сочные сфера 0,8 кг ТМ Стародворье  ПОКОМ</v>
          </cell>
          <cell r="D257">
            <v>57</v>
          </cell>
        </row>
        <row r="258">
          <cell r="A258" t="str">
            <v>Пирожки с мясом 3,7кг ВЕС ТМ Зареченские  ПОКОМ</v>
          </cell>
          <cell r="D258">
            <v>29.600999999999999</v>
          </cell>
        </row>
        <row r="259">
          <cell r="A259" t="str">
            <v>Ричеза с/к 230 гр.шт.  СПК</v>
          </cell>
          <cell r="D259">
            <v>26</v>
          </cell>
        </row>
        <row r="260">
          <cell r="A260" t="str">
            <v>Сальчетти с/к 230 гр.шт.  СПК</v>
          </cell>
          <cell r="D260">
            <v>74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13</v>
          </cell>
        </row>
        <row r="262">
          <cell r="A262" t="str">
            <v>Салями с/к 100 гр.шт.нар. (лоток с ср.защ.атм.)  СПК</v>
          </cell>
          <cell r="D262">
            <v>17</v>
          </cell>
        </row>
        <row r="263">
          <cell r="A263" t="str">
            <v>Салями Трюфель с/в "Эликатессе" 0,16 кг.шт.  СПК</v>
          </cell>
          <cell r="D263">
            <v>21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25.308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12.59</v>
          </cell>
        </row>
        <row r="266">
          <cell r="A266" t="str">
            <v>Семейная с чесночком Экстра вареная  СПК</v>
          </cell>
          <cell r="D266">
            <v>4.8419999999999996</v>
          </cell>
        </row>
        <row r="267">
          <cell r="A267" t="str">
            <v>Сервелат Финский в/к 0,38 кг.шт. термофор.пак.  СПК</v>
          </cell>
          <cell r="D267">
            <v>1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6</v>
          </cell>
        </row>
        <row r="269">
          <cell r="A269" t="str">
            <v>Сервелат Фирменный в/к 250 гр.шт. термоформ.пак.  СПК</v>
          </cell>
          <cell r="D269">
            <v>3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33</v>
          </cell>
        </row>
        <row r="271">
          <cell r="A271" t="str">
            <v>Сибирская особая с/к 0,235 кг шт.  СПК</v>
          </cell>
          <cell r="D271">
            <v>18</v>
          </cell>
        </row>
        <row r="272">
          <cell r="A272" t="str">
            <v>Сосиски "Баварские" 0,36 кг.шт. вак.упак.  СПК</v>
          </cell>
          <cell r="D272">
            <v>4</v>
          </cell>
        </row>
        <row r="273">
          <cell r="A273" t="str">
            <v>Сосиски "Молочные" 0,36 кг.шт. вак.упак.  СПК</v>
          </cell>
          <cell r="D273">
            <v>9</v>
          </cell>
        </row>
        <row r="274">
          <cell r="A274" t="str">
            <v>Сосиски Классические (в ср.защ.атм.) СПК</v>
          </cell>
          <cell r="D274">
            <v>2.4710000000000001</v>
          </cell>
        </row>
        <row r="275">
          <cell r="A275" t="str">
            <v>Сосиски Мусульманские "Просто выгодно" (в ср.защ.атм.)  СПК</v>
          </cell>
          <cell r="D275">
            <v>10.727</v>
          </cell>
        </row>
        <row r="276">
          <cell r="A276" t="str">
            <v>Сосиски Хот-дог подкопченные (лоток с ср.защ.атм.)  СПК</v>
          </cell>
          <cell r="D276">
            <v>9.3360000000000003</v>
          </cell>
        </row>
        <row r="277">
          <cell r="A277" t="str">
            <v>Торо Неро с/в "Эликатессе" 140 гр.шт.  СПК</v>
          </cell>
          <cell r="D277">
            <v>8</v>
          </cell>
        </row>
        <row r="278">
          <cell r="A278" t="str">
            <v>Фестивальная пора с/к 100 гр.шт.нар. (лоток с ср.защ.атм.)  СПК</v>
          </cell>
          <cell r="D278">
            <v>36</v>
          </cell>
        </row>
        <row r="279">
          <cell r="A279" t="str">
            <v>Фестивальная пора с/к 235 гр.шт.  СПК</v>
          </cell>
          <cell r="D279">
            <v>25</v>
          </cell>
        </row>
        <row r="280">
          <cell r="A280" t="str">
            <v>Фирменная с/к 200 гр. срез "Эликатессе" термоформ.пак.  СПК</v>
          </cell>
          <cell r="D280">
            <v>14</v>
          </cell>
        </row>
        <row r="281">
          <cell r="A281" t="str">
            <v>Фуэт с/в "Эликатессе" 160 гр.шт.  СПК</v>
          </cell>
          <cell r="D281">
            <v>22</v>
          </cell>
        </row>
        <row r="282">
          <cell r="A282" t="str">
            <v>Хот-догстер ТМ Горячая штучка ТС Хот-Догстер флоу-пак 0,09 кг. ПОКОМ</v>
          </cell>
          <cell r="D282">
            <v>90</v>
          </cell>
        </row>
        <row r="283">
          <cell r="A283" t="str">
            <v>Хотстеры с сыром 0,25кг ТМ Горячая штучка  ПОКОМ</v>
          </cell>
          <cell r="D283">
            <v>168</v>
          </cell>
        </row>
        <row r="284">
          <cell r="A284" t="str">
            <v>Хотстеры ТМ Горячая штучка ТС Хотстеры 0,25 кг зам  ПОКОМ</v>
          </cell>
          <cell r="D284">
            <v>576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164</v>
          </cell>
        </row>
        <row r="286">
          <cell r="A286" t="str">
            <v>Хрустящие крылышки ТМ Горячая штучка 0,3 кг зам  ПОКОМ</v>
          </cell>
          <cell r="D286">
            <v>149</v>
          </cell>
        </row>
        <row r="287">
          <cell r="A287" t="str">
            <v>Чебупели Курочка гриль ТМ Горячая штучка, 0,3 кг зам  ПОКОМ</v>
          </cell>
          <cell r="D287">
            <v>86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786</v>
          </cell>
        </row>
        <row r="289">
          <cell r="A289" t="str">
            <v>Чебупицца Маргарита 0,2кг ТМ Горячая штучка ТС Foodgital  ПОКОМ</v>
          </cell>
          <cell r="D289">
            <v>240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838</v>
          </cell>
        </row>
        <row r="291">
          <cell r="A291" t="str">
            <v>Чебупицца со вкусом 4 сыра 0,2кг ТМ Горячая штучка ТС Foodgital  ПОКОМ</v>
          </cell>
          <cell r="D291">
            <v>172</v>
          </cell>
        </row>
        <row r="292">
          <cell r="A292" t="str">
            <v>Чебуреки Мясные вес 2,7 кг ТМ Зареченские ВЕС ПОКОМ</v>
          </cell>
          <cell r="D292">
            <v>2.7</v>
          </cell>
        </row>
        <row r="293">
          <cell r="A293" t="str">
            <v>Чебуреки сочные ВЕС ТМ Зареченские  ПОКОМ</v>
          </cell>
          <cell r="D293">
            <v>275</v>
          </cell>
        </row>
        <row r="294">
          <cell r="A294" t="str">
            <v>Шпикачки Русские (черева) (в ср.защ.атм.) "Высокий вкус"  СПК</v>
          </cell>
          <cell r="D294">
            <v>13.162000000000001</v>
          </cell>
        </row>
        <row r="295">
          <cell r="A295" t="str">
            <v>Юбилейная с/к 0,235 кг.шт.  СПК</v>
          </cell>
          <cell r="D295">
            <v>107</v>
          </cell>
        </row>
        <row r="296">
          <cell r="A296" t="str">
            <v>Итого</v>
          </cell>
          <cell r="D296">
            <v>68132.087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5.6640625" style="1" customWidth="1"/>
    <col min="2" max="2" width="5.6640625" style="1" customWidth="1"/>
    <col min="3" max="6" width="7.6640625" style="1" customWidth="1"/>
    <col min="7" max="7" width="6.33203125" bestFit="1" customWidth="1"/>
    <col min="8" max="8" width="6" bestFit="1" customWidth="1"/>
    <col min="9" max="9" width="6.6640625" bestFit="1" customWidth="1"/>
    <col min="10" max="10" width="6.33203125" bestFit="1" customWidth="1"/>
    <col min="11" max="11" width="6.6640625" bestFit="1" customWidth="1"/>
    <col min="12" max="14" width="1.1640625" customWidth="1"/>
    <col min="15" max="16" width="6.6640625" bestFit="1" customWidth="1"/>
    <col min="17" max="17" width="6" customWidth="1"/>
    <col min="18" max="18" width="5.33203125" bestFit="1" customWidth="1"/>
    <col min="19" max="22" width="6.6640625" bestFit="1" customWidth="1"/>
    <col min="23" max="23" width="6.1640625" bestFit="1" customWidth="1"/>
    <col min="24" max="24" width="5.1640625" bestFit="1" customWidth="1"/>
    <col min="25" max="25" width="5.83203125" bestFit="1" customWidth="1"/>
    <col min="26" max="26" width="5.83203125" customWidth="1"/>
    <col min="27" max="27" width="7.6640625" bestFit="1" customWidth="1"/>
    <col min="28" max="28" width="7.83203125" customWidth="1"/>
    <col min="29" max="29" width="6" bestFit="1" customWidth="1"/>
    <col min="30" max="30" width="5.1640625" bestFit="1" customWidth="1"/>
    <col min="31" max="31" width="6.6640625" bestFit="1" customWidth="1"/>
    <col min="32" max="33" width="0.83203125" customWidth="1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8" t="s">
        <v>73</v>
      </c>
      <c r="H4" s="8" t="s">
        <v>74</v>
      </c>
      <c r="I4" s="8" t="s">
        <v>75</v>
      </c>
      <c r="J4" s="8" t="s">
        <v>76</v>
      </c>
      <c r="K4" s="8" t="s">
        <v>77</v>
      </c>
      <c r="L4" s="8" t="s">
        <v>77</v>
      </c>
      <c r="M4" s="8" t="s">
        <v>77</v>
      </c>
      <c r="N4" s="1" t="s">
        <v>78</v>
      </c>
      <c r="O4" s="1" t="s">
        <v>79</v>
      </c>
      <c r="P4" s="9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0" t="s">
        <v>84</v>
      </c>
      <c r="X4" s="11" t="s">
        <v>85</v>
      </c>
      <c r="Y4" s="12" t="s">
        <v>86</v>
      </c>
      <c r="Z4" s="13" t="s">
        <v>87</v>
      </c>
      <c r="AA4" s="9" t="s">
        <v>88</v>
      </c>
      <c r="AB4" s="1" t="s">
        <v>89</v>
      </c>
      <c r="AC4" s="9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93</v>
      </c>
      <c r="P5" s="16" t="s">
        <v>94</v>
      </c>
      <c r="S5" t="s">
        <v>95</v>
      </c>
      <c r="T5" s="16" t="s">
        <v>96</v>
      </c>
      <c r="U5" s="16" t="s">
        <v>97</v>
      </c>
    </row>
    <row r="6" spans="1:34" ht="11.1" customHeight="1" x14ac:dyDescent="0.2">
      <c r="A6" s="5"/>
      <c r="B6" s="5"/>
      <c r="C6" s="3"/>
      <c r="D6" s="3"/>
      <c r="E6" s="14">
        <f>SUM(E7:E105)</f>
        <v>60217.771999999997</v>
      </c>
      <c r="F6" s="14">
        <f>SUM(F7:F105)</f>
        <v>67598.626000000004</v>
      </c>
      <c r="I6" s="14">
        <f>SUM(I7:I105)</f>
        <v>65341.715000000004</v>
      </c>
      <c r="J6" s="14">
        <f t="shared" ref="J6:P6" si="0">SUM(J7:J105)</f>
        <v>-5123.9429999999993</v>
      </c>
      <c r="K6" s="14">
        <f t="shared" si="0"/>
        <v>10630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11324.754400000003</v>
      </c>
      <c r="P6" s="14">
        <f t="shared" si="0"/>
        <v>25380</v>
      </c>
      <c r="S6" s="14">
        <f t="shared" ref="S6" si="1">SUM(S7:S105)</f>
        <v>10343.102199999999</v>
      </c>
      <c r="T6" s="14">
        <f t="shared" ref="T6" si="2">SUM(T7:T105)</f>
        <v>10274.890200000002</v>
      </c>
      <c r="U6" s="14">
        <f t="shared" ref="U6" si="3">SUM(U7:U105)</f>
        <v>13320.301000000001</v>
      </c>
      <c r="V6" s="14">
        <f t="shared" ref="V6" si="4">SUM(V7:V105)</f>
        <v>3594</v>
      </c>
      <c r="Z6" s="14">
        <f t="shared" ref="Z6:AA6" si="5">SUM(Z7:Z105)</f>
        <v>2872</v>
      </c>
      <c r="AA6" s="14">
        <f t="shared" si="5"/>
        <v>25380</v>
      </c>
      <c r="AE6" s="14">
        <f t="shared" ref="AE6" si="6">SUM(AE7:AE105)</f>
        <v>12613.440000000004</v>
      </c>
    </row>
    <row r="7" spans="1:34" s="1" customFormat="1" ht="11.1" customHeight="1" outlineLevel="1" x14ac:dyDescent="0.2">
      <c r="A7" s="6" t="s">
        <v>10</v>
      </c>
      <c r="B7" s="6" t="s">
        <v>9</v>
      </c>
      <c r="C7" s="7">
        <v>30</v>
      </c>
      <c r="D7" s="7">
        <v>170</v>
      </c>
      <c r="E7" s="7">
        <v>170</v>
      </c>
      <c r="F7" s="7">
        <v>30</v>
      </c>
      <c r="G7" s="1">
        <f>VLOOKUP(A:A,[1]TDSheet!$A:$G,7,0)</f>
        <v>0</v>
      </c>
      <c r="H7" s="1" t="e">
        <f>VLOOKUP(A:A,[1]TDSheet!$A:$H,8,0)</f>
        <v>#N/A</v>
      </c>
      <c r="I7" s="15">
        <f>VLOOKUP(A:A,[2]TDSheet!$A:$F,6,0)</f>
        <v>291</v>
      </c>
      <c r="J7" s="15">
        <f>E7-I7</f>
        <v>-121</v>
      </c>
      <c r="K7" s="15">
        <f>VLOOKUP(A:A,[1]TDSheet!$A:$P,16,0)</f>
        <v>120</v>
      </c>
      <c r="L7" s="15"/>
      <c r="M7" s="15"/>
      <c r="N7" s="15"/>
      <c r="O7" s="15">
        <f>(E7-V7)/5</f>
        <v>34</v>
      </c>
      <c r="P7" s="17">
        <v>480</v>
      </c>
      <c r="Q7" s="18">
        <f>(F7+K7+P7)/O7</f>
        <v>18.529411764705884</v>
      </c>
      <c r="R7" s="15">
        <f>F7/O7</f>
        <v>0.88235294117647056</v>
      </c>
      <c r="S7" s="15">
        <f>VLOOKUP(A:A,[1]TDSheet!$A:$S,19,0)</f>
        <v>4</v>
      </c>
      <c r="T7" s="15">
        <f>VLOOKUP(A:A,[1]TDSheet!$A:$T,20,0)</f>
        <v>4.2</v>
      </c>
      <c r="U7" s="15">
        <f>VLOOKUP(A:A,[3]TDSheet!$A:$D,4,0)</f>
        <v>166</v>
      </c>
      <c r="V7" s="15">
        <f>VLOOKUP(A:A,[1]TDSheet!$A:$V,22,0)</f>
        <v>0</v>
      </c>
      <c r="W7" s="15">
        <f>VLOOKUP(A:A,[1]TDSheet!$A:$W,23,0)</f>
        <v>70</v>
      </c>
      <c r="X7" s="15">
        <f>VLOOKUP(A:A,[1]TDSheet!$A:$X,24,0)</f>
        <v>14</v>
      </c>
      <c r="Y7" s="15">
        <f>VLOOKUP(A:A,[1]TDSheet!$A:$Y,25,0)</f>
        <v>12</v>
      </c>
      <c r="Z7" s="19">
        <f t="shared" ref="Z7:Z16" si="7">MROUND(AC7,X7)</f>
        <v>42</v>
      </c>
      <c r="AA7" s="15">
        <f>P7+0</f>
        <v>480</v>
      </c>
      <c r="AB7" s="15">
        <f>VLOOKUP(A:A,[1]TDSheet!$A:$AB,28,0)</f>
        <v>0</v>
      </c>
      <c r="AC7" s="15">
        <f>AA7/12</f>
        <v>40</v>
      </c>
      <c r="AD7" s="20">
        <f>VLOOKUP(A:A,[1]TDSheet!$A:$AD,30,0)</f>
        <v>0.3</v>
      </c>
      <c r="AE7" s="15">
        <f t="shared" ref="AE7:AE8" si="8">Z7*Y7*AD7</f>
        <v>151.19999999999999</v>
      </c>
      <c r="AF7" s="15"/>
      <c r="AG7" s="15"/>
      <c r="AH7" s="15"/>
    </row>
    <row r="8" spans="1:34" s="1" customFormat="1" ht="11.1" customHeight="1" outlineLevel="1" x14ac:dyDescent="0.2">
      <c r="A8" s="6" t="s">
        <v>11</v>
      </c>
      <c r="B8" s="6" t="s">
        <v>9</v>
      </c>
      <c r="C8" s="7">
        <v>-40</v>
      </c>
      <c r="D8" s="7">
        <v>40</v>
      </c>
      <c r="E8" s="7">
        <v>6</v>
      </c>
      <c r="F8" s="7">
        <v>-6</v>
      </c>
      <c r="G8" s="1">
        <f>VLOOKUP(A:A,[1]TDSheet!$A:$G,7,0)</f>
        <v>0.24</v>
      </c>
      <c r="H8" s="1" t="e">
        <f>VLOOKUP(A:A,[1]TDSheet!$A:$H,8,0)</f>
        <v>#N/A</v>
      </c>
      <c r="I8" s="15">
        <f>VLOOKUP(A:A,[2]TDSheet!$A:$F,6,0)</f>
        <v>6</v>
      </c>
      <c r="J8" s="15">
        <f t="shared" ref="J8:J69" si="9">E8-I8</f>
        <v>0</v>
      </c>
      <c r="K8" s="15">
        <f>VLOOKUP(A:A,[1]TDSheet!$A:$P,16,0)</f>
        <v>120</v>
      </c>
      <c r="L8" s="15"/>
      <c r="M8" s="15"/>
      <c r="N8" s="15"/>
      <c r="O8" s="15">
        <f t="shared" ref="O8:O69" si="10">(E8-V8)/5</f>
        <v>1.2</v>
      </c>
      <c r="P8" s="17">
        <v>120</v>
      </c>
      <c r="Q8" s="18">
        <f t="shared" ref="Q8:Q69" si="11">(F8+K8+P8)/O8</f>
        <v>195</v>
      </c>
      <c r="R8" s="15">
        <f t="shared" ref="R8:R69" si="12">F8/O8</f>
        <v>-5</v>
      </c>
      <c r="S8" s="15">
        <f>VLOOKUP(A:A,[1]TDSheet!$A:$S,19,0)</f>
        <v>89.2</v>
      </c>
      <c r="T8" s="15">
        <f>VLOOKUP(A:A,[1]TDSheet!$A:$T,20,0)</f>
        <v>60.8</v>
      </c>
      <c r="U8" s="15">
        <v>0</v>
      </c>
      <c r="V8" s="15">
        <f>VLOOKUP(A:A,[1]TDSheet!$A:$V,22,0)</f>
        <v>0</v>
      </c>
      <c r="W8" s="15">
        <f>VLOOKUP(A:A,[1]TDSheet!$A:$W,23,0)</f>
        <v>70</v>
      </c>
      <c r="X8" s="15">
        <f>VLOOKUP(A:A,[1]TDSheet!$A:$X,24,0)</f>
        <v>14</v>
      </c>
      <c r="Y8" s="15">
        <f>VLOOKUP(A:A,[1]TDSheet!$A:$Y,25,0)</f>
        <v>12</v>
      </c>
      <c r="Z8" s="19">
        <f t="shared" si="7"/>
        <v>14</v>
      </c>
      <c r="AA8" s="15">
        <f t="shared" ref="AA8:AA69" si="13">P8+0</f>
        <v>120</v>
      </c>
      <c r="AB8" s="15" t="e">
        <f>VLOOKUP(A:A,[1]TDSheet!$A:$AB,28,0)</f>
        <v>#N/A</v>
      </c>
      <c r="AC8" s="15">
        <f>AA8/12</f>
        <v>10</v>
      </c>
      <c r="AD8" s="20">
        <f>VLOOKUP(A:A,[1]TDSheet!$A:$AD,30,0)</f>
        <v>0.24</v>
      </c>
      <c r="AE8" s="15">
        <f t="shared" si="8"/>
        <v>40.32</v>
      </c>
      <c r="AF8" s="15"/>
      <c r="AG8" s="15"/>
      <c r="AH8" s="15"/>
    </row>
    <row r="9" spans="1:34" s="1" customFormat="1" ht="11.1" customHeight="1" outlineLevel="1" x14ac:dyDescent="0.2">
      <c r="A9" s="6" t="s">
        <v>50</v>
      </c>
      <c r="B9" s="6" t="s">
        <v>9</v>
      </c>
      <c r="C9" s="7">
        <v>2030</v>
      </c>
      <c r="D9" s="7">
        <v>5996</v>
      </c>
      <c r="E9" s="7">
        <v>2462</v>
      </c>
      <c r="F9" s="7">
        <v>2274</v>
      </c>
      <c r="G9" s="1">
        <f>VLOOKUP(A:A,[1]TDSheet!$A:$G,7,0)</f>
        <v>0.24</v>
      </c>
      <c r="H9" s="1" t="e">
        <f>VLOOKUP(A:A,[1]TDSheet!$A:$H,8,0)</f>
        <v>#N/A</v>
      </c>
      <c r="I9" s="15">
        <f>VLOOKUP(A:A,[2]TDSheet!$A:$F,6,0)</f>
        <v>2517</v>
      </c>
      <c r="J9" s="15">
        <f t="shared" si="9"/>
        <v>-55</v>
      </c>
      <c r="K9" s="15">
        <f>VLOOKUP(A:A,[1]TDSheet!$A:$P,16,0)</f>
        <v>660</v>
      </c>
      <c r="L9" s="15"/>
      <c r="M9" s="15"/>
      <c r="N9" s="15"/>
      <c r="O9" s="15">
        <f t="shared" si="10"/>
        <v>492.4</v>
      </c>
      <c r="P9" s="17">
        <v>1200</v>
      </c>
      <c r="Q9" s="18">
        <f t="shared" si="11"/>
        <v>8.3956133225020313</v>
      </c>
      <c r="R9" s="15">
        <f t="shared" si="12"/>
        <v>4.6181965881397238</v>
      </c>
      <c r="S9" s="15">
        <f>VLOOKUP(A:A,[1]TDSheet!$A:$S,19,0)</f>
        <v>411</v>
      </c>
      <c r="T9" s="15">
        <f>VLOOKUP(A:A,[1]TDSheet!$A:$T,20,0)</f>
        <v>398.2</v>
      </c>
      <c r="U9" s="15">
        <f>VLOOKUP(A:A,[3]TDSheet!$A:$D,4,0)</f>
        <v>549</v>
      </c>
      <c r="V9" s="15">
        <f>VLOOKUP(A:A,[1]TDSheet!$A:$V,22,0)</f>
        <v>0</v>
      </c>
      <c r="W9" s="15">
        <f>VLOOKUP(A:A,[1]TDSheet!$A:$W,23,0)</f>
        <v>70</v>
      </c>
      <c r="X9" s="15">
        <f>VLOOKUP(A:A,[1]TDSheet!$A:$X,24,0)</f>
        <v>14</v>
      </c>
      <c r="Y9" s="15">
        <f>VLOOKUP(A:A,[1]TDSheet!$A:$Y,25,0)</f>
        <v>12</v>
      </c>
      <c r="Z9" s="19">
        <f t="shared" si="7"/>
        <v>98</v>
      </c>
      <c r="AA9" s="15">
        <f t="shared" si="13"/>
        <v>1200</v>
      </c>
      <c r="AB9" s="15" t="e">
        <f>VLOOKUP(A:A,[1]TDSheet!$A:$AB,28,0)</f>
        <v>#N/A</v>
      </c>
      <c r="AC9" s="15">
        <f>AA9/12</f>
        <v>100</v>
      </c>
      <c r="AD9" s="20">
        <f>VLOOKUP(A:A,[1]TDSheet!$A:$AD,30,0)</f>
        <v>0.24</v>
      </c>
      <c r="AE9" s="15">
        <f>Z9*Y9*AD9</f>
        <v>282.24</v>
      </c>
      <c r="AF9" s="15"/>
      <c r="AG9" s="15"/>
      <c r="AH9" s="15"/>
    </row>
    <row r="10" spans="1:34" s="1" customFormat="1" ht="11.1" customHeight="1" outlineLevel="1" x14ac:dyDescent="0.2">
      <c r="A10" s="6" t="s">
        <v>51</v>
      </c>
      <c r="B10" s="6" t="s">
        <v>9</v>
      </c>
      <c r="C10" s="7">
        <v>1742</v>
      </c>
      <c r="D10" s="7">
        <v>5759</v>
      </c>
      <c r="E10" s="7">
        <v>3145</v>
      </c>
      <c r="F10" s="7">
        <v>2492</v>
      </c>
      <c r="G10" s="1">
        <f>VLOOKUP(A:A,[1]TDSheet!$A:$G,7,0)</f>
        <v>0</v>
      </c>
      <c r="H10" s="1" t="e">
        <f>VLOOKUP(A:A,[1]TDSheet!$A:$H,8,0)</f>
        <v>#N/A</v>
      </c>
      <c r="I10" s="15">
        <f>VLOOKUP(A:A,[2]TDSheet!$A:$F,6,0)</f>
        <v>3206</v>
      </c>
      <c r="J10" s="15">
        <f t="shared" si="9"/>
        <v>-61</v>
      </c>
      <c r="K10" s="15">
        <f>VLOOKUP(A:A,[1]TDSheet!$A:$P,16,0)</f>
        <v>360</v>
      </c>
      <c r="L10" s="15"/>
      <c r="M10" s="15"/>
      <c r="N10" s="15"/>
      <c r="O10" s="15">
        <f t="shared" si="10"/>
        <v>468.2</v>
      </c>
      <c r="P10" s="17">
        <v>1100</v>
      </c>
      <c r="Q10" s="18">
        <f t="shared" si="11"/>
        <v>8.4408372490388732</v>
      </c>
      <c r="R10" s="15">
        <f t="shared" si="12"/>
        <v>5.322511747116617</v>
      </c>
      <c r="S10" s="15">
        <f>VLOOKUP(A:A,[1]TDSheet!$A:$S,19,0)</f>
        <v>364.4</v>
      </c>
      <c r="T10" s="15">
        <f>VLOOKUP(A:A,[1]TDSheet!$A:$T,20,0)</f>
        <v>406.2</v>
      </c>
      <c r="U10" s="15">
        <f>VLOOKUP(A:A,[3]TDSheet!$A:$D,4,0)</f>
        <v>610</v>
      </c>
      <c r="V10" s="15">
        <f>VLOOKUP(A:A,[1]TDSheet!$A:$V,22,0)</f>
        <v>804</v>
      </c>
      <c r="W10" s="15">
        <f>VLOOKUP(A:A,[1]TDSheet!$A:$W,23,0)</f>
        <v>70</v>
      </c>
      <c r="X10" s="15">
        <f>VLOOKUP(A:A,[1]TDSheet!$A:$X,24,0)</f>
        <v>14</v>
      </c>
      <c r="Y10" s="15">
        <f>VLOOKUP(A:A,[1]TDSheet!$A:$Y,25,0)</f>
        <v>12</v>
      </c>
      <c r="Z10" s="19">
        <f t="shared" si="7"/>
        <v>98</v>
      </c>
      <c r="AA10" s="15">
        <f t="shared" si="13"/>
        <v>1100</v>
      </c>
      <c r="AB10" s="15" t="e">
        <f>VLOOKUP(A:A,[1]TDSheet!$A:$AB,28,0)</f>
        <v>#N/A</v>
      </c>
      <c r="AC10" s="15">
        <f>AA10/12</f>
        <v>91.666666666666671</v>
      </c>
      <c r="AD10" s="20">
        <f>VLOOKUP(A:A,[1]TDSheet!$A:$AD,30,0)</f>
        <v>0.24</v>
      </c>
      <c r="AE10" s="15">
        <f t="shared" ref="AE10:AE24" si="14">Z10*Y10*AD10</f>
        <v>282.24</v>
      </c>
      <c r="AF10" s="15"/>
      <c r="AG10" s="15"/>
      <c r="AH10" s="15"/>
    </row>
    <row r="11" spans="1:34" s="1" customFormat="1" ht="11.1" customHeight="1" outlineLevel="1" x14ac:dyDescent="0.2">
      <c r="A11" s="6" t="s">
        <v>12</v>
      </c>
      <c r="B11" s="6" t="s">
        <v>9</v>
      </c>
      <c r="C11" s="7">
        <v>-8</v>
      </c>
      <c r="D11" s="7">
        <v>710</v>
      </c>
      <c r="E11" s="7">
        <v>530</v>
      </c>
      <c r="F11" s="7">
        <v>142</v>
      </c>
      <c r="G11" s="1">
        <f>VLOOKUP(A:A,[1]TDSheet!$A:$G,7,0)</f>
        <v>1</v>
      </c>
      <c r="H11" s="1">
        <f>VLOOKUP(A:A,[1]TDSheet!$A:$H,8,0)</f>
        <v>180</v>
      </c>
      <c r="I11" s="15">
        <f>VLOOKUP(A:A,[2]TDSheet!$A:$F,6,0)</f>
        <v>658</v>
      </c>
      <c r="J11" s="15">
        <f t="shared" si="9"/>
        <v>-128</v>
      </c>
      <c r="K11" s="15">
        <f>VLOOKUP(A:A,[1]TDSheet!$A:$P,16,0)</f>
        <v>240</v>
      </c>
      <c r="L11" s="15"/>
      <c r="M11" s="15"/>
      <c r="N11" s="15"/>
      <c r="O11" s="15">
        <f t="shared" si="10"/>
        <v>106</v>
      </c>
      <c r="P11" s="17">
        <v>720</v>
      </c>
      <c r="Q11" s="18">
        <f t="shared" si="11"/>
        <v>10.39622641509434</v>
      </c>
      <c r="R11" s="15">
        <f t="shared" si="12"/>
        <v>1.3396226415094339</v>
      </c>
      <c r="S11" s="15">
        <f>VLOOKUP(A:A,[1]TDSheet!$A:$S,19,0)</f>
        <v>0.2</v>
      </c>
      <c r="T11" s="15">
        <f>VLOOKUP(A:A,[1]TDSheet!$A:$T,20,0)</f>
        <v>0</v>
      </c>
      <c r="U11" s="15">
        <f>VLOOKUP(A:A,[3]TDSheet!$A:$D,4,0)</f>
        <v>241</v>
      </c>
      <c r="V11" s="15">
        <f>VLOOKUP(A:A,[1]TDSheet!$A:$V,22,0)</f>
        <v>0</v>
      </c>
      <c r="W11" s="15">
        <f>VLOOKUP(A:A,[1]TDSheet!$A:$W,23,0)</f>
        <v>126</v>
      </c>
      <c r="X11" s="15">
        <f>VLOOKUP(A:A,[1]TDSheet!$A:$X,24,0)</f>
        <v>14</v>
      </c>
      <c r="Y11" s="15">
        <f>VLOOKUP(A:A,[1]TDSheet!$A:$Y,25,0)</f>
        <v>24</v>
      </c>
      <c r="Z11" s="19">
        <f t="shared" si="7"/>
        <v>28</v>
      </c>
      <c r="AA11" s="15">
        <f t="shared" si="13"/>
        <v>720</v>
      </c>
      <c r="AB11" s="15">
        <f>VLOOKUP(A:A,[1]TDSheet!$A:$AB,28,0)</f>
        <v>0</v>
      </c>
      <c r="AC11" s="15">
        <f>AA11/24</f>
        <v>30</v>
      </c>
      <c r="AD11" s="20">
        <f>VLOOKUP(A:A,[1]TDSheet!$A:$AD,30,0)</f>
        <v>0.09</v>
      </c>
      <c r="AE11" s="15">
        <f t="shared" si="14"/>
        <v>60.48</v>
      </c>
      <c r="AF11" s="15"/>
      <c r="AG11" s="15"/>
      <c r="AH11" s="15"/>
    </row>
    <row r="12" spans="1:34" s="1" customFormat="1" ht="11.1" customHeight="1" outlineLevel="1" x14ac:dyDescent="0.2">
      <c r="A12" s="6" t="s">
        <v>52</v>
      </c>
      <c r="B12" s="6" t="s">
        <v>9</v>
      </c>
      <c r="C12" s="7">
        <v>149</v>
      </c>
      <c r="D12" s="7">
        <v>1</v>
      </c>
      <c r="E12" s="7">
        <v>64</v>
      </c>
      <c r="F12" s="7">
        <v>85</v>
      </c>
      <c r="G12" s="1" t="str">
        <f>VLOOKUP(A:A,[1]TDSheet!$A:$G,7,0)</f>
        <v>нов</v>
      </c>
      <c r="H12" s="1" t="e">
        <f>VLOOKUP(A:A,[1]TDSheet!$A:$H,8,0)</f>
        <v>#N/A</v>
      </c>
      <c r="I12" s="15">
        <f>VLOOKUP(A:A,[2]TDSheet!$A:$F,6,0)</f>
        <v>66</v>
      </c>
      <c r="J12" s="15">
        <f t="shared" si="9"/>
        <v>-2</v>
      </c>
      <c r="K12" s="15">
        <f>VLOOKUP(A:A,[1]TDSheet!$A:$P,16,0)</f>
        <v>0</v>
      </c>
      <c r="L12" s="15"/>
      <c r="M12" s="15"/>
      <c r="N12" s="15"/>
      <c r="O12" s="15">
        <f t="shared" si="10"/>
        <v>12.8</v>
      </c>
      <c r="P12" s="17"/>
      <c r="Q12" s="18">
        <f t="shared" si="11"/>
        <v>6.640625</v>
      </c>
      <c r="R12" s="15">
        <f t="shared" si="12"/>
        <v>6.640625</v>
      </c>
      <c r="S12" s="15">
        <f>VLOOKUP(A:A,[1]TDSheet!$A:$S,19,0)</f>
        <v>6.2</v>
      </c>
      <c r="T12" s="15">
        <f>VLOOKUP(A:A,[1]TDSheet!$A:$T,20,0)</f>
        <v>7.2</v>
      </c>
      <c r="U12" s="15">
        <f>VLOOKUP(A:A,[3]TDSheet!$A:$D,4,0)</f>
        <v>23</v>
      </c>
      <c r="V12" s="15">
        <f>VLOOKUP(A:A,[1]TDSheet!$A:$V,22,0)</f>
        <v>0</v>
      </c>
      <c r="W12" s="15">
        <f>VLOOKUP(A:A,[1]TDSheet!$A:$W,23,0)</f>
        <v>70</v>
      </c>
      <c r="X12" s="15">
        <f>VLOOKUP(A:A,[1]TDSheet!$A:$X,24,0)</f>
        <v>14</v>
      </c>
      <c r="Y12" s="15">
        <f>VLOOKUP(A:A,[1]TDSheet!$A:$Y,25,0)</f>
        <v>12</v>
      </c>
      <c r="Z12" s="19">
        <f t="shared" si="7"/>
        <v>0</v>
      </c>
      <c r="AA12" s="15">
        <f t="shared" si="13"/>
        <v>0</v>
      </c>
      <c r="AB12" s="15" t="str">
        <f>VLOOKUP(A:A,[1]TDSheet!$A:$AB,28,0)</f>
        <v>яблоко</v>
      </c>
      <c r="AC12" s="15">
        <f t="shared" ref="AC12:AC17" si="15">AA12/12</f>
        <v>0</v>
      </c>
      <c r="AD12" s="20">
        <f>VLOOKUP(A:A,[1]TDSheet!$A:$AD,30,0)</f>
        <v>0.2</v>
      </c>
      <c r="AE12" s="15">
        <f t="shared" si="14"/>
        <v>0</v>
      </c>
      <c r="AF12" s="15"/>
      <c r="AG12" s="15"/>
      <c r="AH12" s="15"/>
    </row>
    <row r="13" spans="1:34" s="1" customFormat="1" ht="11.1" customHeight="1" outlineLevel="1" x14ac:dyDescent="0.2">
      <c r="A13" s="6" t="s">
        <v>53</v>
      </c>
      <c r="B13" s="6" t="s">
        <v>9</v>
      </c>
      <c r="C13" s="7">
        <v>345</v>
      </c>
      <c r="D13" s="7">
        <v>906</v>
      </c>
      <c r="E13" s="7">
        <v>604</v>
      </c>
      <c r="F13" s="7">
        <v>601</v>
      </c>
      <c r="G13" s="1" t="str">
        <f>VLOOKUP(A:A,[1]TDSheet!$A:$G,7,0)</f>
        <v>нов</v>
      </c>
      <c r="H13" s="1" t="e">
        <f>VLOOKUP(A:A,[1]TDSheet!$A:$H,8,0)</f>
        <v>#N/A</v>
      </c>
      <c r="I13" s="15">
        <f>VLOOKUP(A:A,[2]TDSheet!$A:$F,6,0)</f>
        <v>635</v>
      </c>
      <c r="J13" s="15">
        <f t="shared" si="9"/>
        <v>-31</v>
      </c>
      <c r="K13" s="15">
        <f>VLOOKUP(A:A,[1]TDSheet!$A:$P,16,0)</f>
        <v>160</v>
      </c>
      <c r="L13" s="15"/>
      <c r="M13" s="15"/>
      <c r="N13" s="15"/>
      <c r="O13" s="15">
        <f t="shared" si="10"/>
        <v>120.8</v>
      </c>
      <c r="P13" s="17">
        <v>360</v>
      </c>
      <c r="Q13" s="18">
        <f t="shared" si="11"/>
        <v>9.2798013245033122</v>
      </c>
      <c r="R13" s="15">
        <f t="shared" si="12"/>
        <v>4.9751655629139071</v>
      </c>
      <c r="S13" s="15">
        <f>VLOOKUP(A:A,[1]TDSheet!$A:$S,19,0)</f>
        <v>76.8</v>
      </c>
      <c r="T13" s="15">
        <f>VLOOKUP(A:A,[1]TDSheet!$A:$T,20,0)</f>
        <v>89.8</v>
      </c>
      <c r="U13" s="15">
        <f>VLOOKUP(A:A,[3]TDSheet!$A:$D,4,0)</f>
        <v>172</v>
      </c>
      <c r="V13" s="15">
        <f>VLOOKUP(A:A,[1]TDSheet!$A:$V,22,0)</f>
        <v>0</v>
      </c>
      <c r="W13" s="15">
        <f>VLOOKUP(A:A,[1]TDSheet!$A:$W,23,0)</f>
        <v>70</v>
      </c>
      <c r="X13" s="15">
        <f>VLOOKUP(A:A,[1]TDSheet!$A:$X,24,0)</f>
        <v>14</v>
      </c>
      <c r="Y13" s="15">
        <f>VLOOKUP(A:A,[1]TDSheet!$A:$Y,25,0)</f>
        <v>12</v>
      </c>
      <c r="Z13" s="19">
        <f t="shared" si="7"/>
        <v>28</v>
      </c>
      <c r="AA13" s="15">
        <f t="shared" si="13"/>
        <v>360</v>
      </c>
      <c r="AB13" s="15" t="str">
        <f>VLOOKUP(A:A,[1]TDSheet!$A:$AB,28,0)</f>
        <v>яблоко</v>
      </c>
      <c r="AC13" s="15">
        <f t="shared" si="15"/>
        <v>30</v>
      </c>
      <c r="AD13" s="20">
        <f>VLOOKUP(A:A,[1]TDSheet!$A:$AD,30,0)</f>
        <v>0.2</v>
      </c>
      <c r="AE13" s="15">
        <f t="shared" si="14"/>
        <v>67.2</v>
      </c>
      <c r="AF13" s="15"/>
      <c r="AG13" s="15"/>
      <c r="AH13" s="15"/>
    </row>
    <row r="14" spans="1:34" s="1" customFormat="1" ht="11.1" customHeight="1" outlineLevel="1" x14ac:dyDescent="0.2">
      <c r="A14" s="6" t="s">
        <v>13</v>
      </c>
      <c r="B14" s="6" t="s">
        <v>9</v>
      </c>
      <c r="C14" s="7">
        <v>153</v>
      </c>
      <c r="D14" s="7">
        <v>1</v>
      </c>
      <c r="E14" s="7">
        <v>79</v>
      </c>
      <c r="F14" s="7">
        <v>75</v>
      </c>
      <c r="G14" s="1" t="str">
        <f>VLOOKUP(A:A,[1]TDSheet!$A:$G,7,0)</f>
        <v>ноа</v>
      </c>
      <c r="H14" s="1" t="e">
        <f>VLOOKUP(A:A,[1]TDSheet!$A:$H,8,0)</f>
        <v>#N/A</v>
      </c>
      <c r="I14" s="15">
        <f>VLOOKUP(A:A,[2]TDSheet!$A:$F,6,0)</f>
        <v>79</v>
      </c>
      <c r="J14" s="15">
        <f t="shared" si="9"/>
        <v>0</v>
      </c>
      <c r="K14" s="15">
        <f>VLOOKUP(A:A,[1]TDSheet!$A:$P,16,0)</f>
        <v>0</v>
      </c>
      <c r="L14" s="15"/>
      <c r="M14" s="15"/>
      <c r="N14" s="15"/>
      <c r="O14" s="15">
        <f t="shared" si="10"/>
        <v>15.8</v>
      </c>
      <c r="P14" s="17"/>
      <c r="Q14" s="18">
        <f t="shared" si="11"/>
        <v>4.7468354430379742</v>
      </c>
      <c r="R14" s="15">
        <f t="shared" si="12"/>
        <v>4.7468354430379742</v>
      </c>
      <c r="S14" s="15">
        <f>VLOOKUP(A:A,[1]TDSheet!$A:$S,19,0)</f>
        <v>4.4000000000000004</v>
      </c>
      <c r="T14" s="15">
        <f>VLOOKUP(A:A,[1]TDSheet!$A:$T,20,0)</f>
        <v>3.4</v>
      </c>
      <c r="U14" s="15">
        <f>VLOOKUP(A:A,[3]TDSheet!$A:$D,4,0)</f>
        <v>16</v>
      </c>
      <c r="V14" s="15">
        <f>VLOOKUP(A:A,[1]TDSheet!$A:$V,22,0)</f>
        <v>0</v>
      </c>
      <c r="W14" s="15">
        <f>VLOOKUP(A:A,[1]TDSheet!$A:$W,23,0)</f>
        <v>70</v>
      </c>
      <c r="X14" s="15">
        <f>VLOOKUP(A:A,[1]TDSheet!$A:$X,24,0)</f>
        <v>14</v>
      </c>
      <c r="Y14" s="15">
        <f>VLOOKUP(A:A,[1]TDSheet!$A:$Y,25,0)</f>
        <v>12</v>
      </c>
      <c r="Z14" s="19">
        <f t="shared" si="7"/>
        <v>0</v>
      </c>
      <c r="AA14" s="15">
        <f t="shared" si="13"/>
        <v>0</v>
      </c>
      <c r="AB14" s="15" t="str">
        <f>VLOOKUP(A:A,[1]TDSheet!$A:$AB,28,0)</f>
        <v>яблоко</v>
      </c>
      <c r="AC14" s="15">
        <f t="shared" si="15"/>
        <v>0</v>
      </c>
      <c r="AD14" s="20">
        <f>VLOOKUP(A:A,[1]TDSheet!$A:$AD,30,0)</f>
        <v>0.2</v>
      </c>
      <c r="AE14" s="15">
        <f t="shared" si="14"/>
        <v>0</v>
      </c>
      <c r="AF14" s="15"/>
      <c r="AG14" s="15"/>
      <c r="AH14" s="15"/>
    </row>
    <row r="15" spans="1:34" s="1" customFormat="1" ht="11.1" customHeight="1" outlineLevel="1" x14ac:dyDescent="0.2">
      <c r="A15" s="6" t="s">
        <v>14</v>
      </c>
      <c r="B15" s="6" t="s">
        <v>9</v>
      </c>
      <c r="C15" s="7">
        <v>-2</v>
      </c>
      <c r="D15" s="7">
        <v>2</v>
      </c>
      <c r="E15" s="7">
        <v>2</v>
      </c>
      <c r="F15" s="7">
        <v>-2</v>
      </c>
      <c r="G15" s="1">
        <f>VLOOKUP(A:A,[1]TDSheet!$A:$G,7,0)</f>
        <v>1</v>
      </c>
      <c r="H15" s="1">
        <f>VLOOKUP(A:A,[1]TDSheet!$A:$H,8,0)</f>
        <v>180</v>
      </c>
      <c r="I15" s="15">
        <f>VLOOKUP(A:A,[2]TDSheet!$A:$F,6,0)</f>
        <v>16</v>
      </c>
      <c r="J15" s="15">
        <f t="shared" si="9"/>
        <v>-14</v>
      </c>
      <c r="K15" s="15">
        <f>VLOOKUP(A:A,[1]TDSheet!$A:$P,16,0)</f>
        <v>0</v>
      </c>
      <c r="L15" s="15"/>
      <c r="M15" s="15"/>
      <c r="N15" s="15"/>
      <c r="O15" s="15">
        <f t="shared" si="10"/>
        <v>0.4</v>
      </c>
      <c r="P15" s="17"/>
      <c r="Q15" s="18">
        <f t="shared" si="11"/>
        <v>-5</v>
      </c>
      <c r="R15" s="15">
        <f t="shared" si="12"/>
        <v>-5</v>
      </c>
      <c r="S15" s="15">
        <f>VLOOKUP(A:A,[1]TDSheet!$A:$S,19,0)</f>
        <v>0.6</v>
      </c>
      <c r="T15" s="15">
        <f>VLOOKUP(A:A,[1]TDSheet!$A:$T,20,0)</f>
        <v>0.4</v>
      </c>
      <c r="U15" s="15">
        <v>0</v>
      </c>
      <c r="V15" s="15">
        <f>VLOOKUP(A:A,[1]TDSheet!$A:$V,22,0)</f>
        <v>0</v>
      </c>
      <c r="W15" s="15">
        <f>VLOOKUP(A:A,[1]TDSheet!$A:$W,23,0)</f>
        <v>70</v>
      </c>
      <c r="X15" s="15">
        <f>VLOOKUP(A:A,[1]TDSheet!$A:$X,24,0)</f>
        <v>14</v>
      </c>
      <c r="Y15" s="15">
        <f>VLOOKUP(A:A,[1]TDSheet!$A:$Y,25,0)</f>
        <v>12</v>
      </c>
      <c r="Z15" s="19">
        <f t="shared" si="7"/>
        <v>0</v>
      </c>
      <c r="AA15" s="15">
        <f t="shared" si="13"/>
        <v>0</v>
      </c>
      <c r="AB15" s="15" t="str">
        <f>VLOOKUP(A:A,[1]TDSheet!$A:$AB,28,0)</f>
        <v>ябмай</v>
      </c>
      <c r="AC15" s="15">
        <f t="shared" si="15"/>
        <v>0</v>
      </c>
      <c r="AD15" s="20">
        <f>VLOOKUP(A:A,[1]TDSheet!$A:$AD,30,0)</f>
        <v>0</v>
      </c>
      <c r="AE15" s="15">
        <f t="shared" si="14"/>
        <v>0</v>
      </c>
      <c r="AF15" s="15"/>
      <c r="AG15" s="15"/>
      <c r="AH15" s="15"/>
    </row>
    <row r="16" spans="1:34" s="1" customFormat="1" ht="21.95" customHeight="1" outlineLevel="1" x14ac:dyDescent="0.2">
      <c r="A16" s="6" t="s">
        <v>54</v>
      </c>
      <c r="B16" s="6" t="s">
        <v>9</v>
      </c>
      <c r="C16" s="7">
        <v>55</v>
      </c>
      <c r="D16" s="7">
        <v>267</v>
      </c>
      <c r="E16" s="7">
        <v>32</v>
      </c>
      <c r="F16" s="7">
        <v>40</v>
      </c>
      <c r="G16" s="1" t="str">
        <f>VLOOKUP(A:A,[1]TDSheet!$A:$G,7,0)</f>
        <v>рот</v>
      </c>
      <c r="H16" s="1" t="e">
        <f>VLOOKUP(A:A,[1]TDSheet!$A:$H,8,0)</f>
        <v>#N/A</v>
      </c>
      <c r="I16" s="15">
        <f>VLOOKUP(A:A,[2]TDSheet!$A:$F,6,0)</f>
        <v>673</v>
      </c>
      <c r="J16" s="15">
        <f t="shared" si="9"/>
        <v>-641</v>
      </c>
      <c r="K16" s="15">
        <f>VLOOKUP(A:A,[1]TDSheet!$A:$P,16,0)</f>
        <v>120</v>
      </c>
      <c r="L16" s="15"/>
      <c r="M16" s="15"/>
      <c r="N16" s="15"/>
      <c r="O16" s="15">
        <f t="shared" si="10"/>
        <v>6.4</v>
      </c>
      <c r="P16" s="17">
        <v>360</v>
      </c>
      <c r="Q16" s="18">
        <f t="shared" si="11"/>
        <v>81.25</v>
      </c>
      <c r="R16" s="15">
        <f t="shared" si="12"/>
        <v>6.25</v>
      </c>
      <c r="S16" s="15">
        <f>VLOOKUP(A:A,[1]TDSheet!$A:$S,19,0)</f>
        <v>154.19999999999999</v>
      </c>
      <c r="T16" s="15">
        <f>VLOOKUP(A:A,[1]TDSheet!$A:$T,20,0)</f>
        <v>211.2</v>
      </c>
      <c r="U16" s="15">
        <f>VLOOKUP(A:A,[3]TDSheet!$A:$D,4,0)</f>
        <v>10</v>
      </c>
      <c r="V16" s="15">
        <f>VLOOKUP(A:A,[1]TDSheet!$A:$V,22,0)</f>
        <v>0</v>
      </c>
      <c r="W16" s="15">
        <f>VLOOKUP(A:A,[1]TDSheet!$A:$W,23,0)</f>
        <v>70</v>
      </c>
      <c r="X16" s="15">
        <f>VLOOKUP(A:A,[1]TDSheet!$A:$X,24,0)</f>
        <v>14</v>
      </c>
      <c r="Y16" s="15">
        <f>VLOOKUP(A:A,[1]TDSheet!$A:$Y,25,0)</f>
        <v>12</v>
      </c>
      <c r="Z16" s="19">
        <f t="shared" si="7"/>
        <v>28</v>
      </c>
      <c r="AA16" s="15">
        <f t="shared" si="13"/>
        <v>360</v>
      </c>
      <c r="AB16" s="15" t="e">
        <f>VLOOKUP(A:A,[1]TDSheet!$A:$AB,28,0)</f>
        <v>#N/A</v>
      </c>
      <c r="AC16" s="15">
        <f t="shared" si="15"/>
        <v>30</v>
      </c>
      <c r="AD16" s="20">
        <f>VLOOKUP(A:A,[1]TDSheet!$A:$AD,30,0)</f>
        <v>0.2</v>
      </c>
      <c r="AE16" s="15">
        <f t="shared" si="14"/>
        <v>67.2</v>
      </c>
      <c r="AF16" s="15"/>
      <c r="AG16" s="15"/>
      <c r="AH16" s="15"/>
    </row>
    <row r="17" spans="1:34" s="1" customFormat="1" ht="11.1" customHeight="1" outlineLevel="1" x14ac:dyDescent="0.2">
      <c r="A17" s="6" t="s">
        <v>55</v>
      </c>
      <c r="B17" s="6" t="s">
        <v>9</v>
      </c>
      <c r="C17" s="7">
        <v>-10</v>
      </c>
      <c r="D17" s="7">
        <v>844</v>
      </c>
      <c r="E17" s="7">
        <v>21</v>
      </c>
      <c r="F17" s="7">
        <v>-9</v>
      </c>
      <c r="G17" s="1">
        <f>VLOOKUP(A:A,[1]TDSheet!$A:$G,7,0)</f>
        <v>0.2</v>
      </c>
      <c r="H17" s="1" t="e">
        <f>VLOOKUP(A:A,[1]TDSheet!$A:$H,8,0)</f>
        <v>#N/A</v>
      </c>
      <c r="I17" s="15">
        <f>VLOOKUP(A:A,[2]TDSheet!$A:$F,6,0)</f>
        <v>1054</v>
      </c>
      <c r="J17" s="15">
        <f t="shared" si="9"/>
        <v>-1033</v>
      </c>
      <c r="K17" s="15">
        <f>VLOOKUP(A:A,[1]TDSheet!$A:$P,16,0)</f>
        <v>120</v>
      </c>
      <c r="L17" s="15"/>
      <c r="M17" s="15"/>
      <c r="N17" s="15"/>
      <c r="O17" s="15">
        <f t="shared" si="10"/>
        <v>4.2</v>
      </c>
      <c r="P17" s="17">
        <v>360</v>
      </c>
      <c r="Q17" s="18">
        <f t="shared" si="11"/>
        <v>112.14285714285714</v>
      </c>
      <c r="R17" s="15">
        <f t="shared" si="12"/>
        <v>-2.1428571428571428</v>
      </c>
      <c r="S17" s="15">
        <f>VLOOKUP(A:A,[1]TDSheet!$A:$S,19,0)</f>
        <v>146.80000000000001</v>
      </c>
      <c r="T17" s="15">
        <f>VLOOKUP(A:A,[1]TDSheet!$A:$T,20,0)</f>
        <v>131</v>
      </c>
      <c r="U17" s="15">
        <f>VLOOKUP(A:A,[3]TDSheet!$A:$D,4,0)</f>
        <v>8</v>
      </c>
      <c r="V17" s="15">
        <f>VLOOKUP(A:A,[1]TDSheet!$A:$V,22,0)</f>
        <v>0</v>
      </c>
      <c r="W17" s="15">
        <f>VLOOKUP(A:A,[1]TDSheet!$A:$W,23,0)</f>
        <v>70</v>
      </c>
      <c r="X17" s="15">
        <f>VLOOKUP(A:A,[1]TDSheet!$A:$X,24,0)</f>
        <v>14</v>
      </c>
      <c r="Y17" s="15">
        <f>VLOOKUP(A:A,[1]TDSheet!$A:$Y,25,0)</f>
        <v>12</v>
      </c>
      <c r="Z17" s="19">
        <f>MROUND(AC17,X17)</f>
        <v>28</v>
      </c>
      <c r="AA17" s="15">
        <f t="shared" si="13"/>
        <v>360</v>
      </c>
      <c r="AB17" s="15" t="e">
        <f>VLOOKUP(A:A,[1]TDSheet!$A:$AB,28,0)</f>
        <v>#N/A</v>
      </c>
      <c r="AC17" s="15">
        <f t="shared" si="15"/>
        <v>30</v>
      </c>
      <c r="AD17" s="20">
        <f>VLOOKUP(A:A,[1]TDSheet!$A:$AD,30,0)</f>
        <v>0.2</v>
      </c>
      <c r="AE17" s="15">
        <f t="shared" si="14"/>
        <v>67.2</v>
      </c>
      <c r="AF17" s="15"/>
      <c r="AG17" s="15"/>
      <c r="AH17" s="15"/>
    </row>
    <row r="18" spans="1:34" s="1" customFormat="1" ht="11.1" customHeight="1" outlineLevel="1" x14ac:dyDescent="0.2">
      <c r="A18" s="6" t="s">
        <v>56</v>
      </c>
      <c r="B18" s="6" t="s">
        <v>8</v>
      </c>
      <c r="C18" s="7">
        <v>344.798</v>
      </c>
      <c r="D18" s="7">
        <v>425.5</v>
      </c>
      <c r="E18" s="7">
        <v>344.51100000000002</v>
      </c>
      <c r="F18" s="7">
        <v>418.387</v>
      </c>
      <c r="G18" s="1" t="str">
        <f>VLOOKUP(A:A,[1]TDSheet!$A:$G,7,0)</f>
        <v>рот2</v>
      </c>
      <c r="H18" s="1" t="e">
        <f>VLOOKUP(A:A,[1]TDSheet!$A:$H,8,0)</f>
        <v>#N/A</v>
      </c>
      <c r="I18" s="15">
        <f>VLOOKUP(A:A,[2]TDSheet!$A:$F,6,0)</f>
        <v>351.91199999999998</v>
      </c>
      <c r="J18" s="15">
        <f t="shared" si="9"/>
        <v>-7.4009999999999536</v>
      </c>
      <c r="K18" s="15">
        <f>VLOOKUP(A:A,[1]TDSheet!$A:$P,16,0)</f>
        <v>100</v>
      </c>
      <c r="L18" s="15"/>
      <c r="M18" s="15"/>
      <c r="N18" s="15"/>
      <c r="O18" s="15">
        <f t="shared" si="10"/>
        <v>68.902200000000008</v>
      </c>
      <c r="P18" s="17">
        <v>200</v>
      </c>
      <c r="Q18" s="18">
        <f t="shared" si="11"/>
        <v>10.426183779327799</v>
      </c>
      <c r="R18" s="15">
        <f t="shared" si="12"/>
        <v>6.0721863743102533</v>
      </c>
      <c r="S18" s="15">
        <f>VLOOKUP(A:A,[1]TDSheet!$A:$S,19,0)</f>
        <v>64.240200000000002</v>
      </c>
      <c r="T18" s="15">
        <f>VLOOKUP(A:A,[1]TDSheet!$A:$T,20,0)</f>
        <v>70.160200000000003</v>
      </c>
      <c r="U18" s="15">
        <f>VLOOKUP(A:A,[3]TDSheet!$A:$D,4,0)</f>
        <v>92.5</v>
      </c>
      <c r="V18" s="15">
        <f>VLOOKUP(A:A,[1]TDSheet!$A:$V,22,0)</f>
        <v>0</v>
      </c>
      <c r="W18" s="15">
        <f>VLOOKUP(A:A,[1]TDSheet!$A:$W,23,0)</f>
        <v>126</v>
      </c>
      <c r="X18" s="15">
        <f>VLOOKUP(A:A,[1]TDSheet!$A:$X,24,0)</f>
        <v>14</v>
      </c>
      <c r="Y18" s="15">
        <f>VLOOKUP(A:A,[1]TDSheet!$A:$Y,25,0)</f>
        <v>3.7</v>
      </c>
      <c r="Z18" s="19">
        <f t="shared" ref="Z18:Z34" si="16">MROUND(AC18,X18)</f>
        <v>56</v>
      </c>
      <c r="AA18" s="15">
        <f t="shared" si="13"/>
        <v>200</v>
      </c>
      <c r="AB18" s="15" t="str">
        <f>VLOOKUP(A:A,[1]TDSheet!$A:$AB,28,0)</f>
        <v>увел</v>
      </c>
      <c r="AC18" s="15">
        <f>AA18/3.7</f>
        <v>54.054054054054049</v>
      </c>
      <c r="AD18" s="20">
        <f>VLOOKUP(A:A,[1]TDSheet!$A:$AD,30,0)</f>
        <v>1</v>
      </c>
      <c r="AE18" s="15">
        <f t="shared" si="14"/>
        <v>207.20000000000002</v>
      </c>
      <c r="AF18" s="15"/>
      <c r="AG18" s="15"/>
      <c r="AH18" s="15"/>
    </row>
    <row r="19" spans="1:34" s="1" customFormat="1" ht="11.1" customHeight="1" outlineLevel="1" x14ac:dyDescent="0.2">
      <c r="A19" s="6" t="s">
        <v>57</v>
      </c>
      <c r="B19" s="6" t="s">
        <v>8</v>
      </c>
      <c r="C19" s="7">
        <v>113.8</v>
      </c>
      <c r="D19" s="7">
        <v>269.5</v>
      </c>
      <c r="E19" s="7">
        <v>104.5</v>
      </c>
      <c r="F19" s="7">
        <v>278.8</v>
      </c>
      <c r="G19" s="1" t="str">
        <f>VLOOKUP(A:A,[1]TDSheet!$A:$G,7,0)</f>
        <v>рот1</v>
      </c>
      <c r="H19" s="1" t="e">
        <f>VLOOKUP(A:A,[1]TDSheet!$A:$H,8,0)</f>
        <v>#N/A</v>
      </c>
      <c r="I19" s="15">
        <f>VLOOKUP(A:A,[2]TDSheet!$A:$F,6,0)</f>
        <v>104</v>
      </c>
      <c r="J19" s="15">
        <f t="shared" si="9"/>
        <v>0.5</v>
      </c>
      <c r="K19" s="15">
        <f>VLOOKUP(A:A,[1]TDSheet!$A:$P,16,0)</f>
        <v>0</v>
      </c>
      <c r="L19" s="15"/>
      <c r="M19" s="15"/>
      <c r="N19" s="15"/>
      <c r="O19" s="15">
        <f t="shared" si="10"/>
        <v>20.9</v>
      </c>
      <c r="P19" s="17"/>
      <c r="Q19" s="18">
        <f t="shared" si="11"/>
        <v>13.339712918660288</v>
      </c>
      <c r="R19" s="15">
        <f t="shared" si="12"/>
        <v>13.339712918660288</v>
      </c>
      <c r="S19" s="15">
        <f>VLOOKUP(A:A,[1]TDSheet!$A:$S,19,0)</f>
        <v>19.8</v>
      </c>
      <c r="T19" s="15">
        <f>VLOOKUP(A:A,[1]TDSheet!$A:$T,20,0)</f>
        <v>27.4</v>
      </c>
      <c r="U19" s="15">
        <f>VLOOKUP(A:A,[3]TDSheet!$A:$D,4,0)</f>
        <v>5.5</v>
      </c>
      <c r="V19" s="15">
        <f>VLOOKUP(A:A,[1]TDSheet!$A:$V,22,0)</f>
        <v>0</v>
      </c>
      <c r="W19" s="15">
        <f>VLOOKUP(A:A,[1]TDSheet!$A:$W,23,0)</f>
        <v>84</v>
      </c>
      <c r="X19" s="15">
        <f>VLOOKUP(A:A,[1]TDSheet!$A:$X,24,0)</f>
        <v>12</v>
      </c>
      <c r="Y19" s="15">
        <f>VLOOKUP(A:A,[1]TDSheet!$A:$Y,25,0)</f>
        <v>5.5</v>
      </c>
      <c r="Z19" s="19">
        <f t="shared" si="16"/>
        <v>0</v>
      </c>
      <c r="AA19" s="15">
        <f t="shared" si="13"/>
        <v>0</v>
      </c>
      <c r="AB19" s="15" t="str">
        <f>VLOOKUP(A:A,[1]TDSheet!$A:$AB,28,0)</f>
        <v>увел</v>
      </c>
      <c r="AC19" s="15">
        <f>AA19/5.5</f>
        <v>0</v>
      </c>
      <c r="AD19" s="20">
        <f>VLOOKUP(A:A,[1]TDSheet!$A:$AD,30,0)</f>
        <v>1</v>
      </c>
      <c r="AE19" s="15">
        <f t="shared" si="14"/>
        <v>0</v>
      </c>
      <c r="AF19" s="15"/>
      <c r="AG19" s="15"/>
      <c r="AH19" s="15"/>
    </row>
    <row r="20" spans="1:34" s="1" customFormat="1" ht="11.1" customHeight="1" outlineLevel="1" x14ac:dyDescent="0.2">
      <c r="A20" s="6" t="s">
        <v>58</v>
      </c>
      <c r="B20" s="6" t="s">
        <v>8</v>
      </c>
      <c r="C20" s="7">
        <v>-6</v>
      </c>
      <c r="D20" s="7">
        <v>135</v>
      </c>
      <c r="E20" s="7">
        <v>126</v>
      </c>
      <c r="F20" s="7"/>
      <c r="G20" s="1">
        <f>VLOOKUP(A:A,[1]TDSheet!$A:$G,7,0)</f>
        <v>0</v>
      </c>
      <c r="H20" s="1" t="e">
        <f>VLOOKUP(A:A,[1]TDSheet!$A:$H,8,0)</f>
        <v>#N/A</v>
      </c>
      <c r="I20" s="15">
        <f>VLOOKUP(A:A,[2]TDSheet!$A:$F,6,0)</f>
        <v>153</v>
      </c>
      <c r="J20" s="15">
        <f t="shared" si="9"/>
        <v>-27</v>
      </c>
      <c r="K20" s="15">
        <f>VLOOKUP(A:A,[1]TDSheet!$A:$P,16,0)</f>
        <v>120</v>
      </c>
      <c r="L20" s="15"/>
      <c r="M20" s="15"/>
      <c r="N20" s="15"/>
      <c r="O20" s="15">
        <f t="shared" si="10"/>
        <v>25.2</v>
      </c>
      <c r="P20" s="17">
        <v>120</v>
      </c>
      <c r="Q20" s="18">
        <f t="shared" si="11"/>
        <v>9.5238095238095237</v>
      </c>
      <c r="R20" s="15">
        <f t="shared" si="12"/>
        <v>0</v>
      </c>
      <c r="S20" s="15">
        <f>VLOOKUP(A:A,[1]TDSheet!$A:$S,19,0)</f>
        <v>34.200000000000003</v>
      </c>
      <c r="T20" s="15">
        <f>VLOOKUP(A:A,[1]TDSheet!$A:$T,20,0)</f>
        <v>15</v>
      </c>
      <c r="U20" s="15">
        <f>VLOOKUP(A:A,[3]TDSheet!$A:$D,4,0)</f>
        <v>42</v>
      </c>
      <c r="V20" s="15">
        <f>VLOOKUP(A:A,[1]TDSheet!$A:$V,22,0)</f>
        <v>0</v>
      </c>
      <c r="W20" s="15">
        <f>VLOOKUP(A:A,[1]TDSheet!$A:$W,23,0)</f>
        <v>126</v>
      </c>
      <c r="X20" s="15">
        <f>VLOOKUP(A:A,[1]TDSheet!$A:$X,24,0)</f>
        <v>14</v>
      </c>
      <c r="Y20" s="15">
        <f>VLOOKUP(A:A,[1]TDSheet!$A:$Y,25,0)</f>
        <v>3</v>
      </c>
      <c r="Z20" s="19">
        <f t="shared" si="16"/>
        <v>42</v>
      </c>
      <c r="AA20" s="15">
        <f t="shared" si="13"/>
        <v>120</v>
      </c>
      <c r="AB20" s="15" t="e">
        <f>VLOOKUP(A:A,[1]TDSheet!$A:$AB,28,0)</f>
        <v>#N/A</v>
      </c>
      <c r="AC20" s="15">
        <f>AA20/3</f>
        <v>40</v>
      </c>
      <c r="AD20" s="20">
        <f>VLOOKUP(A:A,[1]TDSheet!$A:$AD,30,0)</f>
        <v>1</v>
      </c>
      <c r="AE20" s="15">
        <f t="shared" si="14"/>
        <v>126</v>
      </c>
      <c r="AF20" s="15"/>
      <c r="AG20" s="15"/>
      <c r="AH20" s="15"/>
    </row>
    <row r="21" spans="1:34" s="1" customFormat="1" ht="11.1" customHeight="1" outlineLevel="1" x14ac:dyDescent="0.2">
      <c r="A21" s="6" t="s">
        <v>15</v>
      </c>
      <c r="B21" s="6" t="s">
        <v>9</v>
      </c>
      <c r="C21" s="7">
        <v>3913</v>
      </c>
      <c r="D21" s="7">
        <v>2638</v>
      </c>
      <c r="E21" s="7">
        <v>2488</v>
      </c>
      <c r="F21" s="7">
        <v>4003</v>
      </c>
      <c r="G21" s="1" t="str">
        <f>VLOOKUP(A:A,[1]TDSheet!$A:$G,7,0)</f>
        <v>пуд</v>
      </c>
      <c r="H21" s="1">
        <f>VLOOKUP(A:A,[1]TDSheet!$A:$H,8,0)</f>
        <v>180</v>
      </c>
      <c r="I21" s="15">
        <f>VLOOKUP(A:A,[2]TDSheet!$A:$F,6,0)</f>
        <v>2511</v>
      </c>
      <c r="J21" s="15">
        <f t="shared" si="9"/>
        <v>-23</v>
      </c>
      <c r="K21" s="15">
        <f>VLOOKUP(A:A,[1]TDSheet!$A:$P,16,0)</f>
        <v>0</v>
      </c>
      <c r="L21" s="15"/>
      <c r="M21" s="15"/>
      <c r="N21" s="15"/>
      <c r="O21" s="15">
        <f t="shared" si="10"/>
        <v>497.6</v>
      </c>
      <c r="P21" s="17">
        <v>200</v>
      </c>
      <c r="Q21" s="18">
        <f t="shared" si="11"/>
        <v>8.4465434083601281</v>
      </c>
      <c r="R21" s="15">
        <f t="shared" si="12"/>
        <v>8.044614147909968</v>
      </c>
      <c r="S21" s="15">
        <f>VLOOKUP(A:A,[1]TDSheet!$A:$S,19,0)</f>
        <v>658.4</v>
      </c>
      <c r="T21" s="15">
        <f>VLOOKUP(A:A,[1]TDSheet!$A:$T,20,0)</f>
        <v>552.6</v>
      </c>
      <c r="U21" s="15">
        <f>VLOOKUP(A:A,[3]TDSheet!$A:$D,4,0)</f>
        <v>483</v>
      </c>
      <c r="V21" s="15">
        <f>VLOOKUP(A:A,[1]TDSheet!$A:$V,22,0)</f>
        <v>0</v>
      </c>
      <c r="W21" s="15">
        <f>VLOOKUP(A:A,[1]TDSheet!$A:$W,23,0)</f>
        <v>70</v>
      </c>
      <c r="X21" s="15">
        <f>VLOOKUP(A:A,[1]TDSheet!$A:$X,24,0)</f>
        <v>14</v>
      </c>
      <c r="Y21" s="15">
        <f>VLOOKUP(A:A,[1]TDSheet!$A:$Y,25,0)</f>
        <v>12</v>
      </c>
      <c r="Z21" s="19">
        <f t="shared" si="16"/>
        <v>14</v>
      </c>
      <c r="AA21" s="15">
        <f t="shared" si="13"/>
        <v>200</v>
      </c>
      <c r="AB21" s="15" t="str">
        <f>VLOOKUP(A:A,[1]TDSheet!$A:$AB,28,0)</f>
        <v>ябмай</v>
      </c>
      <c r="AC21" s="15">
        <f>AA21/12</f>
        <v>16.666666666666668</v>
      </c>
      <c r="AD21" s="20">
        <f>VLOOKUP(A:A,[1]TDSheet!$A:$AD,30,0)</f>
        <v>0.25</v>
      </c>
      <c r="AE21" s="15">
        <f t="shared" si="14"/>
        <v>42</v>
      </c>
      <c r="AF21" s="15"/>
      <c r="AG21" s="15"/>
      <c r="AH21" s="15"/>
    </row>
    <row r="22" spans="1:34" s="1" customFormat="1" ht="11.1" customHeight="1" outlineLevel="1" x14ac:dyDescent="0.2">
      <c r="A22" s="6" t="s">
        <v>16</v>
      </c>
      <c r="B22" s="6" t="s">
        <v>9</v>
      </c>
      <c r="C22" s="7">
        <v>3274</v>
      </c>
      <c r="D22" s="7">
        <v>3704</v>
      </c>
      <c r="E22" s="7">
        <v>2139</v>
      </c>
      <c r="F22" s="7">
        <v>4792</v>
      </c>
      <c r="G22" s="1" t="str">
        <f>VLOOKUP(A:A,[1]TDSheet!$A:$G,7,0)</f>
        <v>яб</v>
      </c>
      <c r="H22" s="1">
        <f>VLOOKUP(A:A,[1]TDSheet!$A:$H,8,0)</f>
        <v>180</v>
      </c>
      <c r="I22" s="15">
        <f>VLOOKUP(A:A,[2]TDSheet!$A:$F,6,0)</f>
        <v>2188</v>
      </c>
      <c r="J22" s="15">
        <f t="shared" si="9"/>
        <v>-49</v>
      </c>
      <c r="K22" s="15">
        <f>VLOOKUP(A:A,[1]TDSheet!$A:$P,16,0)</f>
        <v>0</v>
      </c>
      <c r="L22" s="15"/>
      <c r="M22" s="15"/>
      <c r="N22" s="15"/>
      <c r="O22" s="15">
        <f t="shared" si="10"/>
        <v>427.8</v>
      </c>
      <c r="P22" s="17"/>
      <c r="Q22" s="18">
        <f t="shared" si="11"/>
        <v>11.201496026180457</v>
      </c>
      <c r="R22" s="15">
        <f t="shared" si="12"/>
        <v>11.201496026180457</v>
      </c>
      <c r="S22" s="15">
        <f>VLOOKUP(A:A,[1]TDSheet!$A:$S,19,0)</f>
        <v>508.2</v>
      </c>
      <c r="T22" s="15">
        <f>VLOOKUP(A:A,[1]TDSheet!$A:$T,20,0)</f>
        <v>414.2</v>
      </c>
      <c r="U22" s="15">
        <f>VLOOKUP(A:A,[3]TDSheet!$A:$D,4,0)</f>
        <v>429</v>
      </c>
      <c r="V22" s="15">
        <f>VLOOKUP(A:A,[1]TDSheet!$A:$V,22,0)</f>
        <v>0</v>
      </c>
      <c r="W22" s="15">
        <f>VLOOKUP(A:A,[1]TDSheet!$A:$W,23,0)</f>
        <v>126</v>
      </c>
      <c r="X22" s="15">
        <f>VLOOKUP(A:A,[1]TDSheet!$A:$X,24,0)</f>
        <v>14</v>
      </c>
      <c r="Y22" s="15">
        <f>VLOOKUP(A:A,[1]TDSheet!$A:$Y,25,0)</f>
        <v>6</v>
      </c>
      <c r="Z22" s="19">
        <f t="shared" si="16"/>
        <v>0</v>
      </c>
      <c r="AA22" s="15">
        <f t="shared" si="13"/>
        <v>0</v>
      </c>
      <c r="AB22" s="15" t="str">
        <f>VLOOKUP(A:A,[1]TDSheet!$A:$AB,28,0)</f>
        <v>ябмай</v>
      </c>
      <c r="AC22" s="15">
        <f>AA22/6</f>
        <v>0</v>
      </c>
      <c r="AD22" s="20">
        <f>VLOOKUP(A:A,[1]TDSheet!$A:$AD,30,0)</f>
        <v>0.25</v>
      </c>
      <c r="AE22" s="15">
        <f t="shared" si="14"/>
        <v>0</v>
      </c>
      <c r="AF22" s="15"/>
      <c r="AG22" s="15"/>
      <c r="AH22" s="15"/>
    </row>
    <row r="23" spans="1:34" s="1" customFormat="1" ht="11.1" customHeight="1" outlineLevel="1" x14ac:dyDescent="0.2">
      <c r="A23" s="6" t="s">
        <v>17</v>
      </c>
      <c r="B23" s="6" t="s">
        <v>9</v>
      </c>
      <c r="C23" s="7">
        <v>2741</v>
      </c>
      <c r="D23" s="7">
        <v>3639</v>
      </c>
      <c r="E23" s="7">
        <v>3056</v>
      </c>
      <c r="F23" s="7">
        <v>3266</v>
      </c>
      <c r="G23" s="1">
        <f>VLOOKUP(A:A,[1]TDSheet!$A:$G,7,0)</f>
        <v>1</v>
      </c>
      <c r="H23" s="1">
        <f>VLOOKUP(A:A,[1]TDSheet!$A:$H,8,0)</f>
        <v>180</v>
      </c>
      <c r="I23" s="15">
        <f>VLOOKUP(A:A,[2]TDSheet!$A:$F,6,0)</f>
        <v>3099</v>
      </c>
      <c r="J23" s="15">
        <f t="shared" si="9"/>
        <v>-43</v>
      </c>
      <c r="K23" s="15">
        <f>VLOOKUP(A:A,[1]TDSheet!$A:$P,16,0)</f>
        <v>120</v>
      </c>
      <c r="L23" s="15"/>
      <c r="M23" s="15"/>
      <c r="N23" s="15"/>
      <c r="O23" s="15">
        <f t="shared" si="10"/>
        <v>443.2</v>
      </c>
      <c r="P23" s="17">
        <v>360</v>
      </c>
      <c r="Q23" s="18">
        <f t="shared" si="11"/>
        <v>8.4521660649819506</v>
      </c>
      <c r="R23" s="15">
        <f t="shared" si="12"/>
        <v>7.3691335740072201</v>
      </c>
      <c r="S23" s="15">
        <f>VLOOKUP(A:A,[1]TDSheet!$A:$S,19,0)</f>
        <v>516.6</v>
      </c>
      <c r="T23" s="15">
        <f>VLOOKUP(A:A,[1]TDSheet!$A:$T,20,0)</f>
        <v>460.4</v>
      </c>
      <c r="U23" s="15">
        <f>VLOOKUP(A:A,[3]TDSheet!$A:$D,4,0)</f>
        <v>419</v>
      </c>
      <c r="V23" s="15">
        <f>VLOOKUP(A:A,[1]TDSheet!$A:$V,22,0)</f>
        <v>840</v>
      </c>
      <c r="W23" s="15">
        <f>VLOOKUP(A:A,[1]TDSheet!$A:$W,23,0)</f>
        <v>70</v>
      </c>
      <c r="X23" s="15">
        <f>VLOOKUP(A:A,[1]TDSheet!$A:$X,24,0)</f>
        <v>14</v>
      </c>
      <c r="Y23" s="15">
        <f>VLOOKUP(A:A,[1]TDSheet!$A:$Y,25,0)</f>
        <v>12</v>
      </c>
      <c r="Z23" s="19">
        <f t="shared" si="16"/>
        <v>28</v>
      </c>
      <c r="AA23" s="15">
        <f t="shared" si="13"/>
        <v>360</v>
      </c>
      <c r="AB23" s="15" t="str">
        <f>VLOOKUP(A:A,[1]TDSheet!$A:$AB,28,0)</f>
        <v>ябмай</v>
      </c>
      <c r="AC23" s="15">
        <f>AA23/12</f>
        <v>30</v>
      </c>
      <c r="AD23" s="20">
        <f>VLOOKUP(A:A,[1]TDSheet!$A:$AD,30,0)</f>
        <v>0.25</v>
      </c>
      <c r="AE23" s="15">
        <f t="shared" si="14"/>
        <v>84</v>
      </c>
      <c r="AF23" s="15"/>
      <c r="AG23" s="15"/>
      <c r="AH23" s="15"/>
    </row>
    <row r="24" spans="1:34" s="1" customFormat="1" ht="11.1" customHeight="1" outlineLevel="1" x14ac:dyDescent="0.2">
      <c r="A24" s="6" t="s">
        <v>59</v>
      </c>
      <c r="B24" s="6" t="s">
        <v>9</v>
      </c>
      <c r="C24" s="7">
        <v>2729</v>
      </c>
      <c r="D24" s="7">
        <v>1934</v>
      </c>
      <c r="E24" s="7">
        <v>1845</v>
      </c>
      <c r="F24" s="7">
        <v>2767</v>
      </c>
      <c r="G24" s="1">
        <f>VLOOKUP(A:A,[1]TDSheet!$A:$G,7,0)</f>
        <v>1</v>
      </c>
      <c r="H24" s="1" t="e">
        <f>VLOOKUP(A:A,[1]TDSheet!$A:$H,8,0)</f>
        <v>#N/A</v>
      </c>
      <c r="I24" s="15">
        <f>VLOOKUP(A:A,[2]TDSheet!$A:$F,6,0)</f>
        <v>1874</v>
      </c>
      <c r="J24" s="15">
        <f t="shared" si="9"/>
        <v>-29</v>
      </c>
      <c r="K24" s="15">
        <f>VLOOKUP(A:A,[1]TDSheet!$A:$P,16,0)</f>
        <v>0</v>
      </c>
      <c r="L24" s="15"/>
      <c r="M24" s="15"/>
      <c r="N24" s="15"/>
      <c r="O24" s="15">
        <f t="shared" si="10"/>
        <v>369</v>
      </c>
      <c r="P24" s="17">
        <v>360</v>
      </c>
      <c r="Q24" s="18">
        <f t="shared" si="11"/>
        <v>8.4742547425474246</v>
      </c>
      <c r="R24" s="15">
        <f t="shared" si="12"/>
        <v>7.4986449864498645</v>
      </c>
      <c r="S24" s="15">
        <f>VLOOKUP(A:A,[1]TDSheet!$A:$S,19,0)</f>
        <v>462.8</v>
      </c>
      <c r="T24" s="15">
        <f>VLOOKUP(A:A,[1]TDSheet!$A:$T,20,0)</f>
        <v>392.2</v>
      </c>
      <c r="U24" s="15">
        <f>VLOOKUP(A:A,[3]TDSheet!$A:$D,4,0)</f>
        <v>367</v>
      </c>
      <c r="V24" s="15">
        <f>VLOOKUP(A:A,[1]TDSheet!$A:$V,22,0)</f>
        <v>0</v>
      </c>
      <c r="W24" s="15">
        <f>VLOOKUP(A:A,[1]TDSheet!$A:$W,23,0)</f>
        <v>70</v>
      </c>
      <c r="X24" s="15">
        <f>VLOOKUP(A:A,[1]TDSheet!$A:$X,24,0)</f>
        <v>14</v>
      </c>
      <c r="Y24" s="15">
        <f>VLOOKUP(A:A,[1]TDSheet!$A:$Y,25,0)</f>
        <v>12</v>
      </c>
      <c r="Z24" s="19">
        <f t="shared" si="16"/>
        <v>28</v>
      </c>
      <c r="AA24" s="15">
        <f t="shared" si="13"/>
        <v>360</v>
      </c>
      <c r="AB24" s="15" t="str">
        <f>VLOOKUP(A:A,[1]TDSheet!$A:$AB,28,0)</f>
        <v>ябмай</v>
      </c>
      <c r="AC24" s="15">
        <f>AA24/12</f>
        <v>30</v>
      </c>
      <c r="AD24" s="20">
        <f>VLOOKUP(A:A,[1]TDSheet!$A:$AD,30,0)</f>
        <v>0.25</v>
      </c>
      <c r="AE24" s="15">
        <f t="shared" si="14"/>
        <v>84</v>
      </c>
      <c r="AF24" s="15"/>
      <c r="AG24" s="15"/>
      <c r="AH24" s="15"/>
    </row>
    <row r="25" spans="1:34" s="1" customFormat="1" ht="11.1" customHeight="1" outlineLevel="1" x14ac:dyDescent="0.2">
      <c r="A25" s="6" t="s">
        <v>18</v>
      </c>
      <c r="B25" s="6" t="s">
        <v>8</v>
      </c>
      <c r="C25" s="7">
        <v>2257</v>
      </c>
      <c r="D25" s="7">
        <v>2700</v>
      </c>
      <c r="E25" s="7">
        <v>2446</v>
      </c>
      <c r="F25" s="7">
        <v>2397</v>
      </c>
      <c r="G25" s="1">
        <f>VLOOKUP(A:A,[1]TDSheet!$A:$G,7,0)</f>
        <v>1</v>
      </c>
      <c r="H25" s="1" t="e">
        <f>VLOOKUP(A:A,[1]TDSheet!$A:$H,8,0)</f>
        <v>#N/A</v>
      </c>
      <c r="I25" s="15">
        <f>VLOOKUP(A:A,[2]TDSheet!$A:$F,6,0)</f>
        <v>2559</v>
      </c>
      <c r="J25" s="15">
        <f t="shared" si="9"/>
        <v>-113</v>
      </c>
      <c r="K25" s="15">
        <f>VLOOKUP(A:A,[1]TDSheet!$A:$P,16,0)</f>
        <v>300</v>
      </c>
      <c r="L25" s="15"/>
      <c r="M25" s="15"/>
      <c r="N25" s="15"/>
      <c r="O25" s="15">
        <f t="shared" si="10"/>
        <v>489.2</v>
      </c>
      <c r="P25" s="17">
        <v>1300</v>
      </c>
      <c r="Q25" s="18">
        <f t="shared" si="11"/>
        <v>8.170482420278006</v>
      </c>
      <c r="R25" s="15">
        <f t="shared" si="12"/>
        <v>4.8998364677023716</v>
      </c>
      <c r="S25" s="15">
        <f>VLOOKUP(A:A,[1]TDSheet!$A:$S,19,0)</f>
        <v>364.6</v>
      </c>
      <c r="T25" s="15">
        <f>VLOOKUP(A:A,[1]TDSheet!$A:$T,20,0)</f>
        <v>407.2</v>
      </c>
      <c r="U25" s="15">
        <f>VLOOKUP(A:A,[3]TDSheet!$A:$D,4,0)</f>
        <v>784</v>
      </c>
      <c r="V25" s="15">
        <f>VLOOKUP(A:A,[1]TDSheet!$A:$V,22,0)</f>
        <v>0</v>
      </c>
      <c r="W25" s="15">
        <f>VLOOKUP(A:A,[1]TDSheet!$A:$W,23,0)</f>
        <v>84</v>
      </c>
      <c r="X25" s="15">
        <f>VLOOKUP(A:A,[1]TDSheet!$A:$X,24,0)</f>
        <v>12</v>
      </c>
      <c r="Y25" s="15">
        <f>VLOOKUP(A:A,[1]TDSheet!$A:$Y,25,0)</f>
        <v>6</v>
      </c>
      <c r="Z25" s="19">
        <f t="shared" si="16"/>
        <v>216</v>
      </c>
      <c r="AA25" s="15">
        <f t="shared" si="13"/>
        <v>1300</v>
      </c>
      <c r="AB25" s="15" t="str">
        <f>VLOOKUP(A:A,[1]TDSheet!$A:$AB,28,0)</f>
        <v>сниж</v>
      </c>
      <c r="AC25" s="15">
        <f>AA25/6</f>
        <v>216.66666666666666</v>
      </c>
      <c r="AD25" s="20">
        <f>VLOOKUP(A:A,[1]TDSheet!$A:$AD,30,0)</f>
        <v>1</v>
      </c>
      <c r="AE25" s="15">
        <f>Z25*Y25*AD25</f>
        <v>1296</v>
      </c>
      <c r="AF25" s="15"/>
      <c r="AG25" s="15"/>
      <c r="AH25" s="15"/>
    </row>
    <row r="26" spans="1:34" s="1" customFormat="1" ht="11.1" customHeight="1" outlineLevel="1" x14ac:dyDescent="0.2">
      <c r="A26" s="6" t="s">
        <v>60</v>
      </c>
      <c r="B26" s="6" t="s">
        <v>9</v>
      </c>
      <c r="C26" s="7">
        <v>210</v>
      </c>
      <c r="D26" s="7">
        <v>696</v>
      </c>
      <c r="E26" s="7">
        <v>572</v>
      </c>
      <c r="F26" s="7">
        <v>313</v>
      </c>
      <c r="G26" s="1" t="str">
        <f>VLOOKUP(A:A,[1]TDSheet!$A:$G,7,0)</f>
        <v>нов</v>
      </c>
      <c r="H26" s="1" t="e">
        <f>VLOOKUP(A:A,[1]TDSheet!$A:$H,8,0)</f>
        <v>#N/A</v>
      </c>
      <c r="I26" s="15">
        <f>VLOOKUP(A:A,[2]TDSheet!$A:$F,6,0)</f>
        <v>594</v>
      </c>
      <c r="J26" s="15">
        <f t="shared" si="9"/>
        <v>-22</v>
      </c>
      <c r="K26" s="15">
        <f>VLOOKUP(A:A,[1]TDSheet!$A:$P,16,0)</f>
        <v>300</v>
      </c>
      <c r="L26" s="15"/>
      <c r="M26" s="15"/>
      <c r="N26" s="15"/>
      <c r="O26" s="15">
        <f t="shared" si="10"/>
        <v>114.4</v>
      </c>
      <c r="P26" s="17">
        <v>480</v>
      </c>
      <c r="Q26" s="18">
        <f t="shared" si="11"/>
        <v>9.5541958041958033</v>
      </c>
      <c r="R26" s="15">
        <f t="shared" si="12"/>
        <v>2.7360139860139858</v>
      </c>
      <c r="S26" s="15">
        <f>VLOOKUP(A:A,[1]TDSheet!$A:$S,19,0)</f>
        <v>61.6</v>
      </c>
      <c r="T26" s="15">
        <f>VLOOKUP(A:A,[1]TDSheet!$A:$T,20,0)</f>
        <v>62.6</v>
      </c>
      <c r="U26" s="15">
        <f>VLOOKUP(A:A,[3]TDSheet!$A:$D,4,0)</f>
        <v>152</v>
      </c>
      <c r="V26" s="15">
        <f>VLOOKUP(A:A,[1]TDSheet!$A:$V,22,0)</f>
        <v>0</v>
      </c>
      <c r="W26" s="15">
        <f>VLOOKUP(A:A,[1]TDSheet!$A:$W,23,0)</f>
        <v>70</v>
      </c>
      <c r="X26" s="15">
        <f>VLOOKUP(A:A,[1]TDSheet!$A:$X,24,0)</f>
        <v>14</v>
      </c>
      <c r="Y26" s="15">
        <f>VLOOKUP(A:A,[1]TDSheet!$A:$Y,25,0)</f>
        <v>12</v>
      </c>
      <c r="Z26" s="19">
        <f t="shared" si="16"/>
        <v>42</v>
      </c>
      <c r="AA26" s="15">
        <f t="shared" si="13"/>
        <v>480</v>
      </c>
      <c r="AB26" s="15" t="e">
        <f>VLOOKUP(A:A,[1]TDSheet!$A:$AB,28,0)</f>
        <v>#N/A</v>
      </c>
      <c r="AC26" s="15">
        <f>AA26/12</f>
        <v>40</v>
      </c>
      <c r="AD26" s="20">
        <f>VLOOKUP(A:A,[1]TDSheet!$A:$AD,30,0)</f>
        <v>0.23</v>
      </c>
      <c r="AE26" s="15">
        <f>Z26*Y26*AD26</f>
        <v>115.92</v>
      </c>
      <c r="AF26" s="15"/>
      <c r="AG26" s="15"/>
      <c r="AH26" s="15"/>
    </row>
    <row r="27" spans="1:34" s="1" customFormat="1" ht="11.1" customHeight="1" outlineLevel="1" x14ac:dyDescent="0.2">
      <c r="A27" s="6" t="s">
        <v>61</v>
      </c>
      <c r="B27" s="6" t="s">
        <v>9</v>
      </c>
      <c r="C27" s="7">
        <v>-11</v>
      </c>
      <c r="D27" s="7">
        <v>179</v>
      </c>
      <c r="E27" s="7">
        <v>0</v>
      </c>
      <c r="F27" s="7">
        <v>168</v>
      </c>
      <c r="G27" s="1" t="str">
        <f>VLOOKUP(A:A,[1]TDSheet!$A:$G,7,0)</f>
        <v>нов</v>
      </c>
      <c r="H27" s="1" t="e">
        <f>VLOOKUP(A:A,[1]TDSheet!$A:$H,8,0)</f>
        <v>#N/A</v>
      </c>
      <c r="I27" s="15">
        <v>0</v>
      </c>
      <c r="J27" s="15">
        <f t="shared" si="9"/>
        <v>0</v>
      </c>
      <c r="K27" s="15">
        <f>VLOOKUP(A:A,[1]TDSheet!$A:$P,16,0)</f>
        <v>0</v>
      </c>
      <c r="L27" s="15"/>
      <c r="M27" s="15"/>
      <c r="N27" s="15"/>
      <c r="O27" s="15">
        <f t="shared" si="10"/>
        <v>0</v>
      </c>
      <c r="P27" s="17">
        <v>360</v>
      </c>
      <c r="Q27" s="18" t="e">
        <f t="shared" si="11"/>
        <v>#DIV/0!</v>
      </c>
      <c r="R27" s="15" t="e">
        <f t="shared" si="12"/>
        <v>#DIV/0!</v>
      </c>
      <c r="S27" s="15">
        <f>VLOOKUP(A:A,[1]TDSheet!$A:$S,19,0)</f>
        <v>2.2000000000000002</v>
      </c>
      <c r="T27" s="15">
        <f>VLOOKUP(A:A,[1]TDSheet!$A:$T,20,0)</f>
        <v>0</v>
      </c>
      <c r="U27" s="15">
        <v>0</v>
      </c>
      <c r="V27" s="15">
        <f>VLOOKUP(A:A,[1]TDSheet!$A:$V,22,0)</f>
        <v>0</v>
      </c>
      <c r="W27" s="15">
        <f>VLOOKUP(A:A,[1]TDSheet!$A:$W,23,0)</f>
        <v>70</v>
      </c>
      <c r="X27" s="15">
        <f>VLOOKUP(A:A,[1]TDSheet!$A:$X,24,0)</f>
        <v>14</v>
      </c>
      <c r="Y27" s="15">
        <f>VLOOKUP(A:A,[1]TDSheet!$A:$Y,25,0)</f>
        <v>12</v>
      </c>
      <c r="Z27" s="19">
        <f t="shared" si="16"/>
        <v>28</v>
      </c>
      <c r="AA27" s="15">
        <f t="shared" si="13"/>
        <v>360</v>
      </c>
      <c r="AB27" s="15">
        <f>VLOOKUP(A:A,[1]TDSheet!$A:$AB,28,0)</f>
        <v>0</v>
      </c>
      <c r="AC27" s="15">
        <f>AA27/12</f>
        <v>30</v>
      </c>
      <c r="AD27" s="20">
        <f>VLOOKUP(A:A,[1]TDSheet!$A:$AD,30,0)</f>
        <v>0.25</v>
      </c>
      <c r="AE27" s="15">
        <f t="shared" ref="AE27:AE34" si="17">Z27*Y27*AD27</f>
        <v>84</v>
      </c>
      <c r="AF27" s="15"/>
      <c r="AG27" s="15"/>
      <c r="AH27" s="15"/>
    </row>
    <row r="28" spans="1:34" s="1" customFormat="1" ht="11.1" customHeight="1" outlineLevel="1" x14ac:dyDescent="0.2">
      <c r="A28" s="6" t="s">
        <v>62</v>
      </c>
      <c r="B28" s="6" t="s">
        <v>9</v>
      </c>
      <c r="C28" s="7">
        <v>418</v>
      </c>
      <c r="D28" s="7">
        <v>589</v>
      </c>
      <c r="E28" s="7">
        <v>423</v>
      </c>
      <c r="F28" s="7">
        <v>582</v>
      </c>
      <c r="G28" s="1" t="str">
        <f>VLOOKUP(A:A,[1]TDSheet!$A:$G,7,0)</f>
        <v>рот0502</v>
      </c>
      <c r="H28" s="1" t="e">
        <f>VLOOKUP(A:A,[1]TDSheet!$A:$H,8,0)</f>
        <v>#N/A</v>
      </c>
      <c r="I28" s="15">
        <f>VLOOKUP(A:A,[2]TDSheet!$A:$F,6,0)</f>
        <v>446</v>
      </c>
      <c r="J28" s="15">
        <f t="shared" si="9"/>
        <v>-23</v>
      </c>
      <c r="K28" s="15">
        <f>VLOOKUP(A:A,[1]TDSheet!$A:$P,16,0)</f>
        <v>200</v>
      </c>
      <c r="L28" s="15"/>
      <c r="M28" s="15"/>
      <c r="N28" s="15"/>
      <c r="O28" s="15">
        <f t="shared" si="10"/>
        <v>84.6</v>
      </c>
      <c r="P28" s="17"/>
      <c r="Q28" s="18">
        <f t="shared" si="11"/>
        <v>9.2434988179669038</v>
      </c>
      <c r="R28" s="15">
        <f t="shared" si="12"/>
        <v>6.879432624113476</v>
      </c>
      <c r="S28" s="15">
        <f>VLOOKUP(A:A,[1]TDSheet!$A:$S,19,0)</f>
        <v>64.400000000000006</v>
      </c>
      <c r="T28" s="15">
        <f>VLOOKUP(A:A,[1]TDSheet!$A:$T,20,0)</f>
        <v>68.599999999999994</v>
      </c>
      <c r="U28" s="15">
        <f>VLOOKUP(A:A,[3]TDSheet!$A:$D,4,0)</f>
        <v>24</v>
      </c>
      <c r="V28" s="15">
        <f>VLOOKUP(A:A,[1]TDSheet!$A:$V,22,0)</f>
        <v>0</v>
      </c>
      <c r="W28" s="15">
        <f>VLOOKUP(A:A,[1]TDSheet!$A:$W,23,0)</f>
        <v>84</v>
      </c>
      <c r="X28" s="15">
        <f>VLOOKUP(A:A,[1]TDSheet!$A:$X,24,0)</f>
        <v>12</v>
      </c>
      <c r="Y28" s="15">
        <f>VLOOKUP(A:A,[1]TDSheet!$A:$Y,25,0)</f>
        <v>8</v>
      </c>
      <c r="Z28" s="19">
        <f t="shared" si="16"/>
        <v>0</v>
      </c>
      <c r="AA28" s="15">
        <f t="shared" si="13"/>
        <v>0</v>
      </c>
      <c r="AB28" s="15" t="str">
        <f>VLOOKUP(A:A,[1]TDSheet!$A:$AB,28,0)</f>
        <v>ябмай</v>
      </c>
      <c r="AC28" s="15">
        <f>AA28/8</f>
        <v>0</v>
      </c>
      <c r="AD28" s="20">
        <f>VLOOKUP(A:A,[1]TDSheet!$A:$AD,30,0)</f>
        <v>0.7</v>
      </c>
      <c r="AE28" s="15">
        <f t="shared" si="17"/>
        <v>0</v>
      </c>
      <c r="AF28" s="15"/>
      <c r="AG28" s="15"/>
      <c r="AH28" s="15"/>
    </row>
    <row r="29" spans="1:34" s="1" customFormat="1" ht="21.95" customHeight="1" outlineLevel="1" x14ac:dyDescent="0.2">
      <c r="A29" s="6" t="s">
        <v>19</v>
      </c>
      <c r="B29" s="6" t="s">
        <v>9</v>
      </c>
      <c r="C29" s="7">
        <v>996</v>
      </c>
      <c r="D29" s="7">
        <v>1127</v>
      </c>
      <c r="E29" s="7">
        <v>853</v>
      </c>
      <c r="F29" s="7">
        <v>1242</v>
      </c>
      <c r="G29" s="1" t="str">
        <f>VLOOKUP(A:A,[1]TDSheet!$A:$G,7,0)</f>
        <v>4рот</v>
      </c>
      <c r="H29" s="1" t="e">
        <f>VLOOKUP(A:A,[1]TDSheet!$A:$H,8,0)</f>
        <v>#N/A</v>
      </c>
      <c r="I29" s="15">
        <f>VLOOKUP(A:A,[2]TDSheet!$A:$F,6,0)</f>
        <v>855</v>
      </c>
      <c r="J29" s="15">
        <f t="shared" si="9"/>
        <v>-2</v>
      </c>
      <c r="K29" s="15">
        <f>VLOOKUP(A:A,[1]TDSheet!$A:$P,16,0)</f>
        <v>0</v>
      </c>
      <c r="L29" s="15"/>
      <c r="M29" s="15"/>
      <c r="N29" s="15"/>
      <c r="O29" s="15">
        <f t="shared" si="10"/>
        <v>170.6</v>
      </c>
      <c r="P29" s="17">
        <v>360</v>
      </c>
      <c r="Q29" s="18">
        <f t="shared" si="11"/>
        <v>9.390386869871044</v>
      </c>
      <c r="R29" s="15">
        <f t="shared" si="12"/>
        <v>7.2801875732708092</v>
      </c>
      <c r="S29" s="15">
        <f>VLOOKUP(A:A,[1]TDSheet!$A:$S,19,0)</f>
        <v>148.80000000000001</v>
      </c>
      <c r="T29" s="15">
        <f>VLOOKUP(A:A,[1]TDSheet!$A:$T,20,0)</f>
        <v>168.8</v>
      </c>
      <c r="U29" s="15">
        <f>VLOOKUP(A:A,[3]TDSheet!$A:$D,4,0)</f>
        <v>114</v>
      </c>
      <c r="V29" s="15">
        <f>VLOOKUP(A:A,[1]TDSheet!$A:$V,22,0)</f>
        <v>0</v>
      </c>
      <c r="W29" s="15">
        <f>VLOOKUP(A:A,[1]TDSheet!$A:$W,23,0)</f>
        <v>84</v>
      </c>
      <c r="X29" s="15">
        <f>VLOOKUP(A:A,[1]TDSheet!$A:$X,24,0)</f>
        <v>12</v>
      </c>
      <c r="Y29" s="15">
        <f>VLOOKUP(A:A,[1]TDSheet!$A:$Y,25,0)</f>
        <v>10</v>
      </c>
      <c r="Z29" s="19">
        <f t="shared" si="16"/>
        <v>36</v>
      </c>
      <c r="AA29" s="15">
        <f t="shared" si="13"/>
        <v>360</v>
      </c>
      <c r="AB29" s="15" t="str">
        <f>VLOOKUP(A:A,[1]TDSheet!$A:$AB,28,0)</f>
        <v>ябмай</v>
      </c>
      <c r="AC29" s="15">
        <f>AA29/10</f>
        <v>36</v>
      </c>
      <c r="AD29" s="20">
        <f>VLOOKUP(A:A,[1]TDSheet!$A:$AD,30,0)</f>
        <v>0.7</v>
      </c>
      <c r="AE29" s="15">
        <f t="shared" si="17"/>
        <v>251.99999999999997</v>
      </c>
      <c r="AF29" s="15"/>
      <c r="AG29" s="15"/>
      <c r="AH29" s="15"/>
    </row>
    <row r="30" spans="1:34" s="1" customFormat="1" ht="11.1" customHeight="1" outlineLevel="1" x14ac:dyDescent="0.2">
      <c r="A30" s="6" t="s">
        <v>20</v>
      </c>
      <c r="B30" s="6" t="s">
        <v>9</v>
      </c>
      <c r="C30" s="7">
        <v>272</v>
      </c>
      <c r="D30" s="7">
        <v>418</v>
      </c>
      <c r="E30" s="7">
        <v>303</v>
      </c>
      <c r="F30" s="7">
        <v>369</v>
      </c>
      <c r="G30" s="1" t="str">
        <f>VLOOKUP(A:A,[1]TDSheet!$A:$G,7,0)</f>
        <v>4рот</v>
      </c>
      <c r="H30" s="1" t="e">
        <f>VLOOKUP(A:A,[1]TDSheet!$A:$H,8,0)</f>
        <v>#N/A</v>
      </c>
      <c r="I30" s="15">
        <f>VLOOKUP(A:A,[2]TDSheet!$A:$F,6,0)</f>
        <v>310</v>
      </c>
      <c r="J30" s="15">
        <f t="shared" si="9"/>
        <v>-7</v>
      </c>
      <c r="K30" s="15">
        <f>VLOOKUP(A:A,[1]TDSheet!$A:$P,16,0)</f>
        <v>120</v>
      </c>
      <c r="L30" s="15"/>
      <c r="M30" s="15"/>
      <c r="N30" s="15"/>
      <c r="O30" s="15">
        <f t="shared" si="10"/>
        <v>60.6</v>
      </c>
      <c r="P30" s="17">
        <v>120</v>
      </c>
      <c r="Q30" s="18">
        <f t="shared" si="11"/>
        <v>10.049504950495049</v>
      </c>
      <c r="R30" s="15">
        <f t="shared" si="12"/>
        <v>6.0891089108910892</v>
      </c>
      <c r="S30" s="15">
        <f>VLOOKUP(A:A,[1]TDSheet!$A:$S,19,0)</f>
        <v>43.6</v>
      </c>
      <c r="T30" s="15">
        <f>VLOOKUP(A:A,[1]TDSheet!$A:$T,20,0)</f>
        <v>46.2</v>
      </c>
      <c r="U30" s="15">
        <f>VLOOKUP(A:A,[3]TDSheet!$A:$D,4,0)</f>
        <v>73</v>
      </c>
      <c r="V30" s="15">
        <f>VLOOKUP(A:A,[1]TDSheet!$A:$V,22,0)</f>
        <v>0</v>
      </c>
      <c r="W30" s="15">
        <f>VLOOKUP(A:A,[1]TDSheet!$A:$W,23,0)</f>
        <v>84</v>
      </c>
      <c r="X30" s="15">
        <f>VLOOKUP(A:A,[1]TDSheet!$A:$X,24,0)</f>
        <v>12</v>
      </c>
      <c r="Y30" s="15">
        <f>VLOOKUP(A:A,[1]TDSheet!$A:$Y,25,0)</f>
        <v>16</v>
      </c>
      <c r="Z30" s="19">
        <f t="shared" si="16"/>
        <v>12</v>
      </c>
      <c r="AA30" s="15">
        <f t="shared" si="13"/>
        <v>120</v>
      </c>
      <c r="AB30" s="15" t="str">
        <f>VLOOKUP(A:A,[1]TDSheet!$A:$AB,28,0)</f>
        <v>увел</v>
      </c>
      <c r="AC30" s="15">
        <f>AA30/16</f>
        <v>7.5</v>
      </c>
      <c r="AD30" s="20">
        <f>VLOOKUP(A:A,[1]TDSheet!$A:$AD,30,0)</f>
        <v>0.4</v>
      </c>
      <c r="AE30" s="15">
        <f t="shared" si="17"/>
        <v>76.800000000000011</v>
      </c>
      <c r="AF30" s="15"/>
      <c r="AG30" s="15"/>
      <c r="AH30" s="15"/>
    </row>
    <row r="31" spans="1:34" s="1" customFormat="1" ht="11.1" customHeight="1" outlineLevel="1" x14ac:dyDescent="0.2">
      <c r="A31" s="6" t="s">
        <v>21</v>
      </c>
      <c r="B31" s="6" t="s">
        <v>9</v>
      </c>
      <c r="C31" s="7">
        <v>2382</v>
      </c>
      <c r="D31" s="7">
        <v>1497</v>
      </c>
      <c r="E31" s="7">
        <v>993</v>
      </c>
      <c r="F31" s="7">
        <v>2840</v>
      </c>
      <c r="G31" s="1" t="str">
        <f>VLOOKUP(A:A,[1]TDSheet!$A:$G,7,0)</f>
        <v>4рот</v>
      </c>
      <c r="H31" s="1" t="e">
        <f>VLOOKUP(A:A,[1]TDSheet!$A:$H,8,0)</f>
        <v>#N/A</v>
      </c>
      <c r="I31" s="15">
        <f>VLOOKUP(A:A,[2]TDSheet!$A:$F,6,0)</f>
        <v>1047</v>
      </c>
      <c r="J31" s="15">
        <f t="shared" si="9"/>
        <v>-54</v>
      </c>
      <c r="K31" s="15">
        <f>VLOOKUP(A:A,[1]TDSheet!$A:$P,16,0)</f>
        <v>0</v>
      </c>
      <c r="L31" s="15"/>
      <c r="M31" s="15"/>
      <c r="N31" s="15"/>
      <c r="O31" s="15">
        <f t="shared" si="10"/>
        <v>198.6</v>
      </c>
      <c r="P31" s="17"/>
      <c r="Q31" s="18">
        <f t="shared" si="11"/>
        <v>14.300100704934541</v>
      </c>
      <c r="R31" s="15">
        <f t="shared" si="12"/>
        <v>14.300100704934541</v>
      </c>
      <c r="S31" s="15">
        <f>VLOOKUP(A:A,[1]TDSheet!$A:$S,19,0)</f>
        <v>379.4</v>
      </c>
      <c r="T31" s="15">
        <f>VLOOKUP(A:A,[1]TDSheet!$A:$T,20,0)</f>
        <v>285.8</v>
      </c>
      <c r="U31" s="15">
        <f>VLOOKUP(A:A,[3]TDSheet!$A:$D,4,0)</f>
        <v>143</v>
      </c>
      <c r="V31" s="15">
        <f>VLOOKUP(A:A,[1]TDSheet!$A:$V,22,0)</f>
        <v>0</v>
      </c>
      <c r="W31" s="15">
        <f>VLOOKUP(A:A,[1]TDSheet!$A:$W,23,0)</f>
        <v>84</v>
      </c>
      <c r="X31" s="15">
        <f>VLOOKUP(A:A,[1]TDSheet!$A:$X,24,0)</f>
        <v>12</v>
      </c>
      <c r="Y31" s="15">
        <f>VLOOKUP(A:A,[1]TDSheet!$A:$Y,25,0)</f>
        <v>10</v>
      </c>
      <c r="Z31" s="19">
        <f t="shared" si="16"/>
        <v>0</v>
      </c>
      <c r="AA31" s="15">
        <f t="shared" si="13"/>
        <v>0</v>
      </c>
      <c r="AB31" s="15" t="str">
        <f>VLOOKUP(A:A,[1]TDSheet!$A:$AB,28,0)</f>
        <v>ябмай</v>
      </c>
      <c r="AC31" s="15">
        <f>AA31/10</f>
        <v>0</v>
      </c>
      <c r="AD31" s="20">
        <f>VLOOKUP(A:A,[1]TDSheet!$A:$AD,30,0)</f>
        <v>0.7</v>
      </c>
      <c r="AE31" s="15">
        <f t="shared" si="17"/>
        <v>0</v>
      </c>
      <c r="AF31" s="15"/>
      <c r="AG31" s="15"/>
      <c r="AH31" s="15"/>
    </row>
    <row r="32" spans="1:34" s="1" customFormat="1" ht="21.95" customHeight="1" outlineLevel="1" x14ac:dyDescent="0.2">
      <c r="A32" s="6" t="s">
        <v>22</v>
      </c>
      <c r="B32" s="6" t="s">
        <v>9</v>
      </c>
      <c r="C32" s="7">
        <v>1458</v>
      </c>
      <c r="D32" s="7">
        <v>1648</v>
      </c>
      <c r="E32" s="7">
        <v>1013</v>
      </c>
      <c r="F32" s="7">
        <v>2034</v>
      </c>
      <c r="G32" s="1" t="str">
        <f>VLOOKUP(A:A,[1]TDSheet!$A:$G,7,0)</f>
        <v>4рот</v>
      </c>
      <c r="H32" s="1" t="e">
        <f>VLOOKUP(A:A,[1]TDSheet!$A:$H,8,0)</f>
        <v>#N/A</v>
      </c>
      <c r="I32" s="15">
        <f>VLOOKUP(A:A,[2]TDSheet!$A:$F,6,0)</f>
        <v>1068</v>
      </c>
      <c r="J32" s="15">
        <f t="shared" si="9"/>
        <v>-55</v>
      </c>
      <c r="K32" s="15">
        <f>VLOOKUP(A:A,[1]TDSheet!$A:$P,16,0)</f>
        <v>0</v>
      </c>
      <c r="L32" s="15"/>
      <c r="M32" s="15"/>
      <c r="N32" s="15"/>
      <c r="O32" s="15">
        <f t="shared" si="10"/>
        <v>202.6</v>
      </c>
      <c r="P32" s="17"/>
      <c r="Q32" s="18">
        <f t="shared" si="11"/>
        <v>10.039486673247779</v>
      </c>
      <c r="R32" s="15">
        <f t="shared" si="12"/>
        <v>10.039486673247779</v>
      </c>
      <c r="S32" s="15">
        <f>VLOOKUP(A:A,[1]TDSheet!$A:$S,19,0)</f>
        <v>238.2</v>
      </c>
      <c r="T32" s="15">
        <f>VLOOKUP(A:A,[1]TDSheet!$A:$T,20,0)</f>
        <v>214.6</v>
      </c>
      <c r="U32" s="15">
        <f>VLOOKUP(A:A,[3]TDSheet!$A:$D,4,0)</f>
        <v>113</v>
      </c>
      <c r="V32" s="15">
        <f>VLOOKUP(A:A,[1]TDSheet!$A:$V,22,0)</f>
        <v>0</v>
      </c>
      <c r="W32" s="15">
        <f>VLOOKUP(A:A,[1]TDSheet!$A:$W,23,0)</f>
        <v>84</v>
      </c>
      <c r="X32" s="15">
        <f>VLOOKUP(A:A,[1]TDSheet!$A:$X,24,0)</f>
        <v>12</v>
      </c>
      <c r="Y32" s="15">
        <f>VLOOKUP(A:A,[1]TDSheet!$A:$Y,25,0)</f>
        <v>10</v>
      </c>
      <c r="Z32" s="19">
        <f t="shared" si="16"/>
        <v>0</v>
      </c>
      <c r="AA32" s="15">
        <f t="shared" si="13"/>
        <v>0</v>
      </c>
      <c r="AB32" s="15" t="str">
        <f>VLOOKUP(A:A,[1]TDSheet!$A:$AB,28,0)</f>
        <v>ябмай</v>
      </c>
      <c r="AC32" s="15">
        <f>AA32/10</f>
        <v>0</v>
      </c>
      <c r="AD32" s="20">
        <f>VLOOKUP(A:A,[1]TDSheet!$A:$AD,30,0)</f>
        <v>0.7</v>
      </c>
      <c r="AE32" s="15">
        <f t="shared" si="17"/>
        <v>0</v>
      </c>
      <c r="AF32" s="15"/>
      <c r="AG32" s="15"/>
      <c r="AH32" s="15"/>
    </row>
    <row r="33" spans="1:34" s="1" customFormat="1" ht="21.95" customHeight="1" outlineLevel="1" x14ac:dyDescent="0.2">
      <c r="A33" s="6" t="s">
        <v>23</v>
      </c>
      <c r="B33" s="6" t="s">
        <v>9</v>
      </c>
      <c r="C33" s="7">
        <v>737</v>
      </c>
      <c r="D33" s="7">
        <v>1047</v>
      </c>
      <c r="E33" s="7">
        <v>850</v>
      </c>
      <c r="F33" s="7">
        <v>874</v>
      </c>
      <c r="G33" s="1" t="str">
        <f>VLOOKUP(A:A,[1]TDSheet!$A:$G,7,0)</f>
        <v>нв1304,</v>
      </c>
      <c r="H33" s="1" t="e">
        <f>VLOOKUP(A:A,[1]TDSheet!$A:$H,8,0)</f>
        <v>#N/A</v>
      </c>
      <c r="I33" s="15">
        <f>VLOOKUP(A:A,[2]TDSheet!$A:$F,6,0)</f>
        <v>882</v>
      </c>
      <c r="J33" s="15">
        <f t="shared" si="9"/>
        <v>-32</v>
      </c>
      <c r="K33" s="15">
        <f>VLOOKUP(A:A,[1]TDSheet!$A:$P,16,0)</f>
        <v>240</v>
      </c>
      <c r="L33" s="15"/>
      <c r="M33" s="15"/>
      <c r="N33" s="15"/>
      <c r="O33" s="15">
        <f t="shared" si="10"/>
        <v>170</v>
      </c>
      <c r="P33" s="17">
        <v>480</v>
      </c>
      <c r="Q33" s="18">
        <f t="shared" si="11"/>
        <v>9.3764705882352946</v>
      </c>
      <c r="R33" s="15">
        <f t="shared" si="12"/>
        <v>5.1411764705882357</v>
      </c>
      <c r="S33" s="15">
        <f>VLOOKUP(A:A,[1]TDSheet!$A:$S,19,0)</f>
        <v>137.6</v>
      </c>
      <c r="T33" s="15">
        <f>VLOOKUP(A:A,[1]TDSheet!$A:$T,20,0)</f>
        <v>151.80000000000001</v>
      </c>
      <c r="U33" s="15">
        <f>VLOOKUP(A:A,[3]TDSheet!$A:$D,4,0)</f>
        <v>231</v>
      </c>
      <c r="V33" s="15">
        <f>VLOOKUP(A:A,[1]TDSheet!$A:$V,22,0)</f>
        <v>0</v>
      </c>
      <c r="W33" s="15">
        <f>VLOOKUP(A:A,[1]TDSheet!$A:$W,23,0)</f>
        <v>84</v>
      </c>
      <c r="X33" s="15">
        <f>VLOOKUP(A:A,[1]TDSheet!$A:$X,24,0)</f>
        <v>12</v>
      </c>
      <c r="Y33" s="15">
        <f>VLOOKUP(A:A,[1]TDSheet!$A:$Y,25,0)</f>
        <v>10</v>
      </c>
      <c r="Z33" s="19">
        <f t="shared" si="16"/>
        <v>48</v>
      </c>
      <c r="AA33" s="15">
        <f t="shared" si="13"/>
        <v>480</v>
      </c>
      <c r="AB33" s="15" t="e">
        <f>VLOOKUP(A:A,[1]TDSheet!$A:$AB,28,0)</f>
        <v>#N/A</v>
      </c>
      <c r="AC33" s="15">
        <f>AA33/10</f>
        <v>48</v>
      </c>
      <c r="AD33" s="20">
        <f>VLOOKUP(A:A,[1]TDSheet!$A:$AD,30,0)</f>
        <v>0.7</v>
      </c>
      <c r="AE33" s="15">
        <f t="shared" si="17"/>
        <v>336</v>
      </c>
      <c r="AF33" s="15"/>
      <c r="AG33" s="15"/>
      <c r="AH33" s="15"/>
    </row>
    <row r="34" spans="1:34" s="1" customFormat="1" ht="21.95" customHeight="1" outlineLevel="1" x14ac:dyDescent="0.2">
      <c r="A34" s="6" t="s">
        <v>63</v>
      </c>
      <c r="B34" s="6" t="s">
        <v>9</v>
      </c>
      <c r="C34" s="7">
        <v>10</v>
      </c>
      <c r="D34" s="7">
        <v>1385</v>
      </c>
      <c r="E34" s="7">
        <v>439</v>
      </c>
      <c r="F34" s="7">
        <v>918</v>
      </c>
      <c r="G34" s="1" t="str">
        <f>VLOOKUP(A:A,[1]TDSheet!$A:$G,7,0)</f>
        <v>нов</v>
      </c>
      <c r="H34" s="1" t="e">
        <f>VLOOKUP(A:A,[1]TDSheet!$A:$H,8,0)</f>
        <v>#N/A</v>
      </c>
      <c r="I34" s="15">
        <f>VLOOKUP(A:A,[2]TDSheet!$A:$F,6,0)</f>
        <v>573</v>
      </c>
      <c r="J34" s="15">
        <f t="shared" si="9"/>
        <v>-134</v>
      </c>
      <c r="K34" s="15">
        <f>VLOOKUP(A:A,[1]TDSheet!$A:$P,16,0)</f>
        <v>0</v>
      </c>
      <c r="L34" s="15"/>
      <c r="M34" s="15"/>
      <c r="N34" s="15"/>
      <c r="O34" s="15">
        <f t="shared" si="10"/>
        <v>87.8</v>
      </c>
      <c r="P34" s="17">
        <v>480</v>
      </c>
      <c r="Q34" s="18">
        <f t="shared" si="11"/>
        <v>15.922551252847381</v>
      </c>
      <c r="R34" s="15">
        <f t="shared" si="12"/>
        <v>10.455580865603645</v>
      </c>
      <c r="S34" s="15">
        <f>VLOOKUP(A:A,[1]TDSheet!$A:$S,19,0)</f>
        <v>0</v>
      </c>
      <c r="T34" s="15">
        <f>VLOOKUP(A:A,[1]TDSheet!$A:$T,20,0)</f>
        <v>24.2</v>
      </c>
      <c r="U34" s="15">
        <f>VLOOKUP(A:A,[3]TDSheet!$A:$D,4,0)</f>
        <v>176</v>
      </c>
      <c r="V34" s="15">
        <f>VLOOKUP(A:A,[1]TDSheet!$A:$V,22,0)</f>
        <v>0</v>
      </c>
      <c r="W34" s="15">
        <f>VLOOKUP(A:A,[1]TDSheet!$A:$W,23,0)</f>
        <v>84</v>
      </c>
      <c r="X34" s="15">
        <f>VLOOKUP(A:A,[1]TDSheet!$A:$X,24,0)</f>
        <v>12</v>
      </c>
      <c r="Y34" s="15">
        <f>VLOOKUP(A:A,[1]TDSheet!$A:$Y,25,0)</f>
        <v>10</v>
      </c>
      <c r="Z34" s="19">
        <f t="shared" si="16"/>
        <v>48</v>
      </c>
      <c r="AA34" s="15">
        <f t="shared" si="13"/>
        <v>480</v>
      </c>
      <c r="AB34" s="15" t="e">
        <f>VLOOKUP(A:A,[1]TDSheet!$A:$AB,28,0)</f>
        <v>#N/A</v>
      </c>
      <c r="AC34" s="15">
        <f>AA34/10</f>
        <v>48</v>
      </c>
      <c r="AD34" s="20">
        <f>VLOOKUP(A:A,[1]TDSheet!$A:$AD,30,0)</f>
        <v>0.6</v>
      </c>
      <c r="AE34" s="15">
        <f t="shared" si="17"/>
        <v>288</v>
      </c>
      <c r="AF34" s="15"/>
      <c r="AG34" s="15"/>
      <c r="AH34" s="15"/>
    </row>
    <row r="35" spans="1:34" s="1" customFormat="1" ht="21.95" customHeight="1" outlineLevel="1" x14ac:dyDescent="0.2">
      <c r="A35" s="6" t="s">
        <v>64</v>
      </c>
      <c r="B35" s="6" t="s">
        <v>8</v>
      </c>
      <c r="C35" s="7">
        <v>-6.2</v>
      </c>
      <c r="D35" s="7">
        <v>33.200000000000003</v>
      </c>
      <c r="E35" s="7">
        <v>0</v>
      </c>
      <c r="F35" s="7"/>
      <c r="G35" s="1" t="str">
        <f>VLOOKUP(A:A,[1]TDSheet!$A:$G,7,0)</f>
        <v>выв03,07,</v>
      </c>
      <c r="H35" s="1" t="e">
        <f>VLOOKUP(A:A,[1]TDSheet!$A:$H,8,0)</f>
        <v>#N/A</v>
      </c>
      <c r="I35" s="15">
        <v>0</v>
      </c>
      <c r="J35" s="15">
        <f t="shared" si="9"/>
        <v>0</v>
      </c>
      <c r="K35" s="15">
        <f>VLOOKUP(A:A,[1]TDSheet!$A:$P,16,0)</f>
        <v>0</v>
      </c>
      <c r="L35" s="15"/>
      <c r="M35" s="15"/>
      <c r="N35" s="15"/>
      <c r="O35" s="15">
        <f t="shared" si="10"/>
        <v>0</v>
      </c>
      <c r="P35" s="17"/>
      <c r="Q35" s="18" t="e">
        <f t="shared" si="11"/>
        <v>#DIV/0!</v>
      </c>
      <c r="R35" s="15" t="e">
        <f t="shared" si="12"/>
        <v>#DIV/0!</v>
      </c>
      <c r="S35" s="15">
        <f>VLOOKUP(A:A,[1]TDSheet!$A:$S,19,0)</f>
        <v>1.6199999999999999</v>
      </c>
      <c r="T35" s="15">
        <f>VLOOKUP(A:A,[1]TDSheet!$A:$T,20,0)</f>
        <v>3.78</v>
      </c>
      <c r="U35" s="15">
        <v>0</v>
      </c>
      <c r="V35" s="15">
        <f>VLOOKUP(A:A,[1]TDSheet!$A:$V,22,0)</f>
        <v>0</v>
      </c>
      <c r="W35" s="15">
        <f>VLOOKUP(A:A,[1]TDSheet!$A:$W,23,0)</f>
        <v>234</v>
      </c>
      <c r="X35" s="15">
        <f>VLOOKUP(A:A,[1]TDSheet!$A:$X,24,0)</f>
        <v>18</v>
      </c>
      <c r="Y35" s="15">
        <f>VLOOKUP(A:A,[1]TDSheet!$A:$Y,25,0)</f>
        <v>2.7</v>
      </c>
      <c r="Z35" s="19">
        <v>0</v>
      </c>
      <c r="AA35" s="15">
        <f t="shared" si="13"/>
        <v>0</v>
      </c>
      <c r="AB35" s="15" t="str">
        <f>VLOOKUP(A:A,[1]TDSheet!$A:$AB,28,0)</f>
        <v>выв03,07,</v>
      </c>
      <c r="AC35" s="15">
        <v>0</v>
      </c>
      <c r="AD35" s="20">
        <f>VLOOKUP(A:A,[1]TDSheet!$A:$AD,30,0)</f>
        <v>0</v>
      </c>
      <c r="AE35" s="15">
        <v>0</v>
      </c>
      <c r="AF35" s="15"/>
      <c r="AG35" s="15"/>
      <c r="AH35" s="15"/>
    </row>
    <row r="36" spans="1:34" s="1" customFormat="1" ht="21.95" customHeight="1" outlineLevel="1" x14ac:dyDescent="0.2">
      <c r="A36" s="6" t="s">
        <v>24</v>
      </c>
      <c r="B36" s="6" t="s">
        <v>8</v>
      </c>
      <c r="C36" s="7">
        <v>3071</v>
      </c>
      <c r="D36" s="7">
        <v>2460</v>
      </c>
      <c r="E36" s="7">
        <v>2591</v>
      </c>
      <c r="F36" s="7">
        <v>2720</v>
      </c>
      <c r="G36" s="1">
        <f>VLOOKUP(A:A,[1]TDSheet!$A:$G,7,0)</f>
        <v>0</v>
      </c>
      <c r="H36" s="1" t="e">
        <f>VLOOKUP(A:A,[1]TDSheet!$A:$H,8,0)</f>
        <v>#N/A</v>
      </c>
      <c r="I36" s="15">
        <f>VLOOKUP(A:A,[2]TDSheet!$A:$F,6,0)</f>
        <v>2766</v>
      </c>
      <c r="J36" s="15">
        <f t="shared" si="9"/>
        <v>-175</v>
      </c>
      <c r="K36" s="15">
        <f>VLOOKUP(A:A,[1]TDSheet!$A:$P,16,0)</f>
        <v>700</v>
      </c>
      <c r="L36" s="15"/>
      <c r="M36" s="15"/>
      <c r="N36" s="15"/>
      <c r="O36" s="15">
        <f t="shared" si="10"/>
        <v>518.20000000000005</v>
      </c>
      <c r="P36" s="17">
        <v>1000</v>
      </c>
      <c r="Q36" s="18">
        <f t="shared" si="11"/>
        <v>8.5295252798147434</v>
      </c>
      <c r="R36" s="15">
        <f t="shared" si="12"/>
        <v>5.2489386337321493</v>
      </c>
      <c r="S36" s="15">
        <f>VLOOKUP(A:A,[1]TDSheet!$A:$S,19,0)</f>
        <v>443.8</v>
      </c>
      <c r="T36" s="15">
        <f>VLOOKUP(A:A,[1]TDSheet!$A:$T,20,0)</f>
        <v>453.8</v>
      </c>
      <c r="U36" s="15">
        <f>VLOOKUP(A:A,[3]TDSheet!$A:$D,4,0)</f>
        <v>566</v>
      </c>
      <c r="V36" s="15">
        <f>VLOOKUP(A:A,[1]TDSheet!$A:$V,22,0)</f>
        <v>0</v>
      </c>
      <c r="W36" s="15">
        <f>VLOOKUP(A:A,[1]TDSheet!$A:$W,23,0)</f>
        <v>144</v>
      </c>
      <c r="X36" s="15">
        <f>VLOOKUP(A:A,[1]TDSheet!$A:$X,24,0)</f>
        <v>12</v>
      </c>
      <c r="Y36" s="15">
        <f>VLOOKUP(A:A,[1]TDSheet!$A:$Y,25,0)</f>
        <v>5</v>
      </c>
      <c r="Z36" s="19">
        <f t="shared" ref="Z36:Z69" si="18">MROUND(AC36,X36)</f>
        <v>204</v>
      </c>
      <c r="AA36" s="15">
        <f t="shared" si="13"/>
        <v>1000</v>
      </c>
      <c r="AB36" s="15" t="str">
        <f>VLOOKUP(A:A,[1]TDSheet!$A:$AB,28,0)</f>
        <v>сниж</v>
      </c>
      <c r="AC36" s="15">
        <f>AA36/5</f>
        <v>200</v>
      </c>
      <c r="AD36" s="20">
        <f>VLOOKUP(A:A,[1]TDSheet!$A:$AD,30,0)</f>
        <v>1</v>
      </c>
      <c r="AE36" s="15">
        <f t="shared" ref="AE36:AE69" si="19">Z36*Y36*AD36</f>
        <v>1020</v>
      </c>
      <c r="AF36" s="15"/>
      <c r="AG36" s="15"/>
      <c r="AH36" s="15"/>
    </row>
    <row r="37" spans="1:34" s="1" customFormat="1" ht="21.95" customHeight="1" outlineLevel="1" x14ac:dyDescent="0.2">
      <c r="A37" s="6" t="s">
        <v>65</v>
      </c>
      <c r="B37" s="6" t="s">
        <v>9</v>
      </c>
      <c r="C37" s="7">
        <v>164</v>
      </c>
      <c r="D37" s="7">
        <v>1155</v>
      </c>
      <c r="E37" s="7">
        <v>568</v>
      </c>
      <c r="F37" s="7">
        <v>698</v>
      </c>
      <c r="G37" s="1" t="str">
        <f>VLOOKUP(A:A,[1]TDSheet!$A:$G,7,0)</f>
        <v>перим</v>
      </c>
      <c r="H37" s="1" t="e">
        <f>VLOOKUP(A:A,[1]TDSheet!$A:$H,8,0)</f>
        <v>#N/A</v>
      </c>
      <c r="I37" s="15">
        <f>VLOOKUP(A:A,[2]TDSheet!$A:$F,6,0)</f>
        <v>795</v>
      </c>
      <c r="J37" s="15">
        <f t="shared" si="9"/>
        <v>-227</v>
      </c>
      <c r="K37" s="15">
        <f>VLOOKUP(A:A,[1]TDSheet!$A:$P,16,0)</f>
        <v>240</v>
      </c>
      <c r="L37" s="15"/>
      <c r="M37" s="15"/>
      <c r="N37" s="15"/>
      <c r="O37" s="15">
        <f t="shared" si="10"/>
        <v>113.6</v>
      </c>
      <c r="P37" s="17">
        <v>240</v>
      </c>
      <c r="Q37" s="18">
        <f t="shared" si="11"/>
        <v>10.369718309859156</v>
      </c>
      <c r="R37" s="15">
        <f t="shared" si="12"/>
        <v>6.144366197183099</v>
      </c>
      <c r="S37" s="15">
        <f>VLOOKUP(A:A,[1]TDSheet!$A:$S,19,0)</f>
        <v>14</v>
      </c>
      <c r="T37" s="15">
        <f>VLOOKUP(A:A,[1]TDSheet!$A:$T,20,0)</f>
        <v>69</v>
      </c>
      <c r="U37" s="15">
        <f>VLOOKUP(A:A,[3]TDSheet!$A:$D,4,0)</f>
        <v>40</v>
      </c>
      <c r="V37" s="15">
        <f>VLOOKUP(A:A,[1]TDSheet!$A:$V,22,0)</f>
        <v>0</v>
      </c>
      <c r="W37" s="15">
        <f>VLOOKUP(A:A,[1]TDSheet!$A:$W,23,0)</f>
        <v>84</v>
      </c>
      <c r="X37" s="15">
        <f>VLOOKUP(A:A,[1]TDSheet!$A:$X,24,0)</f>
        <v>12</v>
      </c>
      <c r="Y37" s="15">
        <f>VLOOKUP(A:A,[1]TDSheet!$A:$Y,25,0)</f>
        <v>10</v>
      </c>
      <c r="Z37" s="19">
        <f t="shared" si="18"/>
        <v>24</v>
      </c>
      <c r="AA37" s="15">
        <f t="shared" si="13"/>
        <v>240</v>
      </c>
      <c r="AB37" s="15" t="e">
        <f>VLOOKUP(A:A,[1]TDSheet!$A:$AB,28,0)</f>
        <v>#N/A</v>
      </c>
      <c r="AC37" s="15">
        <f>AA37/10</f>
        <v>24</v>
      </c>
      <c r="AD37" s="20">
        <f>VLOOKUP(A:A,[1]TDSheet!$A:$AD,30,0)</f>
        <v>0.7</v>
      </c>
      <c r="AE37" s="15">
        <f t="shared" si="19"/>
        <v>168</v>
      </c>
      <c r="AF37" s="15"/>
      <c r="AG37" s="15"/>
      <c r="AH37" s="15"/>
    </row>
    <row r="38" spans="1:34" s="1" customFormat="1" ht="21.95" customHeight="1" outlineLevel="1" x14ac:dyDescent="0.2">
      <c r="A38" s="6" t="s">
        <v>25</v>
      </c>
      <c r="B38" s="6" t="s">
        <v>9</v>
      </c>
      <c r="C38" s="7">
        <v>1271</v>
      </c>
      <c r="D38" s="7">
        <v>2471</v>
      </c>
      <c r="E38" s="7">
        <v>1830</v>
      </c>
      <c r="F38" s="7">
        <v>1773</v>
      </c>
      <c r="G38" s="1" t="str">
        <f>VLOOKUP(A:A,[1]TDSheet!$A:$G,7,0)</f>
        <v>бнмарт</v>
      </c>
      <c r="H38" s="1" t="e">
        <f>VLOOKUP(A:A,[1]TDSheet!$A:$H,8,0)</f>
        <v>#N/A</v>
      </c>
      <c r="I38" s="15">
        <f>VLOOKUP(A:A,[2]TDSheet!$A:$F,6,0)</f>
        <v>1815</v>
      </c>
      <c r="J38" s="15">
        <f t="shared" si="9"/>
        <v>15</v>
      </c>
      <c r="K38" s="15">
        <f>VLOOKUP(A:A,[1]TDSheet!$A:$P,16,0)</f>
        <v>360</v>
      </c>
      <c r="L38" s="15"/>
      <c r="M38" s="15"/>
      <c r="N38" s="15"/>
      <c r="O38" s="15">
        <f t="shared" si="10"/>
        <v>366</v>
      </c>
      <c r="P38" s="17">
        <v>900</v>
      </c>
      <c r="Q38" s="18">
        <f t="shared" si="11"/>
        <v>8.2868852459016402</v>
      </c>
      <c r="R38" s="15">
        <f t="shared" si="12"/>
        <v>4.8442622950819674</v>
      </c>
      <c r="S38" s="15">
        <f>VLOOKUP(A:A,[1]TDSheet!$A:$S,19,0)</f>
        <v>267.2</v>
      </c>
      <c r="T38" s="15">
        <f>VLOOKUP(A:A,[1]TDSheet!$A:$T,20,0)</f>
        <v>307.60000000000002</v>
      </c>
      <c r="U38" s="15">
        <f>VLOOKUP(A:A,[3]TDSheet!$A:$D,4,0)</f>
        <v>570</v>
      </c>
      <c r="V38" s="15">
        <f>VLOOKUP(A:A,[1]TDSheet!$A:$V,22,0)</f>
        <v>0</v>
      </c>
      <c r="W38" s="15">
        <f>VLOOKUP(A:A,[1]TDSheet!$A:$W,23,0)</f>
        <v>84</v>
      </c>
      <c r="X38" s="15">
        <f>VLOOKUP(A:A,[1]TDSheet!$A:$X,24,0)</f>
        <v>12</v>
      </c>
      <c r="Y38" s="15">
        <f>VLOOKUP(A:A,[1]TDSheet!$A:$Y,25,0)</f>
        <v>16</v>
      </c>
      <c r="Z38" s="19">
        <f t="shared" si="18"/>
        <v>60</v>
      </c>
      <c r="AA38" s="15">
        <f t="shared" si="13"/>
        <v>900</v>
      </c>
      <c r="AB38" s="15" t="e">
        <f>VLOOKUP(A:A,[1]TDSheet!$A:$AB,28,0)</f>
        <v>#N/A</v>
      </c>
      <c r="AC38" s="15">
        <f>AA38/16</f>
        <v>56.25</v>
      </c>
      <c r="AD38" s="20">
        <f>VLOOKUP(A:A,[1]TDSheet!$A:$AD,30,0)</f>
        <v>0.4</v>
      </c>
      <c r="AE38" s="15">
        <f t="shared" si="19"/>
        <v>384</v>
      </c>
      <c r="AF38" s="15"/>
      <c r="AG38" s="15"/>
      <c r="AH38" s="15"/>
    </row>
    <row r="39" spans="1:34" s="1" customFormat="1" ht="21.95" customHeight="1" outlineLevel="1" x14ac:dyDescent="0.2">
      <c r="A39" s="6" t="s">
        <v>26</v>
      </c>
      <c r="B39" s="6" t="s">
        <v>9</v>
      </c>
      <c r="C39" s="7">
        <v>2545</v>
      </c>
      <c r="D39" s="7">
        <v>5424</v>
      </c>
      <c r="E39" s="7">
        <v>4024</v>
      </c>
      <c r="F39" s="7">
        <v>3459</v>
      </c>
      <c r="G39" s="1" t="str">
        <f>VLOOKUP(A:A,[1]TDSheet!$A:$G,7,0)</f>
        <v>бнмай</v>
      </c>
      <c r="H39" s="1" t="e">
        <f>VLOOKUP(A:A,[1]TDSheet!$A:$H,8,0)</f>
        <v>#N/A</v>
      </c>
      <c r="I39" s="15">
        <f>VLOOKUP(A:A,[2]TDSheet!$A:$F,6,0)</f>
        <v>4409</v>
      </c>
      <c r="J39" s="15">
        <f t="shared" si="9"/>
        <v>-385</v>
      </c>
      <c r="K39" s="15">
        <f>VLOOKUP(A:A,[1]TDSheet!$A:$P,16,0)</f>
        <v>840</v>
      </c>
      <c r="L39" s="15"/>
      <c r="M39" s="15"/>
      <c r="N39" s="15"/>
      <c r="O39" s="15">
        <f t="shared" si="10"/>
        <v>584.79999999999995</v>
      </c>
      <c r="P39" s="17">
        <v>800</v>
      </c>
      <c r="Q39" s="18">
        <f t="shared" si="11"/>
        <v>8.7192202462380308</v>
      </c>
      <c r="R39" s="15">
        <f t="shared" si="12"/>
        <v>5.9148426812585502</v>
      </c>
      <c r="S39" s="15">
        <f>VLOOKUP(A:A,[1]TDSheet!$A:$S,19,0)</f>
        <v>495.2</v>
      </c>
      <c r="T39" s="15">
        <f>VLOOKUP(A:A,[1]TDSheet!$A:$T,20,0)</f>
        <v>553.6</v>
      </c>
      <c r="U39" s="15">
        <f>VLOOKUP(A:A,[3]TDSheet!$A:$D,4,0)</f>
        <v>620</v>
      </c>
      <c r="V39" s="15">
        <f>VLOOKUP(A:A,[1]TDSheet!$A:$V,22,0)</f>
        <v>1100</v>
      </c>
      <c r="W39" s="15">
        <f>VLOOKUP(A:A,[1]TDSheet!$A:$W,23,0)</f>
        <v>84</v>
      </c>
      <c r="X39" s="15">
        <f>VLOOKUP(A:A,[1]TDSheet!$A:$X,24,0)</f>
        <v>12</v>
      </c>
      <c r="Y39" s="15">
        <f>VLOOKUP(A:A,[1]TDSheet!$A:$Y,25,0)</f>
        <v>10</v>
      </c>
      <c r="Z39" s="19">
        <f t="shared" si="18"/>
        <v>84</v>
      </c>
      <c r="AA39" s="15">
        <f t="shared" si="13"/>
        <v>800</v>
      </c>
      <c r="AB39" s="15">
        <f>VLOOKUP(A:A,[1]TDSheet!$A:$AB,28,0)</f>
        <v>0</v>
      </c>
      <c r="AC39" s="15">
        <f>AA39/10</f>
        <v>80</v>
      </c>
      <c r="AD39" s="20">
        <f>VLOOKUP(A:A,[1]TDSheet!$A:$AD,30,0)</f>
        <v>0.7</v>
      </c>
      <c r="AE39" s="15">
        <f t="shared" si="19"/>
        <v>588</v>
      </c>
      <c r="AF39" s="15"/>
      <c r="AG39" s="15"/>
      <c r="AH39" s="15"/>
    </row>
    <row r="40" spans="1:34" s="1" customFormat="1" ht="21.95" customHeight="1" outlineLevel="1" x14ac:dyDescent="0.2">
      <c r="A40" s="6" t="s">
        <v>27</v>
      </c>
      <c r="B40" s="6" t="s">
        <v>9</v>
      </c>
      <c r="C40" s="7">
        <v>1076</v>
      </c>
      <c r="D40" s="7">
        <v>3019</v>
      </c>
      <c r="E40" s="7">
        <v>2111</v>
      </c>
      <c r="F40" s="7">
        <v>1869</v>
      </c>
      <c r="G40" s="1" t="str">
        <f>VLOOKUP(A:A,[1]TDSheet!$A:$G,7,0)</f>
        <v>4рот</v>
      </c>
      <c r="H40" s="1" t="e">
        <f>VLOOKUP(A:A,[1]TDSheet!$A:$H,8,0)</f>
        <v>#N/A</v>
      </c>
      <c r="I40" s="15">
        <f>VLOOKUP(A:A,[2]TDSheet!$A:$F,6,0)</f>
        <v>2082</v>
      </c>
      <c r="J40" s="15">
        <f t="shared" si="9"/>
        <v>29</v>
      </c>
      <c r="K40" s="15">
        <f>VLOOKUP(A:A,[1]TDSheet!$A:$P,16,0)</f>
        <v>720</v>
      </c>
      <c r="L40" s="15"/>
      <c r="M40" s="15"/>
      <c r="N40" s="15"/>
      <c r="O40" s="15">
        <f t="shared" si="10"/>
        <v>422.2</v>
      </c>
      <c r="P40" s="17">
        <v>1000</v>
      </c>
      <c r="Q40" s="18">
        <f t="shared" si="11"/>
        <v>8.5007105637138807</v>
      </c>
      <c r="R40" s="15">
        <f t="shared" si="12"/>
        <v>4.4268119374703936</v>
      </c>
      <c r="S40" s="15">
        <f>VLOOKUP(A:A,[1]TDSheet!$A:$S,19,0)</f>
        <v>274.60000000000002</v>
      </c>
      <c r="T40" s="15">
        <f>VLOOKUP(A:A,[1]TDSheet!$A:$T,20,0)</f>
        <v>353.2</v>
      </c>
      <c r="U40" s="15">
        <f>VLOOKUP(A:A,[3]TDSheet!$A:$D,4,0)</f>
        <v>608</v>
      </c>
      <c r="V40" s="15">
        <f>VLOOKUP(A:A,[1]TDSheet!$A:$V,22,0)</f>
        <v>0</v>
      </c>
      <c r="W40" s="15">
        <f>VLOOKUP(A:A,[1]TDSheet!$A:$W,23,0)</f>
        <v>84</v>
      </c>
      <c r="X40" s="15">
        <f>VLOOKUP(A:A,[1]TDSheet!$A:$X,24,0)</f>
        <v>12</v>
      </c>
      <c r="Y40" s="15">
        <f>VLOOKUP(A:A,[1]TDSheet!$A:$Y,25,0)</f>
        <v>16</v>
      </c>
      <c r="Z40" s="19">
        <f t="shared" si="18"/>
        <v>60</v>
      </c>
      <c r="AA40" s="15">
        <f t="shared" si="13"/>
        <v>1000</v>
      </c>
      <c r="AB40" s="15" t="e">
        <f>VLOOKUP(A:A,[1]TDSheet!$A:$AB,28,0)</f>
        <v>#N/A</v>
      </c>
      <c r="AC40" s="15">
        <f>AA40/16</f>
        <v>62.5</v>
      </c>
      <c r="AD40" s="20">
        <f>VLOOKUP(A:A,[1]TDSheet!$A:$AD,30,0)</f>
        <v>0.4</v>
      </c>
      <c r="AE40" s="15">
        <f t="shared" si="19"/>
        <v>384</v>
      </c>
      <c r="AF40" s="15"/>
      <c r="AG40" s="15"/>
      <c r="AH40" s="15"/>
    </row>
    <row r="41" spans="1:34" s="1" customFormat="1" ht="21.95" customHeight="1" outlineLevel="1" x14ac:dyDescent="0.2">
      <c r="A41" s="6" t="s">
        <v>28</v>
      </c>
      <c r="B41" s="6" t="s">
        <v>9</v>
      </c>
      <c r="C41" s="7">
        <v>4963</v>
      </c>
      <c r="D41" s="7">
        <v>3672</v>
      </c>
      <c r="E41" s="7">
        <v>4102</v>
      </c>
      <c r="F41" s="7">
        <v>4279</v>
      </c>
      <c r="G41" s="1" t="str">
        <f>VLOOKUP(A:A,[1]TDSheet!$A:$G,7,0)</f>
        <v>4рот</v>
      </c>
      <c r="H41" s="1" t="e">
        <f>VLOOKUP(A:A,[1]TDSheet!$A:$H,8,0)</f>
        <v>#N/A</v>
      </c>
      <c r="I41" s="15">
        <f>VLOOKUP(A:A,[2]TDSheet!$A:$F,6,0)</f>
        <v>4345</v>
      </c>
      <c r="J41" s="15">
        <f t="shared" si="9"/>
        <v>-243</v>
      </c>
      <c r="K41" s="15">
        <f>VLOOKUP(A:A,[1]TDSheet!$A:$P,16,0)</f>
        <v>900</v>
      </c>
      <c r="L41" s="15"/>
      <c r="M41" s="15"/>
      <c r="N41" s="15"/>
      <c r="O41" s="15">
        <f t="shared" si="10"/>
        <v>770.4</v>
      </c>
      <c r="P41" s="17">
        <v>1200</v>
      </c>
      <c r="Q41" s="18">
        <f t="shared" si="11"/>
        <v>8.2801142263759093</v>
      </c>
      <c r="R41" s="15">
        <f t="shared" si="12"/>
        <v>5.5542575285565938</v>
      </c>
      <c r="S41" s="15">
        <f>VLOOKUP(A:A,[1]TDSheet!$A:$S,19,0)</f>
        <v>703.4</v>
      </c>
      <c r="T41" s="15">
        <f>VLOOKUP(A:A,[1]TDSheet!$A:$T,20,0)</f>
        <v>679.6</v>
      </c>
      <c r="U41" s="15">
        <f>VLOOKUP(A:A,[3]TDSheet!$A:$D,4,0)</f>
        <v>715</v>
      </c>
      <c r="V41" s="15">
        <f>VLOOKUP(A:A,[1]TDSheet!$A:$V,22,0)</f>
        <v>250</v>
      </c>
      <c r="W41" s="15">
        <f>VLOOKUP(A:A,[1]TDSheet!$A:$W,23,0)</f>
        <v>84</v>
      </c>
      <c r="X41" s="15">
        <f>VLOOKUP(A:A,[1]TDSheet!$A:$X,24,0)</f>
        <v>12</v>
      </c>
      <c r="Y41" s="15">
        <f>VLOOKUP(A:A,[1]TDSheet!$A:$Y,25,0)</f>
        <v>10</v>
      </c>
      <c r="Z41" s="19">
        <f t="shared" si="18"/>
        <v>120</v>
      </c>
      <c r="AA41" s="15">
        <f t="shared" si="13"/>
        <v>1200</v>
      </c>
      <c r="AB41" s="15" t="str">
        <f>VLOOKUP(A:A,[1]TDSheet!$A:$AB,28,0)</f>
        <v>скл м-1400</v>
      </c>
      <c r="AC41" s="15">
        <f>AA41/10</f>
        <v>120</v>
      </c>
      <c r="AD41" s="20">
        <f>VLOOKUP(A:A,[1]TDSheet!$A:$AD,30,0)</f>
        <v>0.7</v>
      </c>
      <c r="AE41" s="15">
        <f t="shared" si="19"/>
        <v>840</v>
      </c>
      <c r="AF41" s="15"/>
      <c r="AG41" s="15"/>
      <c r="AH41" s="15"/>
    </row>
    <row r="42" spans="1:34" s="1" customFormat="1" ht="11.1" customHeight="1" outlineLevel="1" x14ac:dyDescent="0.2">
      <c r="A42" s="6" t="s">
        <v>66</v>
      </c>
      <c r="B42" s="6" t="s">
        <v>9</v>
      </c>
      <c r="C42" s="7">
        <v>152</v>
      </c>
      <c r="D42" s="7">
        <v>711</v>
      </c>
      <c r="E42" s="7">
        <v>515</v>
      </c>
      <c r="F42" s="7">
        <v>328</v>
      </c>
      <c r="G42" s="1" t="str">
        <f>VLOOKUP(A:A,[1]TDSheet!$A:$G,7,0)</f>
        <v>нв1304,</v>
      </c>
      <c r="H42" s="1" t="e">
        <f>VLOOKUP(A:A,[1]TDSheet!$A:$H,8,0)</f>
        <v>#N/A</v>
      </c>
      <c r="I42" s="15">
        <f>VLOOKUP(A:A,[2]TDSheet!$A:$F,6,0)</f>
        <v>531</v>
      </c>
      <c r="J42" s="15">
        <f t="shared" si="9"/>
        <v>-16</v>
      </c>
      <c r="K42" s="15">
        <f>VLOOKUP(A:A,[1]TDSheet!$A:$P,16,0)</f>
        <v>180</v>
      </c>
      <c r="L42" s="15"/>
      <c r="M42" s="15"/>
      <c r="N42" s="15"/>
      <c r="O42" s="15">
        <f t="shared" si="10"/>
        <v>103</v>
      </c>
      <c r="P42" s="17">
        <v>480</v>
      </c>
      <c r="Q42" s="18">
        <f t="shared" si="11"/>
        <v>9.5922330097087372</v>
      </c>
      <c r="R42" s="15">
        <f t="shared" si="12"/>
        <v>3.1844660194174756</v>
      </c>
      <c r="S42" s="15">
        <f>VLOOKUP(A:A,[1]TDSheet!$A:$S,19,0)</f>
        <v>50.6</v>
      </c>
      <c r="T42" s="15">
        <f>VLOOKUP(A:A,[1]TDSheet!$A:$T,20,0)</f>
        <v>64.2</v>
      </c>
      <c r="U42" s="15">
        <f>VLOOKUP(A:A,[3]TDSheet!$A:$D,4,0)</f>
        <v>163</v>
      </c>
      <c r="V42" s="15">
        <f>VLOOKUP(A:A,[1]TDSheet!$A:$V,22,0)</f>
        <v>0</v>
      </c>
      <c r="W42" s="15">
        <f>VLOOKUP(A:A,[1]TDSheet!$A:$W,23,0)</f>
        <v>70</v>
      </c>
      <c r="X42" s="15">
        <f>VLOOKUP(A:A,[1]TDSheet!$A:$X,24,0)</f>
        <v>14</v>
      </c>
      <c r="Y42" s="15">
        <f>VLOOKUP(A:A,[1]TDSheet!$A:$Y,25,0)</f>
        <v>12</v>
      </c>
      <c r="Z42" s="19">
        <f t="shared" si="18"/>
        <v>42</v>
      </c>
      <c r="AA42" s="15">
        <f t="shared" si="13"/>
        <v>480</v>
      </c>
      <c r="AB42" s="15" t="e">
        <f>VLOOKUP(A:A,[1]TDSheet!$A:$AB,28,0)</f>
        <v>#N/A</v>
      </c>
      <c r="AC42" s="15">
        <f>AA42/12</f>
        <v>40</v>
      </c>
      <c r="AD42" s="20">
        <f>VLOOKUP(A:A,[1]TDSheet!$A:$AD,30,0)</f>
        <v>0.22</v>
      </c>
      <c r="AE42" s="15">
        <f t="shared" si="19"/>
        <v>110.88</v>
      </c>
      <c r="AF42" s="15"/>
      <c r="AG42" s="15"/>
      <c r="AH42" s="15"/>
    </row>
    <row r="43" spans="1:34" s="1" customFormat="1" ht="21.95" customHeight="1" outlineLevel="1" x14ac:dyDescent="0.2">
      <c r="A43" s="6" t="s">
        <v>67</v>
      </c>
      <c r="B43" s="6" t="s">
        <v>9</v>
      </c>
      <c r="C43" s="7">
        <v>158</v>
      </c>
      <c r="D43" s="7">
        <v>793</v>
      </c>
      <c r="E43" s="7">
        <v>243</v>
      </c>
      <c r="F43" s="7">
        <v>699</v>
      </c>
      <c r="G43" s="1" t="str">
        <f>VLOOKUP(A:A,[1]TDSheet!$A:$G,7,0)</f>
        <v>нов</v>
      </c>
      <c r="H43" s="1" t="e">
        <f>VLOOKUP(A:A,[1]TDSheet!$A:$H,8,0)</f>
        <v>#N/A</v>
      </c>
      <c r="I43" s="15">
        <f>VLOOKUP(A:A,[2]TDSheet!$A:$F,6,0)</f>
        <v>248</v>
      </c>
      <c r="J43" s="15">
        <f t="shared" si="9"/>
        <v>-5</v>
      </c>
      <c r="K43" s="15">
        <f>VLOOKUP(A:A,[1]TDSheet!$A:$P,16,0)</f>
        <v>0</v>
      </c>
      <c r="L43" s="15"/>
      <c r="M43" s="15"/>
      <c r="N43" s="15"/>
      <c r="O43" s="15">
        <f t="shared" si="10"/>
        <v>48.6</v>
      </c>
      <c r="P43" s="17"/>
      <c r="Q43" s="18">
        <f t="shared" si="11"/>
        <v>14.382716049382715</v>
      </c>
      <c r="R43" s="15">
        <f t="shared" si="12"/>
        <v>14.382716049382715</v>
      </c>
      <c r="S43" s="15">
        <f>VLOOKUP(A:A,[1]TDSheet!$A:$S,19,0)</f>
        <v>0</v>
      </c>
      <c r="T43" s="15">
        <f>VLOOKUP(A:A,[1]TDSheet!$A:$T,20,0)</f>
        <v>13</v>
      </c>
      <c r="U43" s="15">
        <f>VLOOKUP(A:A,[3]TDSheet!$A:$D,4,0)</f>
        <v>40</v>
      </c>
      <c r="V43" s="15">
        <f>VLOOKUP(A:A,[1]TDSheet!$A:$V,22,0)</f>
        <v>0</v>
      </c>
      <c r="W43" s="15">
        <f>VLOOKUP(A:A,[1]TDSheet!$A:$W,23,0)</f>
        <v>84</v>
      </c>
      <c r="X43" s="15">
        <f>VLOOKUP(A:A,[1]TDSheet!$A:$X,24,0)</f>
        <v>12</v>
      </c>
      <c r="Y43" s="15">
        <f>VLOOKUP(A:A,[1]TDSheet!$A:$Y,25,0)</f>
        <v>8</v>
      </c>
      <c r="Z43" s="19">
        <f t="shared" si="18"/>
        <v>0</v>
      </c>
      <c r="AA43" s="15">
        <f t="shared" si="13"/>
        <v>0</v>
      </c>
      <c r="AB43" s="15" t="e">
        <f>VLOOKUP(A:A,[1]TDSheet!$A:$AB,28,0)</f>
        <v>#N/A</v>
      </c>
      <c r="AC43" s="15">
        <f>AA43/8</f>
        <v>0</v>
      </c>
      <c r="AD43" s="20">
        <f>VLOOKUP(A:A,[1]TDSheet!$A:$AD,30,0)</f>
        <v>0.65</v>
      </c>
      <c r="AE43" s="15">
        <f t="shared" si="19"/>
        <v>0</v>
      </c>
      <c r="AF43" s="15"/>
      <c r="AG43" s="15"/>
      <c r="AH43" s="15"/>
    </row>
    <row r="44" spans="1:34" s="1" customFormat="1" ht="11.1" customHeight="1" outlineLevel="1" x14ac:dyDescent="0.2">
      <c r="A44" s="6" t="s">
        <v>68</v>
      </c>
      <c r="B44" s="6" t="s">
        <v>8</v>
      </c>
      <c r="C44" s="7">
        <v>90</v>
      </c>
      <c r="D44" s="7"/>
      <c r="E44" s="7">
        <v>45</v>
      </c>
      <c r="F44" s="7">
        <v>45</v>
      </c>
      <c r="G44" s="1">
        <f>VLOOKUP(A:A,[1]TDSheet!$A:$G,7,0)</f>
        <v>0</v>
      </c>
      <c r="H44" s="1" t="e">
        <f>VLOOKUP(A:A,[1]TDSheet!$A:$H,8,0)</f>
        <v>#N/A</v>
      </c>
      <c r="I44" s="15">
        <f>VLOOKUP(A:A,[2]TDSheet!$A:$F,6,0)</f>
        <v>61</v>
      </c>
      <c r="J44" s="15">
        <f t="shared" si="9"/>
        <v>-16</v>
      </c>
      <c r="K44" s="15">
        <f>VLOOKUP(A:A,[1]TDSheet!$A:$P,16,0)</f>
        <v>0</v>
      </c>
      <c r="L44" s="15"/>
      <c r="M44" s="15"/>
      <c r="N44" s="15"/>
      <c r="O44" s="15">
        <f t="shared" si="10"/>
        <v>9</v>
      </c>
      <c r="P44" s="17">
        <v>40</v>
      </c>
      <c r="Q44" s="18">
        <f t="shared" si="11"/>
        <v>9.4444444444444446</v>
      </c>
      <c r="R44" s="15">
        <f t="shared" si="12"/>
        <v>5</v>
      </c>
      <c r="S44" s="15">
        <f>VLOOKUP(A:A,[1]TDSheet!$A:$S,19,0)</f>
        <v>7</v>
      </c>
      <c r="T44" s="15">
        <f>VLOOKUP(A:A,[1]TDSheet!$A:$T,20,0)</f>
        <v>3</v>
      </c>
      <c r="U44" s="15">
        <f>VLOOKUP(A:A,[3]TDSheet!$A:$D,4,0)</f>
        <v>5</v>
      </c>
      <c r="V44" s="15">
        <f>VLOOKUP(A:A,[1]TDSheet!$A:$V,22,0)</f>
        <v>0</v>
      </c>
      <c r="W44" s="15">
        <f>VLOOKUP(A:A,[1]TDSheet!$A:$W,23,0)</f>
        <v>144</v>
      </c>
      <c r="X44" s="15">
        <f>VLOOKUP(A:A,[1]TDSheet!$A:$X,24,0)</f>
        <v>12</v>
      </c>
      <c r="Y44" s="15">
        <f>VLOOKUP(A:A,[1]TDSheet!$A:$Y,25,0)</f>
        <v>5</v>
      </c>
      <c r="Z44" s="19">
        <f t="shared" si="18"/>
        <v>12</v>
      </c>
      <c r="AA44" s="15">
        <f t="shared" si="13"/>
        <v>40</v>
      </c>
      <c r="AB44" s="15" t="str">
        <f>VLOOKUP(A:A,[1]TDSheet!$A:$AB,28,0)</f>
        <v>увел</v>
      </c>
      <c r="AC44" s="15">
        <f>AA44/5</f>
        <v>8</v>
      </c>
      <c r="AD44" s="20">
        <f>VLOOKUP(A:A,[1]TDSheet!$A:$AD,30,0)</f>
        <v>1</v>
      </c>
      <c r="AE44" s="15">
        <f t="shared" si="19"/>
        <v>60</v>
      </c>
      <c r="AF44" s="15"/>
      <c r="AG44" s="15"/>
      <c r="AH44" s="15"/>
    </row>
    <row r="45" spans="1:34" s="1" customFormat="1" ht="11.1" customHeight="1" outlineLevel="1" x14ac:dyDescent="0.2">
      <c r="A45" s="6" t="s">
        <v>29</v>
      </c>
      <c r="B45" s="6" t="s">
        <v>9</v>
      </c>
      <c r="C45" s="7">
        <v>73</v>
      </c>
      <c r="D45" s="7">
        <v>224</v>
      </c>
      <c r="E45" s="7">
        <v>205</v>
      </c>
      <c r="F45" s="7">
        <v>78</v>
      </c>
      <c r="G45" s="1">
        <f>VLOOKUP(A:A,[1]TDSheet!$A:$G,7,0)</f>
        <v>1</v>
      </c>
      <c r="H45" s="1" t="e">
        <f>VLOOKUP(A:A,[1]TDSheet!$A:$H,8,0)</f>
        <v>#N/A</v>
      </c>
      <c r="I45" s="15">
        <f>VLOOKUP(A:A,[2]TDSheet!$A:$F,6,0)</f>
        <v>214</v>
      </c>
      <c r="J45" s="15">
        <f t="shared" si="9"/>
        <v>-9</v>
      </c>
      <c r="K45" s="15">
        <f>VLOOKUP(A:A,[1]TDSheet!$A:$P,16,0)</f>
        <v>0</v>
      </c>
      <c r="L45" s="15"/>
      <c r="M45" s="15"/>
      <c r="N45" s="15"/>
      <c r="O45" s="15">
        <f t="shared" si="10"/>
        <v>41</v>
      </c>
      <c r="P45" s="17">
        <v>240</v>
      </c>
      <c r="Q45" s="18">
        <f t="shared" si="11"/>
        <v>7.7560975609756095</v>
      </c>
      <c r="R45" s="15">
        <f t="shared" si="12"/>
        <v>1.9024390243902438</v>
      </c>
      <c r="S45" s="15">
        <f>VLOOKUP(A:A,[1]TDSheet!$A:$S,19,0)</f>
        <v>32.6</v>
      </c>
      <c r="T45" s="15">
        <f>VLOOKUP(A:A,[1]TDSheet!$A:$T,20,0)</f>
        <v>25.2</v>
      </c>
      <c r="U45" s="15">
        <f>VLOOKUP(A:A,[3]TDSheet!$A:$D,4,0)</f>
        <v>51</v>
      </c>
      <c r="V45" s="15">
        <f>VLOOKUP(A:A,[1]TDSheet!$A:$V,22,0)</f>
        <v>0</v>
      </c>
      <c r="W45" s="15">
        <f>VLOOKUP(A:A,[1]TDSheet!$A:$W,23,0)</f>
        <v>84</v>
      </c>
      <c r="X45" s="15">
        <f>VLOOKUP(A:A,[1]TDSheet!$A:$X,24,0)</f>
        <v>12</v>
      </c>
      <c r="Y45" s="15">
        <f>VLOOKUP(A:A,[1]TDSheet!$A:$Y,25,0)</f>
        <v>8</v>
      </c>
      <c r="Z45" s="19">
        <f t="shared" si="18"/>
        <v>36</v>
      </c>
      <c r="AA45" s="15">
        <f t="shared" si="13"/>
        <v>240</v>
      </c>
      <c r="AB45" s="15" t="str">
        <f>VLOOKUP(A:A,[1]TDSheet!$A:$AB,28,0)</f>
        <v>снял з</v>
      </c>
      <c r="AC45" s="15">
        <f>AA45/8</f>
        <v>30</v>
      </c>
      <c r="AD45" s="20">
        <f>VLOOKUP(A:A,[1]TDSheet!$A:$AD,30,0)</f>
        <v>0.7</v>
      </c>
      <c r="AE45" s="15">
        <f t="shared" si="19"/>
        <v>201.6</v>
      </c>
      <c r="AF45" s="15"/>
      <c r="AG45" s="15"/>
      <c r="AH45" s="15"/>
    </row>
    <row r="46" spans="1:34" s="1" customFormat="1" ht="11.1" customHeight="1" outlineLevel="1" x14ac:dyDescent="0.2">
      <c r="A46" s="6" t="s">
        <v>30</v>
      </c>
      <c r="B46" s="6" t="s">
        <v>9</v>
      </c>
      <c r="C46" s="7">
        <v>40</v>
      </c>
      <c r="D46" s="7">
        <v>223</v>
      </c>
      <c r="E46" s="7">
        <v>263</v>
      </c>
      <c r="F46" s="7">
        <v>-12</v>
      </c>
      <c r="G46" s="1">
        <f>VLOOKUP(A:A,[1]TDSheet!$A:$G,7,0)</f>
        <v>1</v>
      </c>
      <c r="H46" s="1" t="e">
        <f>VLOOKUP(A:A,[1]TDSheet!$A:$H,8,0)</f>
        <v>#N/A</v>
      </c>
      <c r="I46" s="15">
        <f>VLOOKUP(A:A,[2]TDSheet!$A:$F,6,0)</f>
        <v>274</v>
      </c>
      <c r="J46" s="15">
        <f t="shared" si="9"/>
        <v>-11</v>
      </c>
      <c r="K46" s="15">
        <f>VLOOKUP(A:A,[1]TDSheet!$A:$P,16,0)</f>
        <v>400</v>
      </c>
      <c r="L46" s="15"/>
      <c r="M46" s="15"/>
      <c r="N46" s="15"/>
      <c r="O46" s="15">
        <f t="shared" si="10"/>
        <v>52.6</v>
      </c>
      <c r="P46" s="17">
        <v>400</v>
      </c>
      <c r="Q46" s="18">
        <f t="shared" si="11"/>
        <v>14.980988593155892</v>
      </c>
      <c r="R46" s="15">
        <f t="shared" si="12"/>
        <v>-0.22813688212927757</v>
      </c>
      <c r="S46" s="15">
        <f>VLOOKUP(A:A,[1]TDSheet!$A:$S,19,0)</f>
        <v>34.4</v>
      </c>
      <c r="T46" s="15">
        <f>VLOOKUP(A:A,[1]TDSheet!$A:$T,20,0)</f>
        <v>26</v>
      </c>
      <c r="U46" s="15">
        <f>VLOOKUP(A:A,[3]TDSheet!$A:$D,4,0)</f>
        <v>43</v>
      </c>
      <c r="V46" s="15">
        <f>VLOOKUP(A:A,[1]TDSheet!$A:$V,22,0)</f>
        <v>0</v>
      </c>
      <c r="W46" s="15">
        <f>VLOOKUP(A:A,[1]TDSheet!$A:$W,23,0)</f>
        <v>84</v>
      </c>
      <c r="X46" s="15">
        <f>VLOOKUP(A:A,[1]TDSheet!$A:$X,24,0)</f>
        <v>12</v>
      </c>
      <c r="Y46" s="15">
        <f>VLOOKUP(A:A,[1]TDSheet!$A:$Y,25,0)</f>
        <v>8</v>
      </c>
      <c r="Z46" s="19">
        <f t="shared" si="18"/>
        <v>48</v>
      </c>
      <c r="AA46" s="15">
        <f t="shared" si="13"/>
        <v>400</v>
      </c>
      <c r="AB46" s="15" t="str">
        <f>VLOOKUP(A:A,[1]TDSheet!$A:$AB,28,0)</f>
        <v>П1000</v>
      </c>
      <c r="AC46" s="15">
        <f>AA46/8</f>
        <v>50</v>
      </c>
      <c r="AD46" s="20">
        <f>VLOOKUP(A:A,[1]TDSheet!$A:$AD,30,0)</f>
        <v>0.7</v>
      </c>
      <c r="AE46" s="15">
        <f t="shared" si="19"/>
        <v>268.79999999999995</v>
      </c>
      <c r="AF46" s="15"/>
      <c r="AG46" s="15"/>
      <c r="AH46" s="15"/>
    </row>
    <row r="47" spans="1:34" s="1" customFormat="1" ht="11.1" customHeight="1" outlineLevel="1" x14ac:dyDescent="0.2">
      <c r="A47" s="6" t="s">
        <v>31</v>
      </c>
      <c r="B47" s="6" t="s">
        <v>9</v>
      </c>
      <c r="C47" s="7">
        <v>589</v>
      </c>
      <c r="D47" s="7">
        <v>1784</v>
      </c>
      <c r="E47" s="7">
        <v>1123</v>
      </c>
      <c r="F47" s="7">
        <v>1178</v>
      </c>
      <c r="G47" s="1" t="str">
        <f>VLOOKUP(A:A,[1]TDSheet!$A:$G,7,0)</f>
        <v>нов</v>
      </c>
      <c r="H47" s="1" t="e">
        <f>VLOOKUP(A:A,[1]TDSheet!$A:$H,8,0)</f>
        <v>#N/A</v>
      </c>
      <c r="I47" s="15">
        <f>VLOOKUP(A:A,[2]TDSheet!$A:$F,6,0)</f>
        <v>1180</v>
      </c>
      <c r="J47" s="15">
        <f t="shared" si="9"/>
        <v>-57</v>
      </c>
      <c r="K47" s="15">
        <f>VLOOKUP(A:A,[1]TDSheet!$A:$P,16,0)</f>
        <v>120</v>
      </c>
      <c r="L47" s="15"/>
      <c r="M47" s="15"/>
      <c r="N47" s="15"/>
      <c r="O47" s="15">
        <f t="shared" si="10"/>
        <v>224.6</v>
      </c>
      <c r="P47" s="17">
        <v>700</v>
      </c>
      <c r="Q47" s="18">
        <f t="shared" si="11"/>
        <v>8.8958147818343729</v>
      </c>
      <c r="R47" s="15">
        <f t="shared" si="12"/>
        <v>5.2448797862867318</v>
      </c>
      <c r="S47" s="15">
        <f>VLOOKUP(A:A,[1]TDSheet!$A:$S,19,0)</f>
        <v>165</v>
      </c>
      <c r="T47" s="15">
        <f>VLOOKUP(A:A,[1]TDSheet!$A:$T,20,0)</f>
        <v>198.4</v>
      </c>
      <c r="U47" s="15">
        <f>VLOOKUP(A:A,[3]TDSheet!$A:$D,4,0)</f>
        <v>337</v>
      </c>
      <c r="V47" s="15">
        <f>VLOOKUP(A:A,[1]TDSheet!$A:$V,22,0)</f>
        <v>0</v>
      </c>
      <c r="W47" s="15">
        <f>VLOOKUP(A:A,[1]TDSheet!$A:$W,23,0)</f>
        <v>84</v>
      </c>
      <c r="X47" s="15">
        <f>VLOOKUP(A:A,[1]TDSheet!$A:$X,24,0)</f>
        <v>12</v>
      </c>
      <c r="Y47" s="15">
        <f>VLOOKUP(A:A,[1]TDSheet!$A:$Y,25,0)</f>
        <v>5</v>
      </c>
      <c r="Z47" s="19">
        <f t="shared" si="18"/>
        <v>144</v>
      </c>
      <c r="AA47" s="15">
        <f t="shared" si="13"/>
        <v>700</v>
      </c>
      <c r="AB47" s="15" t="e">
        <f>VLOOKUP(A:A,[1]TDSheet!$A:$AB,28,0)</f>
        <v>#N/A</v>
      </c>
      <c r="AC47" s="15">
        <f>AA47/5</f>
        <v>140</v>
      </c>
      <c r="AD47" s="20">
        <f>VLOOKUP(A:A,[1]TDSheet!$A:$AD,30,0)</f>
        <v>1</v>
      </c>
      <c r="AE47" s="15">
        <f t="shared" si="19"/>
        <v>720</v>
      </c>
      <c r="AF47" s="15"/>
      <c r="AG47" s="15"/>
      <c r="AH47" s="15"/>
    </row>
    <row r="48" spans="1:34" s="1" customFormat="1" ht="21.95" customHeight="1" outlineLevel="1" x14ac:dyDescent="0.2">
      <c r="A48" s="6" t="s">
        <v>32</v>
      </c>
      <c r="B48" s="6" t="s">
        <v>9</v>
      </c>
      <c r="C48" s="7">
        <v>2</v>
      </c>
      <c r="D48" s="7">
        <v>8</v>
      </c>
      <c r="E48" s="7">
        <v>0</v>
      </c>
      <c r="F48" s="7">
        <v>5</v>
      </c>
      <c r="G48" s="1">
        <f>VLOOKUP(A:A,[1]TDSheet!$A:$G,7,0)</f>
        <v>1</v>
      </c>
      <c r="H48" s="1" t="e">
        <f>VLOOKUP(A:A,[1]TDSheet!$A:$H,8,0)</f>
        <v>#N/A</v>
      </c>
      <c r="I48" s="15">
        <v>0</v>
      </c>
      <c r="J48" s="15">
        <f t="shared" si="9"/>
        <v>0</v>
      </c>
      <c r="K48" s="15">
        <f>VLOOKUP(A:A,[1]TDSheet!$A:$P,16,0)</f>
        <v>0</v>
      </c>
      <c r="L48" s="15"/>
      <c r="M48" s="15"/>
      <c r="N48" s="15"/>
      <c r="O48" s="15">
        <f t="shared" si="10"/>
        <v>0</v>
      </c>
      <c r="P48" s="17"/>
      <c r="Q48" s="18" t="e">
        <f t="shared" si="11"/>
        <v>#DIV/0!</v>
      </c>
      <c r="R48" s="15" t="e">
        <f t="shared" si="12"/>
        <v>#DIV/0!</v>
      </c>
      <c r="S48" s="15">
        <f>VLOOKUP(A:A,[1]TDSheet!$A:$S,19,0)</f>
        <v>10.6</v>
      </c>
      <c r="T48" s="15">
        <f>VLOOKUP(A:A,[1]TDSheet!$A:$T,20,0)</f>
        <v>6.8</v>
      </c>
      <c r="U48" s="15">
        <v>0</v>
      </c>
      <c r="V48" s="15">
        <f>VLOOKUP(A:A,[1]TDSheet!$A:$V,22,0)</f>
        <v>0</v>
      </c>
      <c r="W48" s="15">
        <f>VLOOKUP(A:A,[1]TDSheet!$A:$W,23,0)</f>
        <v>84</v>
      </c>
      <c r="X48" s="15">
        <f>VLOOKUP(A:A,[1]TDSheet!$A:$X,24,0)</f>
        <v>12</v>
      </c>
      <c r="Y48" s="15">
        <f>VLOOKUP(A:A,[1]TDSheet!$A:$Y,25,0)</f>
        <v>8</v>
      </c>
      <c r="Z48" s="19">
        <f t="shared" si="18"/>
        <v>0</v>
      </c>
      <c r="AA48" s="15">
        <f t="shared" si="13"/>
        <v>0</v>
      </c>
      <c r="AB48" s="15">
        <f>VLOOKUP(A:A,[1]TDSheet!$A:$AB,28,0)</f>
        <v>0</v>
      </c>
      <c r="AC48" s="15">
        <f>AA48/8</f>
        <v>0</v>
      </c>
      <c r="AD48" s="20">
        <f>VLOOKUP(A:A,[1]TDSheet!$A:$AD,30,0)</f>
        <v>0.7</v>
      </c>
      <c r="AE48" s="15">
        <f t="shared" si="19"/>
        <v>0</v>
      </c>
      <c r="AF48" s="15"/>
      <c r="AG48" s="15"/>
      <c r="AH48" s="15"/>
    </row>
    <row r="49" spans="1:34" s="1" customFormat="1" ht="11.1" customHeight="1" outlineLevel="1" x14ac:dyDescent="0.2">
      <c r="A49" s="6" t="s">
        <v>33</v>
      </c>
      <c r="B49" s="6" t="s">
        <v>9</v>
      </c>
      <c r="C49" s="7">
        <v>22</v>
      </c>
      <c r="D49" s="7"/>
      <c r="E49" s="7">
        <v>0</v>
      </c>
      <c r="F49" s="7">
        <v>22</v>
      </c>
      <c r="G49" s="1" t="str">
        <f>VLOOKUP(A:A,[1]TDSheet!$A:$G,7,0)</f>
        <v>выв3007</v>
      </c>
      <c r="H49" s="1" t="e">
        <f>VLOOKUP(A:A,[1]TDSheet!$A:$H,8,0)</f>
        <v>#N/A</v>
      </c>
      <c r="I49" s="15">
        <f>VLOOKUP(A:A,[2]TDSheet!$A:$F,6,0)</f>
        <v>57</v>
      </c>
      <c r="J49" s="15">
        <f t="shared" si="9"/>
        <v>-57</v>
      </c>
      <c r="K49" s="15">
        <f>VLOOKUP(A:A,[1]TDSheet!$A:$P,16,0)</f>
        <v>0</v>
      </c>
      <c r="L49" s="15"/>
      <c r="M49" s="15"/>
      <c r="N49" s="15"/>
      <c r="O49" s="15">
        <f t="shared" si="10"/>
        <v>0</v>
      </c>
      <c r="P49" s="17"/>
      <c r="Q49" s="18" t="e">
        <f t="shared" si="11"/>
        <v>#DIV/0!</v>
      </c>
      <c r="R49" s="15" t="e">
        <f t="shared" si="12"/>
        <v>#DIV/0!</v>
      </c>
      <c r="S49" s="15">
        <f>VLOOKUP(A:A,[1]TDSheet!$A:$S,19,0)</f>
        <v>1.4</v>
      </c>
      <c r="T49" s="15">
        <f>VLOOKUP(A:A,[1]TDSheet!$A:$T,20,0)</f>
        <v>0.2</v>
      </c>
      <c r="U49" s="15">
        <v>0</v>
      </c>
      <c r="V49" s="15">
        <f>VLOOKUP(A:A,[1]TDSheet!$A:$V,22,0)</f>
        <v>0</v>
      </c>
      <c r="W49" s="15">
        <f>VLOOKUP(A:A,[1]TDSheet!$A:$W,23,0)</f>
        <v>84</v>
      </c>
      <c r="X49" s="15">
        <f>VLOOKUP(A:A,[1]TDSheet!$A:$X,24,0)</f>
        <v>12</v>
      </c>
      <c r="Y49" s="15">
        <f>VLOOKUP(A:A,[1]TDSheet!$A:$Y,25,0)</f>
        <v>8</v>
      </c>
      <c r="Z49" s="19">
        <v>0</v>
      </c>
      <c r="AA49" s="15">
        <f t="shared" si="13"/>
        <v>0</v>
      </c>
      <c r="AB49" s="15" t="str">
        <f>VLOOKUP(A:A,[1]TDSheet!$A:$AB,28,0)</f>
        <v>завод снял</v>
      </c>
      <c r="AC49" s="15">
        <v>0</v>
      </c>
      <c r="AD49" s="20">
        <f>VLOOKUP(A:A,[1]TDSheet!$A:$AD,30,0)</f>
        <v>0</v>
      </c>
      <c r="AE49" s="15">
        <f t="shared" si="19"/>
        <v>0</v>
      </c>
      <c r="AF49" s="15"/>
      <c r="AG49" s="15"/>
      <c r="AH49" s="15"/>
    </row>
    <row r="50" spans="1:34" s="1" customFormat="1" ht="21.95" customHeight="1" outlineLevel="1" x14ac:dyDescent="0.2">
      <c r="A50" s="6" t="s">
        <v>34</v>
      </c>
      <c r="B50" s="6" t="s">
        <v>9</v>
      </c>
      <c r="C50" s="7">
        <v>360</v>
      </c>
      <c r="D50" s="7">
        <v>1453</v>
      </c>
      <c r="E50" s="7">
        <v>813</v>
      </c>
      <c r="F50" s="7">
        <v>942</v>
      </c>
      <c r="G50" s="1" t="str">
        <f>VLOOKUP(A:A,[1]TDSheet!$A:$G,7,0)</f>
        <v>ак</v>
      </c>
      <c r="H50" s="1">
        <f>VLOOKUP(A:A,[1]TDSheet!$A:$H,8,0)</f>
        <v>180</v>
      </c>
      <c r="I50" s="15">
        <f>VLOOKUP(A:A,[2]TDSheet!$A:$F,6,0)</f>
        <v>863</v>
      </c>
      <c r="J50" s="15">
        <f t="shared" si="9"/>
        <v>-50</v>
      </c>
      <c r="K50" s="15">
        <f>VLOOKUP(A:A,[1]TDSheet!$A:$P,16,0)</f>
        <v>180</v>
      </c>
      <c r="L50" s="15"/>
      <c r="M50" s="15"/>
      <c r="N50" s="15"/>
      <c r="O50" s="15">
        <f t="shared" si="10"/>
        <v>162.6</v>
      </c>
      <c r="P50" s="17">
        <v>240</v>
      </c>
      <c r="Q50" s="18">
        <f t="shared" si="11"/>
        <v>8.3763837638376391</v>
      </c>
      <c r="R50" s="15">
        <f t="shared" si="12"/>
        <v>5.7933579335793359</v>
      </c>
      <c r="S50" s="15">
        <f>VLOOKUP(A:A,[1]TDSheet!$A:$S,19,0)</f>
        <v>106.2</v>
      </c>
      <c r="T50" s="15">
        <f>VLOOKUP(A:A,[1]TDSheet!$A:$T,20,0)</f>
        <v>145.80000000000001</v>
      </c>
      <c r="U50" s="15">
        <f>VLOOKUP(A:A,[3]TDSheet!$A:$D,4,0)</f>
        <v>193</v>
      </c>
      <c r="V50" s="15">
        <f>VLOOKUP(A:A,[1]TDSheet!$A:$V,22,0)</f>
        <v>0</v>
      </c>
      <c r="W50" s="15">
        <f>VLOOKUP(A:A,[1]TDSheet!$A:$W,23,0)</f>
        <v>84</v>
      </c>
      <c r="X50" s="15">
        <f>VLOOKUP(A:A,[1]TDSheet!$A:$X,24,0)</f>
        <v>12</v>
      </c>
      <c r="Y50" s="15">
        <f>VLOOKUP(A:A,[1]TDSheet!$A:$Y,25,0)</f>
        <v>8</v>
      </c>
      <c r="Z50" s="19">
        <f t="shared" si="18"/>
        <v>36</v>
      </c>
      <c r="AA50" s="15">
        <f t="shared" si="13"/>
        <v>240</v>
      </c>
      <c r="AB50" s="15" t="str">
        <f>VLOOKUP(A:A,[1]TDSheet!$A:$AB,28,0)</f>
        <v>бонус</v>
      </c>
      <c r="AC50" s="15">
        <f>AA50/8</f>
        <v>30</v>
      </c>
      <c r="AD50" s="20">
        <f>VLOOKUP(A:A,[1]TDSheet!$A:$AD,30,0)</f>
        <v>0.9</v>
      </c>
      <c r="AE50" s="15">
        <f t="shared" si="19"/>
        <v>259.2</v>
      </c>
      <c r="AF50" s="15"/>
      <c r="AG50" s="15"/>
      <c r="AH50" s="15"/>
    </row>
    <row r="51" spans="1:34" s="1" customFormat="1" ht="11.1" customHeight="1" outlineLevel="1" x14ac:dyDescent="0.2">
      <c r="A51" s="6" t="s">
        <v>35</v>
      </c>
      <c r="B51" s="6" t="s">
        <v>8</v>
      </c>
      <c r="C51" s="7">
        <v>247</v>
      </c>
      <c r="D51" s="7">
        <v>635</v>
      </c>
      <c r="E51" s="7">
        <v>390</v>
      </c>
      <c r="F51" s="7">
        <v>467</v>
      </c>
      <c r="G51" s="1">
        <f>VLOOKUP(A:A,[1]TDSheet!$A:$G,7,0)</f>
        <v>1</v>
      </c>
      <c r="H51" s="1">
        <f>VLOOKUP(A:A,[1]TDSheet!$A:$H,8,0)</f>
        <v>90</v>
      </c>
      <c r="I51" s="15">
        <f>VLOOKUP(A:A,[2]TDSheet!$A:$F,6,0)</f>
        <v>415</v>
      </c>
      <c r="J51" s="15">
        <f t="shared" si="9"/>
        <v>-25</v>
      </c>
      <c r="K51" s="15">
        <f>VLOOKUP(A:A,[1]TDSheet!$A:$P,16,0)</f>
        <v>60</v>
      </c>
      <c r="L51" s="15"/>
      <c r="M51" s="15"/>
      <c r="N51" s="15"/>
      <c r="O51" s="15">
        <f t="shared" si="10"/>
        <v>78</v>
      </c>
      <c r="P51" s="17">
        <v>150</v>
      </c>
      <c r="Q51" s="18">
        <f t="shared" si="11"/>
        <v>8.6794871794871788</v>
      </c>
      <c r="R51" s="15">
        <f t="shared" si="12"/>
        <v>5.9871794871794872</v>
      </c>
      <c r="S51" s="15">
        <f>VLOOKUP(A:A,[1]TDSheet!$A:$S,19,0)</f>
        <v>76</v>
      </c>
      <c r="T51" s="15">
        <f>VLOOKUP(A:A,[1]TDSheet!$A:$T,20,0)</f>
        <v>78</v>
      </c>
      <c r="U51" s="15">
        <f>VLOOKUP(A:A,[3]TDSheet!$A:$D,4,0)</f>
        <v>90</v>
      </c>
      <c r="V51" s="15">
        <f>VLOOKUP(A:A,[1]TDSheet!$A:$V,22,0)</f>
        <v>0</v>
      </c>
      <c r="W51" s="15">
        <f>VLOOKUP(A:A,[1]TDSheet!$A:$W,23,0)</f>
        <v>144</v>
      </c>
      <c r="X51" s="15">
        <f>VLOOKUP(A:A,[1]TDSheet!$A:$X,24,0)</f>
        <v>12</v>
      </c>
      <c r="Y51" s="15">
        <f>VLOOKUP(A:A,[1]TDSheet!$A:$Y,25,0)</f>
        <v>5</v>
      </c>
      <c r="Z51" s="19">
        <f t="shared" si="18"/>
        <v>36</v>
      </c>
      <c r="AA51" s="15">
        <f t="shared" si="13"/>
        <v>150</v>
      </c>
      <c r="AB51" s="15">
        <f>VLOOKUP(A:A,[1]TDSheet!$A:$AB,28,0)</f>
        <v>0</v>
      </c>
      <c r="AC51" s="15">
        <f>AA51/5</f>
        <v>30</v>
      </c>
      <c r="AD51" s="20">
        <f>VLOOKUP(A:A,[1]TDSheet!$A:$AD,30,0)</f>
        <v>1</v>
      </c>
      <c r="AE51" s="15">
        <f t="shared" si="19"/>
        <v>180</v>
      </c>
      <c r="AF51" s="15"/>
      <c r="AG51" s="15"/>
      <c r="AH51" s="15"/>
    </row>
    <row r="52" spans="1:34" s="1" customFormat="1" ht="11.1" customHeight="1" outlineLevel="1" x14ac:dyDescent="0.2">
      <c r="A52" s="6" t="s">
        <v>36</v>
      </c>
      <c r="B52" s="6" t="s">
        <v>9</v>
      </c>
      <c r="C52" s="7">
        <v>316</v>
      </c>
      <c r="D52" s="7">
        <v>1632</v>
      </c>
      <c r="E52" s="7">
        <v>820</v>
      </c>
      <c r="F52" s="7">
        <v>1070</v>
      </c>
      <c r="G52" s="1">
        <f>VLOOKUP(A:A,[1]TDSheet!$A:$G,7,0)</f>
        <v>1</v>
      </c>
      <c r="H52" s="1">
        <f>VLOOKUP(A:A,[1]TDSheet!$A:$H,8,0)</f>
        <v>120</v>
      </c>
      <c r="I52" s="15">
        <f>VLOOKUP(A:A,[2]TDSheet!$A:$F,6,0)</f>
        <v>862</v>
      </c>
      <c r="J52" s="15">
        <f t="shared" si="9"/>
        <v>-42</v>
      </c>
      <c r="K52" s="15">
        <f>VLOOKUP(A:A,[1]TDSheet!$A:$P,16,0)</f>
        <v>0</v>
      </c>
      <c r="L52" s="15"/>
      <c r="M52" s="15"/>
      <c r="N52" s="15"/>
      <c r="O52" s="15">
        <f t="shared" si="10"/>
        <v>164</v>
      </c>
      <c r="P52" s="17">
        <v>300</v>
      </c>
      <c r="Q52" s="18">
        <f t="shared" si="11"/>
        <v>8.3536585365853657</v>
      </c>
      <c r="R52" s="15">
        <f t="shared" si="12"/>
        <v>6.524390243902439</v>
      </c>
      <c r="S52" s="15">
        <f>VLOOKUP(A:A,[1]TDSheet!$A:$S,19,0)</f>
        <v>134</v>
      </c>
      <c r="T52" s="15">
        <f>VLOOKUP(A:A,[1]TDSheet!$A:$T,20,0)</f>
        <v>160.19999999999999</v>
      </c>
      <c r="U52" s="15">
        <f>VLOOKUP(A:A,[3]TDSheet!$A:$D,4,0)</f>
        <v>203</v>
      </c>
      <c r="V52" s="15">
        <f>VLOOKUP(A:A,[1]TDSheet!$A:$V,22,0)</f>
        <v>0</v>
      </c>
      <c r="W52" s="15">
        <f>VLOOKUP(A:A,[1]TDSheet!$A:$W,23,0)</f>
        <v>84</v>
      </c>
      <c r="X52" s="15">
        <f>VLOOKUP(A:A,[1]TDSheet!$A:$X,24,0)</f>
        <v>12</v>
      </c>
      <c r="Y52" s="15">
        <f>VLOOKUP(A:A,[1]TDSheet!$A:$Y,25,0)</f>
        <v>5</v>
      </c>
      <c r="Z52" s="19">
        <f t="shared" si="18"/>
        <v>60</v>
      </c>
      <c r="AA52" s="15">
        <f t="shared" si="13"/>
        <v>300</v>
      </c>
      <c r="AB52" s="15">
        <f>VLOOKUP(A:A,[1]TDSheet!$A:$AB,28,0)</f>
        <v>0</v>
      </c>
      <c r="AC52" s="15">
        <f>AA52/5</f>
        <v>60</v>
      </c>
      <c r="AD52" s="20">
        <f>VLOOKUP(A:A,[1]TDSheet!$A:$AD,30,0)</f>
        <v>1</v>
      </c>
      <c r="AE52" s="15">
        <f t="shared" si="19"/>
        <v>300</v>
      </c>
      <c r="AF52" s="15"/>
      <c r="AG52" s="15"/>
      <c r="AH52" s="15"/>
    </row>
    <row r="53" spans="1:34" s="1" customFormat="1" ht="11.1" customHeight="1" outlineLevel="1" x14ac:dyDescent="0.2">
      <c r="A53" s="6" t="s">
        <v>37</v>
      </c>
      <c r="B53" s="6" t="s">
        <v>9</v>
      </c>
      <c r="C53" s="7">
        <v>105</v>
      </c>
      <c r="D53" s="7">
        <v>402</v>
      </c>
      <c r="E53" s="7">
        <v>187</v>
      </c>
      <c r="F53" s="7">
        <v>308</v>
      </c>
      <c r="G53" s="1">
        <f>VLOOKUP(A:A,[1]TDSheet!$A:$G,7,0)</f>
        <v>1</v>
      </c>
      <c r="H53" s="1" t="e">
        <f>VLOOKUP(A:A,[1]TDSheet!$A:$H,8,0)</f>
        <v>#N/A</v>
      </c>
      <c r="I53" s="15">
        <f>VLOOKUP(A:A,[2]TDSheet!$A:$F,6,0)</f>
        <v>193</v>
      </c>
      <c r="J53" s="15">
        <f t="shared" si="9"/>
        <v>-6</v>
      </c>
      <c r="K53" s="15">
        <f>VLOOKUP(A:A,[1]TDSheet!$A:$P,16,0)</f>
        <v>0</v>
      </c>
      <c r="L53" s="15"/>
      <c r="M53" s="15"/>
      <c r="N53" s="15"/>
      <c r="O53" s="15">
        <f t="shared" si="10"/>
        <v>37.4</v>
      </c>
      <c r="P53" s="17"/>
      <c r="Q53" s="18">
        <f t="shared" si="11"/>
        <v>8.2352941176470598</v>
      </c>
      <c r="R53" s="15">
        <f t="shared" si="12"/>
        <v>8.2352941176470598</v>
      </c>
      <c r="S53" s="15">
        <f>VLOOKUP(A:A,[1]TDSheet!$A:$S,19,0)</f>
        <v>29.6</v>
      </c>
      <c r="T53" s="15">
        <f>VLOOKUP(A:A,[1]TDSheet!$A:$T,20,0)</f>
        <v>37.799999999999997</v>
      </c>
      <c r="U53" s="15">
        <f>VLOOKUP(A:A,[3]TDSheet!$A:$D,4,0)</f>
        <v>57</v>
      </c>
      <c r="V53" s="15">
        <f>VLOOKUP(A:A,[1]TDSheet!$A:$V,22,0)</f>
        <v>0</v>
      </c>
      <c r="W53" s="15">
        <f>VLOOKUP(A:A,[1]TDSheet!$A:$W,23,0)</f>
        <v>84</v>
      </c>
      <c r="X53" s="15">
        <f>VLOOKUP(A:A,[1]TDSheet!$A:$X,24,0)</f>
        <v>12</v>
      </c>
      <c r="Y53" s="15">
        <f>VLOOKUP(A:A,[1]TDSheet!$A:$Y,25,0)</f>
        <v>8</v>
      </c>
      <c r="Z53" s="19">
        <f t="shared" si="18"/>
        <v>0</v>
      </c>
      <c r="AA53" s="15">
        <f t="shared" si="13"/>
        <v>0</v>
      </c>
      <c r="AB53" s="15" t="str">
        <f>VLOOKUP(A:A,[1]TDSheet!$A:$AB,28,0)</f>
        <v>увел</v>
      </c>
      <c r="AC53" s="15">
        <f>AA53/8</f>
        <v>0</v>
      </c>
      <c r="AD53" s="20">
        <f>VLOOKUP(A:A,[1]TDSheet!$A:$AD,30,0)</f>
        <v>0.8</v>
      </c>
      <c r="AE53" s="15">
        <f t="shared" si="19"/>
        <v>0</v>
      </c>
      <c r="AF53" s="15"/>
      <c r="AG53" s="15"/>
      <c r="AH53" s="15"/>
    </row>
    <row r="54" spans="1:34" s="1" customFormat="1" ht="11.1" customHeight="1" outlineLevel="1" x14ac:dyDescent="0.2">
      <c r="A54" s="6" t="s">
        <v>38</v>
      </c>
      <c r="B54" s="6" t="s">
        <v>9</v>
      </c>
      <c r="C54" s="7">
        <v>48</v>
      </c>
      <c r="D54" s="7"/>
      <c r="E54" s="7">
        <v>1</v>
      </c>
      <c r="F54" s="7">
        <v>47</v>
      </c>
      <c r="G54" s="1" t="str">
        <f>VLOOKUP(A:A,[1]TDSheet!$A:$G,7,0)</f>
        <v>выв04,06</v>
      </c>
      <c r="H54" s="1" t="e">
        <f>VLOOKUP(A:A,[1]TDSheet!$A:$H,8,0)</f>
        <v>#N/A</v>
      </c>
      <c r="I54" s="15">
        <f>VLOOKUP(A:A,[2]TDSheet!$A:$F,6,0)</f>
        <v>4</v>
      </c>
      <c r="J54" s="15">
        <f t="shared" si="9"/>
        <v>-3</v>
      </c>
      <c r="K54" s="15">
        <f>VLOOKUP(A:A,[1]TDSheet!$A:$P,16,0)</f>
        <v>0</v>
      </c>
      <c r="L54" s="15"/>
      <c r="M54" s="15"/>
      <c r="N54" s="15"/>
      <c r="O54" s="15">
        <f t="shared" si="10"/>
        <v>0.2</v>
      </c>
      <c r="P54" s="17"/>
      <c r="Q54" s="18">
        <f t="shared" si="11"/>
        <v>235</v>
      </c>
      <c r="R54" s="15">
        <f t="shared" si="12"/>
        <v>235</v>
      </c>
      <c r="S54" s="15">
        <f>VLOOKUP(A:A,[1]TDSheet!$A:$S,19,0)</f>
        <v>0.2</v>
      </c>
      <c r="T54" s="15">
        <f>VLOOKUP(A:A,[1]TDSheet!$A:$T,20,0)</f>
        <v>0</v>
      </c>
      <c r="U54" s="15">
        <v>0</v>
      </c>
      <c r="V54" s="15">
        <f>VLOOKUP(A:A,[1]TDSheet!$A:$V,22,0)</f>
        <v>0</v>
      </c>
      <c r="W54" s="15">
        <f>VLOOKUP(A:A,[1]TDSheet!$A:$W,23,0)</f>
        <v>234</v>
      </c>
      <c r="X54" s="15">
        <f>VLOOKUP(A:A,[1]TDSheet!$A:$X,24,0)</f>
        <v>18</v>
      </c>
      <c r="Y54" s="15">
        <f>VLOOKUP(A:A,[1]TDSheet!$A:$Y,25,0)</f>
        <v>9</v>
      </c>
      <c r="Z54" s="19">
        <v>0</v>
      </c>
      <c r="AA54" s="15">
        <f t="shared" si="13"/>
        <v>0</v>
      </c>
      <c r="AB54" s="21" t="str">
        <f>VLOOKUP(A:A,[1]TDSheet!$A:$AB,28,0)</f>
        <v>вывод 04,06,</v>
      </c>
      <c r="AC54" s="15">
        <v>0</v>
      </c>
      <c r="AD54" s="20">
        <f>VLOOKUP(A:A,[1]TDSheet!$A:$AD,30,0)</f>
        <v>0</v>
      </c>
      <c r="AE54" s="15">
        <f t="shared" si="19"/>
        <v>0</v>
      </c>
      <c r="AF54" s="15"/>
      <c r="AG54" s="15"/>
      <c r="AH54" s="15"/>
    </row>
    <row r="55" spans="1:34" s="1" customFormat="1" ht="11.1" customHeight="1" outlineLevel="1" x14ac:dyDescent="0.2">
      <c r="A55" s="6" t="s">
        <v>39</v>
      </c>
      <c r="B55" s="6" t="s">
        <v>8</v>
      </c>
      <c r="C55" s="7">
        <v>89.78</v>
      </c>
      <c r="D55" s="7">
        <v>270.10000000000002</v>
      </c>
      <c r="E55" s="7">
        <v>148.001</v>
      </c>
      <c r="F55" s="7">
        <v>200.779</v>
      </c>
      <c r="G55" s="1" t="str">
        <f>VLOOKUP(A:A,[1]TDSheet!$A:$G,7,0)</f>
        <v>рот</v>
      </c>
      <c r="H55" s="1" t="e">
        <f>VLOOKUP(A:A,[1]TDSheet!$A:$H,8,0)</f>
        <v>#N/A</v>
      </c>
      <c r="I55" s="15">
        <f>VLOOKUP(A:A,[2]TDSheet!$A:$F,6,0)</f>
        <v>158.60300000000001</v>
      </c>
      <c r="J55" s="15">
        <f t="shared" si="9"/>
        <v>-10.602000000000004</v>
      </c>
      <c r="K55" s="15">
        <f>VLOOKUP(A:A,[1]TDSheet!$A:$P,16,0)</f>
        <v>0</v>
      </c>
      <c r="L55" s="15"/>
      <c r="M55" s="15"/>
      <c r="N55" s="15"/>
      <c r="O55" s="15">
        <f t="shared" si="10"/>
        <v>29.600200000000001</v>
      </c>
      <c r="P55" s="17">
        <v>80</v>
      </c>
      <c r="Q55" s="18">
        <f t="shared" si="11"/>
        <v>9.4857129343720654</v>
      </c>
      <c r="R55" s="15">
        <f t="shared" si="12"/>
        <v>6.7830284930507219</v>
      </c>
      <c r="S55" s="15">
        <f>VLOOKUP(A:A,[1]TDSheet!$A:$S,19,0)</f>
        <v>17.762</v>
      </c>
      <c r="T55" s="15">
        <f>VLOOKUP(A:A,[1]TDSheet!$A:$T,20,0)</f>
        <v>28.862000000000002</v>
      </c>
      <c r="U55" s="15">
        <f>VLOOKUP(A:A,[3]TDSheet!$A:$D,4,0)</f>
        <v>29.600999999999999</v>
      </c>
      <c r="V55" s="15">
        <f>VLOOKUP(A:A,[1]TDSheet!$A:$V,22,0)</f>
        <v>0</v>
      </c>
      <c r="W55" s="15">
        <f>VLOOKUP(A:A,[1]TDSheet!$A:$W,23,0)</f>
        <v>126</v>
      </c>
      <c r="X55" s="15">
        <f>VLOOKUP(A:A,[1]TDSheet!$A:$X,24,0)</f>
        <v>14</v>
      </c>
      <c r="Y55" s="15">
        <f>VLOOKUP(A:A,[1]TDSheet!$A:$Y,25,0)</f>
        <v>3.7</v>
      </c>
      <c r="Z55" s="19">
        <f t="shared" si="18"/>
        <v>28</v>
      </c>
      <c r="AA55" s="15">
        <f t="shared" si="13"/>
        <v>80</v>
      </c>
      <c r="AB55" s="15" t="e">
        <f>VLOOKUP(A:A,[1]TDSheet!$A:$AB,28,0)</f>
        <v>#N/A</v>
      </c>
      <c r="AC55" s="15">
        <f>AA55/3.7</f>
        <v>21.621621621621621</v>
      </c>
      <c r="AD55" s="20">
        <f>VLOOKUP(A:A,[1]TDSheet!$A:$AD,30,0)</f>
        <v>1</v>
      </c>
      <c r="AE55" s="15">
        <f t="shared" si="19"/>
        <v>103.60000000000001</v>
      </c>
      <c r="AF55" s="15"/>
      <c r="AG55" s="15"/>
      <c r="AH55" s="15"/>
    </row>
    <row r="56" spans="1:34" s="1" customFormat="1" ht="11.1" customHeight="1" outlineLevel="1" x14ac:dyDescent="0.2">
      <c r="A56" s="6" t="s">
        <v>69</v>
      </c>
      <c r="B56" s="6" t="s">
        <v>8</v>
      </c>
      <c r="C56" s="7">
        <v>1.04</v>
      </c>
      <c r="D56" s="7">
        <v>209.52</v>
      </c>
      <c r="E56" s="7">
        <v>31.36</v>
      </c>
      <c r="F56" s="7">
        <v>31.36</v>
      </c>
      <c r="G56" s="1">
        <f>VLOOKUP(A:A,[1]TDSheet!$A:$G,7,0)</f>
        <v>0</v>
      </c>
      <c r="H56" s="1" t="e">
        <f>VLOOKUP(A:A,[1]TDSheet!$A:$H,8,0)</f>
        <v>#N/A</v>
      </c>
      <c r="I56" s="15">
        <f>VLOOKUP(A:A,[2]TDSheet!$A:$F,6,0)</f>
        <v>83.8</v>
      </c>
      <c r="J56" s="15">
        <f t="shared" si="9"/>
        <v>-52.44</v>
      </c>
      <c r="K56" s="15">
        <f>VLOOKUP(A:A,[1]TDSheet!$A:$P,16,0)</f>
        <v>30</v>
      </c>
      <c r="L56" s="15"/>
      <c r="M56" s="15"/>
      <c r="N56" s="15"/>
      <c r="O56" s="15">
        <f t="shared" si="10"/>
        <v>6.2720000000000002</v>
      </c>
      <c r="P56" s="17">
        <v>200</v>
      </c>
      <c r="Q56" s="18">
        <f t="shared" si="11"/>
        <v>41.670918367346943</v>
      </c>
      <c r="R56" s="15">
        <f t="shared" si="12"/>
        <v>5</v>
      </c>
      <c r="S56" s="15">
        <f>VLOOKUP(A:A,[1]TDSheet!$A:$S,19,0)</f>
        <v>0</v>
      </c>
      <c r="T56" s="15">
        <f>VLOOKUP(A:A,[1]TDSheet!$A:$T,20,0)</f>
        <v>0.44800000000000006</v>
      </c>
      <c r="U56" s="15">
        <v>0</v>
      </c>
      <c r="V56" s="15">
        <f>VLOOKUP(A:A,[1]TDSheet!$A:$V,22,0)</f>
        <v>0</v>
      </c>
      <c r="W56" s="15">
        <f>VLOOKUP(A:A,[1]TDSheet!$A:$W,23,0)</f>
        <v>126</v>
      </c>
      <c r="X56" s="15">
        <f>VLOOKUP(A:A,[1]TDSheet!$A:$X,24,0)</f>
        <v>14</v>
      </c>
      <c r="Y56" s="15">
        <f>VLOOKUP(A:A,[1]TDSheet!$A:$Y,25,0)</f>
        <v>2.2400000000000002</v>
      </c>
      <c r="Z56" s="19">
        <f t="shared" si="18"/>
        <v>84</v>
      </c>
      <c r="AA56" s="15">
        <f t="shared" si="13"/>
        <v>200</v>
      </c>
      <c r="AB56" s="15" t="e">
        <f>VLOOKUP(A:A,[1]TDSheet!$A:$AB,28,0)</f>
        <v>#N/A</v>
      </c>
      <c r="AC56" s="15">
        <f>AA56/2.24</f>
        <v>89.285714285714278</v>
      </c>
      <c r="AD56" s="20">
        <f>VLOOKUP(A:A,[1]TDSheet!$A:$AD,30,0)</f>
        <v>1</v>
      </c>
      <c r="AE56" s="15">
        <f t="shared" si="19"/>
        <v>188.16000000000003</v>
      </c>
      <c r="AF56" s="15"/>
      <c r="AG56" s="15"/>
      <c r="AH56" s="15"/>
    </row>
    <row r="57" spans="1:34" s="1" customFormat="1" ht="11.1" customHeight="1" outlineLevel="1" x14ac:dyDescent="0.2">
      <c r="A57" s="6" t="s">
        <v>70</v>
      </c>
      <c r="B57" s="6" t="s">
        <v>8</v>
      </c>
      <c r="C57" s="7">
        <v>14</v>
      </c>
      <c r="D57" s="7">
        <v>10</v>
      </c>
      <c r="E57" s="7">
        <v>0</v>
      </c>
      <c r="F57" s="7">
        <v>19</v>
      </c>
      <c r="G57" s="1">
        <f>VLOOKUP(A:A,[1]TDSheet!$A:$G,7,0)</f>
        <v>1</v>
      </c>
      <c r="H57" s="1">
        <f>VLOOKUP(A:A,[1]TDSheet!$A:$H,8,0)</f>
        <v>180</v>
      </c>
      <c r="I57" s="15">
        <f>VLOOKUP(A:A,[2]TDSheet!$A:$F,6,0)</f>
        <v>100.5</v>
      </c>
      <c r="J57" s="15">
        <f t="shared" si="9"/>
        <v>-100.5</v>
      </c>
      <c r="K57" s="15">
        <f>VLOOKUP(A:A,[1]TDSheet!$A:$P,16,0)</f>
        <v>0</v>
      </c>
      <c r="L57" s="15"/>
      <c r="M57" s="15"/>
      <c r="N57" s="15"/>
      <c r="O57" s="15">
        <f t="shared" si="10"/>
        <v>0</v>
      </c>
      <c r="P57" s="17">
        <v>30</v>
      </c>
      <c r="Q57" s="18" t="e">
        <f t="shared" si="11"/>
        <v>#DIV/0!</v>
      </c>
      <c r="R57" s="15" t="e">
        <f t="shared" si="12"/>
        <v>#DIV/0!</v>
      </c>
      <c r="S57" s="15">
        <f>VLOOKUP(A:A,[1]TDSheet!$A:$S,19,0)</f>
        <v>11</v>
      </c>
      <c r="T57" s="15">
        <f>VLOOKUP(A:A,[1]TDSheet!$A:$T,20,0)</f>
        <v>14.2</v>
      </c>
      <c r="U57" s="15">
        <v>0</v>
      </c>
      <c r="V57" s="15">
        <f>VLOOKUP(A:A,[1]TDSheet!$A:$V,22,0)</f>
        <v>0</v>
      </c>
      <c r="W57" s="15">
        <f>VLOOKUP(A:A,[1]TDSheet!$A:$W,23,0)</f>
        <v>144</v>
      </c>
      <c r="X57" s="15">
        <f>VLOOKUP(A:A,[1]TDSheet!$A:$X,24,0)</f>
        <v>12</v>
      </c>
      <c r="Y57" s="15">
        <f>VLOOKUP(A:A,[1]TDSheet!$A:$Y,25,0)</f>
        <v>5</v>
      </c>
      <c r="Z57" s="19">
        <f t="shared" si="18"/>
        <v>12</v>
      </c>
      <c r="AA57" s="15">
        <f t="shared" si="13"/>
        <v>30</v>
      </c>
      <c r="AB57" s="15" t="str">
        <f>VLOOKUP(A:A,[1]TDSheet!$A:$AB,28,0)</f>
        <v>увел</v>
      </c>
      <c r="AC57" s="15">
        <f>AA57/5</f>
        <v>6</v>
      </c>
      <c r="AD57" s="20">
        <f>VLOOKUP(A:A,[1]TDSheet!$A:$AD,30,0)</f>
        <v>1</v>
      </c>
      <c r="AE57" s="15">
        <f t="shared" si="19"/>
        <v>60</v>
      </c>
      <c r="AF57" s="15"/>
      <c r="AG57" s="15"/>
      <c r="AH57" s="15"/>
    </row>
    <row r="58" spans="1:34" s="1" customFormat="1" ht="11.1" customHeight="1" outlineLevel="1" x14ac:dyDescent="0.2">
      <c r="A58" s="6" t="s">
        <v>40</v>
      </c>
      <c r="B58" s="6" t="s">
        <v>9</v>
      </c>
      <c r="C58" s="7">
        <v>293</v>
      </c>
      <c r="D58" s="7">
        <v>890</v>
      </c>
      <c r="E58" s="7">
        <v>429</v>
      </c>
      <c r="F58" s="7">
        <v>713</v>
      </c>
      <c r="G58" s="1" t="str">
        <f>VLOOKUP(A:A,[1]TDSheet!$A:$G,7,0)</f>
        <v>нов1</v>
      </c>
      <c r="H58" s="1" t="e">
        <f>VLOOKUP(A:A,[1]TDSheet!$A:$H,8,0)</f>
        <v>#N/A</v>
      </c>
      <c r="I58" s="15">
        <f>VLOOKUP(A:A,[2]TDSheet!$A:$F,6,0)</f>
        <v>377</v>
      </c>
      <c r="J58" s="15">
        <f t="shared" si="9"/>
        <v>52</v>
      </c>
      <c r="K58" s="15">
        <f>VLOOKUP(A:A,[1]TDSheet!$A:$P,16,0)</f>
        <v>0</v>
      </c>
      <c r="L58" s="15"/>
      <c r="M58" s="15"/>
      <c r="N58" s="15"/>
      <c r="O58" s="15">
        <f t="shared" si="10"/>
        <v>85.8</v>
      </c>
      <c r="P58" s="17"/>
      <c r="Q58" s="18">
        <f t="shared" si="11"/>
        <v>8.3100233100233112</v>
      </c>
      <c r="R58" s="15">
        <f t="shared" si="12"/>
        <v>8.3100233100233112</v>
      </c>
      <c r="S58" s="15">
        <f>VLOOKUP(A:A,[1]TDSheet!$A:$S,19,0)</f>
        <v>52.2</v>
      </c>
      <c r="T58" s="15">
        <f>VLOOKUP(A:A,[1]TDSheet!$A:$T,20,0)</f>
        <v>63.4</v>
      </c>
      <c r="U58" s="15">
        <f>VLOOKUP(A:A,[3]TDSheet!$A:$D,4,0)</f>
        <v>90</v>
      </c>
      <c r="V58" s="15">
        <f>VLOOKUP(A:A,[1]TDSheet!$A:$V,22,0)</f>
        <v>0</v>
      </c>
      <c r="W58" s="15">
        <f>VLOOKUP(A:A,[1]TDSheet!$A:$W,23,0)</f>
        <v>126</v>
      </c>
      <c r="X58" s="15">
        <f>VLOOKUP(A:A,[1]TDSheet!$A:$X,24,0)</f>
        <v>14</v>
      </c>
      <c r="Y58" s="15">
        <f>VLOOKUP(A:A,[1]TDSheet!$A:$Y,25,0)</f>
        <v>30</v>
      </c>
      <c r="Z58" s="19">
        <f t="shared" si="18"/>
        <v>0</v>
      </c>
      <c r="AA58" s="15">
        <f t="shared" si="13"/>
        <v>0</v>
      </c>
      <c r="AB58" s="15" t="str">
        <f>VLOOKUP(A:A,[1]TDSheet!$A:$AB,28,0)</f>
        <v>яблоко</v>
      </c>
      <c r="AC58" s="15">
        <f>AA58/30</f>
        <v>0</v>
      </c>
      <c r="AD58" s="20">
        <f>VLOOKUP(A:A,[1]TDSheet!$A:$AD,30,0)</f>
        <v>0.09</v>
      </c>
      <c r="AE58" s="15">
        <f t="shared" si="19"/>
        <v>0</v>
      </c>
      <c r="AF58" s="15"/>
      <c r="AG58" s="15"/>
      <c r="AH58" s="15"/>
    </row>
    <row r="59" spans="1:34" s="1" customFormat="1" ht="11.1" customHeight="1" outlineLevel="1" x14ac:dyDescent="0.2">
      <c r="A59" s="6" t="s">
        <v>41</v>
      </c>
      <c r="B59" s="6" t="s">
        <v>9</v>
      </c>
      <c r="C59" s="7"/>
      <c r="D59" s="7">
        <v>341</v>
      </c>
      <c r="E59" s="7">
        <v>335</v>
      </c>
      <c r="F59" s="7">
        <v>1</v>
      </c>
      <c r="G59" s="1" t="str">
        <f>VLOOKUP(A:A,[1]TDSheet!$A:$G,7,0)</f>
        <v>нов</v>
      </c>
      <c r="H59" s="1" t="e">
        <f>VLOOKUP(A:A,[1]TDSheet!$A:$H,8,0)</f>
        <v>#N/A</v>
      </c>
      <c r="I59" s="15">
        <f>VLOOKUP(A:A,[2]TDSheet!$A:$F,6,0)</f>
        <v>418</v>
      </c>
      <c r="J59" s="15">
        <f t="shared" si="9"/>
        <v>-83</v>
      </c>
      <c r="K59" s="15">
        <f>VLOOKUP(A:A,[1]TDSheet!$A:$P,16,0)</f>
        <v>120</v>
      </c>
      <c r="L59" s="15"/>
      <c r="M59" s="15"/>
      <c r="N59" s="15"/>
      <c r="O59" s="15">
        <f t="shared" si="10"/>
        <v>67</v>
      </c>
      <c r="P59" s="17">
        <v>480</v>
      </c>
      <c r="Q59" s="18">
        <f t="shared" si="11"/>
        <v>8.9701492537313428</v>
      </c>
      <c r="R59" s="15">
        <f t="shared" si="12"/>
        <v>1.4925373134328358E-2</v>
      </c>
      <c r="S59" s="15">
        <f>VLOOKUP(A:A,[1]TDSheet!$A:$S,19,0)</f>
        <v>1.6</v>
      </c>
      <c r="T59" s="15">
        <f>VLOOKUP(A:A,[1]TDSheet!$A:$T,20,0)</f>
        <v>0.2</v>
      </c>
      <c r="U59" s="15">
        <f>VLOOKUP(A:A,[3]TDSheet!$A:$D,4,0)</f>
        <v>168</v>
      </c>
      <c r="V59" s="15">
        <f>VLOOKUP(A:A,[1]TDSheet!$A:$V,22,0)</f>
        <v>0</v>
      </c>
      <c r="W59" s="15">
        <f>VLOOKUP(A:A,[1]TDSheet!$A:$W,23,0)</f>
        <v>70</v>
      </c>
      <c r="X59" s="15">
        <f>VLOOKUP(A:A,[1]TDSheet!$A:$X,24,0)</f>
        <v>14</v>
      </c>
      <c r="Y59" s="15">
        <f>VLOOKUP(A:A,[1]TDSheet!$A:$Y,25,0)</f>
        <v>12</v>
      </c>
      <c r="Z59" s="19">
        <f t="shared" si="18"/>
        <v>42</v>
      </c>
      <c r="AA59" s="15">
        <f t="shared" si="13"/>
        <v>480</v>
      </c>
      <c r="AB59" s="15" t="e">
        <f>VLOOKUP(A:A,[1]TDSheet!$A:$AB,28,0)</f>
        <v>#N/A</v>
      </c>
      <c r="AC59" s="15">
        <f>AA59/12</f>
        <v>40</v>
      </c>
      <c r="AD59" s="20">
        <f>VLOOKUP(A:A,[1]TDSheet!$A:$AD,30,0)</f>
        <v>0.25</v>
      </c>
      <c r="AE59" s="15">
        <f t="shared" si="19"/>
        <v>126</v>
      </c>
      <c r="AF59" s="15"/>
      <c r="AG59" s="15"/>
      <c r="AH59" s="15"/>
    </row>
    <row r="60" spans="1:34" s="1" customFormat="1" ht="11.1" customHeight="1" outlineLevel="1" x14ac:dyDescent="0.2">
      <c r="A60" s="6" t="s">
        <v>42</v>
      </c>
      <c r="B60" s="6" t="s">
        <v>9</v>
      </c>
      <c r="C60" s="7">
        <v>3390</v>
      </c>
      <c r="D60" s="7">
        <v>3373</v>
      </c>
      <c r="E60" s="7">
        <v>3093</v>
      </c>
      <c r="F60" s="7">
        <v>3529</v>
      </c>
      <c r="G60" s="1" t="str">
        <f>VLOOKUP(A:A,[1]TDSheet!$A:$G,7,0)</f>
        <v>пуд,яб</v>
      </c>
      <c r="H60" s="1">
        <f>VLOOKUP(A:A,[1]TDSheet!$A:$H,8,0)</f>
        <v>180</v>
      </c>
      <c r="I60" s="15">
        <f>VLOOKUP(A:A,[2]TDSheet!$A:$F,6,0)</f>
        <v>3238</v>
      </c>
      <c r="J60" s="15">
        <f t="shared" si="9"/>
        <v>-145</v>
      </c>
      <c r="K60" s="15">
        <f>VLOOKUP(A:A,[1]TDSheet!$A:$P,16,0)</f>
        <v>120</v>
      </c>
      <c r="L60" s="15"/>
      <c r="M60" s="15"/>
      <c r="N60" s="15"/>
      <c r="O60" s="15">
        <f t="shared" si="10"/>
        <v>546.6</v>
      </c>
      <c r="P60" s="17">
        <v>1000</v>
      </c>
      <c r="Q60" s="18">
        <f t="shared" si="11"/>
        <v>8.5053055250640313</v>
      </c>
      <c r="R60" s="15">
        <f t="shared" si="12"/>
        <v>6.456275155506769</v>
      </c>
      <c r="S60" s="15">
        <f>VLOOKUP(A:A,[1]TDSheet!$A:$S,19,0)</f>
        <v>622.20000000000005</v>
      </c>
      <c r="T60" s="15">
        <f>VLOOKUP(A:A,[1]TDSheet!$A:$T,20,0)</f>
        <v>525.20000000000005</v>
      </c>
      <c r="U60" s="15">
        <f>VLOOKUP(A:A,[3]TDSheet!$A:$D,4,0)</f>
        <v>576</v>
      </c>
      <c r="V60" s="15">
        <f>VLOOKUP(A:A,[1]TDSheet!$A:$V,22,0)</f>
        <v>360</v>
      </c>
      <c r="W60" s="15">
        <f>VLOOKUP(A:A,[1]TDSheet!$A:$W,23,0)</f>
        <v>70</v>
      </c>
      <c r="X60" s="15">
        <f>VLOOKUP(A:A,[1]TDSheet!$A:$X,24,0)</f>
        <v>14</v>
      </c>
      <c r="Y60" s="15">
        <f>VLOOKUP(A:A,[1]TDSheet!$A:$Y,25,0)</f>
        <v>12</v>
      </c>
      <c r="Z60" s="19">
        <f t="shared" si="18"/>
        <v>84</v>
      </c>
      <c r="AA60" s="15">
        <f t="shared" si="13"/>
        <v>1000</v>
      </c>
      <c r="AB60" s="15">
        <f>VLOOKUP(A:A,[1]TDSheet!$A:$AB,28,0)</f>
        <v>0</v>
      </c>
      <c r="AC60" s="15">
        <f>AA60/12</f>
        <v>83.333333333333329</v>
      </c>
      <c r="AD60" s="20">
        <f>VLOOKUP(A:A,[1]TDSheet!$A:$AD,30,0)</f>
        <v>0.25</v>
      </c>
      <c r="AE60" s="15">
        <f t="shared" si="19"/>
        <v>252</v>
      </c>
      <c r="AF60" s="15"/>
      <c r="AG60" s="15"/>
      <c r="AH60" s="15"/>
    </row>
    <row r="61" spans="1:34" s="1" customFormat="1" ht="11.1" customHeight="1" outlineLevel="1" x14ac:dyDescent="0.2">
      <c r="A61" s="6" t="s">
        <v>43</v>
      </c>
      <c r="B61" s="6" t="s">
        <v>9</v>
      </c>
      <c r="C61" s="7"/>
      <c r="D61" s="7">
        <v>336</v>
      </c>
      <c r="E61" s="7">
        <v>330</v>
      </c>
      <c r="F61" s="7">
        <v>6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573</v>
      </c>
      <c r="J61" s="15">
        <f t="shared" si="9"/>
        <v>-243</v>
      </c>
      <c r="K61" s="15">
        <f>VLOOKUP(A:A,[1]TDSheet!$A:$P,16,0)</f>
        <v>150</v>
      </c>
      <c r="L61" s="15"/>
      <c r="M61" s="15"/>
      <c r="N61" s="15"/>
      <c r="O61" s="15">
        <f t="shared" si="10"/>
        <v>66</v>
      </c>
      <c r="P61" s="17">
        <v>720</v>
      </c>
      <c r="Q61" s="18">
        <f t="shared" si="11"/>
        <v>13.272727272727273</v>
      </c>
      <c r="R61" s="15">
        <f t="shared" si="12"/>
        <v>9.0909090909090912E-2</v>
      </c>
      <c r="S61" s="15">
        <f>VLOOKUP(A:A,[1]TDSheet!$A:$S,19,0)</f>
        <v>4.4000000000000004</v>
      </c>
      <c r="T61" s="15">
        <f>VLOOKUP(A:A,[1]TDSheet!$A:$T,20,0)</f>
        <v>2.4</v>
      </c>
      <c r="U61" s="15">
        <f>VLOOKUP(A:A,[3]TDSheet!$A:$D,4,0)</f>
        <v>164</v>
      </c>
      <c r="V61" s="15">
        <f>VLOOKUP(A:A,[1]TDSheet!$A:$V,22,0)</f>
        <v>0</v>
      </c>
      <c r="W61" s="15">
        <f>VLOOKUP(A:A,[1]TDSheet!$A:$W,23,0)</f>
        <v>70</v>
      </c>
      <c r="X61" s="15">
        <f>VLOOKUP(A:A,[1]TDSheet!$A:$X,24,0)</f>
        <v>14</v>
      </c>
      <c r="Y61" s="15">
        <f>VLOOKUP(A:A,[1]TDSheet!$A:$Y,25,0)</f>
        <v>12</v>
      </c>
      <c r="Z61" s="19">
        <f t="shared" si="18"/>
        <v>56</v>
      </c>
      <c r="AA61" s="15">
        <f t="shared" si="13"/>
        <v>720</v>
      </c>
      <c r="AB61" s="15">
        <f>VLOOKUP(A:A,[1]TDSheet!$A:$AB,28,0)</f>
        <v>0</v>
      </c>
      <c r="AC61" s="15">
        <f>AA61/12</f>
        <v>60</v>
      </c>
      <c r="AD61" s="20">
        <f>VLOOKUP(A:A,[1]TDSheet!$A:$AD,30,0)</f>
        <v>0.3</v>
      </c>
      <c r="AE61" s="15">
        <f t="shared" si="19"/>
        <v>201.6</v>
      </c>
      <c r="AF61" s="15"/>
      <c r="AG61" s="15"/>
      <c r="AH61" s="15"/>
    </row>
    <row r="62" spans="1:34" s="1" customFormat="1" ht="11.1" customHeight="1" outlineLevel="1" x14ac:dyDescent="0.2">
      <c r="A62" s="6" t="s">
        <v>44</v>
      </c>
      <c r="B62" s="6" t="s">
        <v>9</v>
      </c>
      <c r="C62" s="7"/>
      <c r="D62" s="7">
        <v>339</v>
      </c>
      <c r="E62" s="7">
        <v>319</v>
      </c>
      <c r="F62" s="7">
        <v>17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503</v>
      </c>
      <c r="J62" s="15">
        <f t="shared" si="9"/>
        <v>-184</v>
      </c>
      <c r="K62" s="15">
        <f>VLOOKUP(A:A,[1]TDSheet!$A:$P,16,0)</f>
        <v>150</v>
      </c>
      <c r="L62" s="15"/>
      <c r="M62" s="15"/>
      <c r="N62" s="15"/>
      <c r="O62" s="15">
        <f t="shared" si="10"/>
        <v>63.8</v>
      </c>
      <c r="P62" s="17">
        <v>720</v>
      </c>
      <c r="Q62" s="18">
        <f t="shared" si="11"/>
        <v>13.902821316614421</v>
      </c>
      <c r="R62" s="15">
        <f t="shared" si="12"/>
        <v>0.2664576802507837</v>
      </c>
      <c r="S62" s="15">
        <f>VLOOKUP(A:A,[1]TDSheet!$A:$S,19,0)</f>
        <v>0.6</v>
      </c>
      <c r="T62" s="15">
        <f>VLOOKUP(A:A,[1]TDSheet!$A:$T,20,0)</f>
        <v>0</v>
      </c>
      <c r="U62" s="15">
        <f>VLOOKUP(A:A,[3]TDSheet!$A:$D,4,0)</f>
        <v>149</v>
      </c>
      <c r="V62" s="15">
        <f>VLOOKUP(A:A,[1]TDSheet!$A:$V,22,0)</f>
        <v>0</v>
      </c>
      <c r="W62" s="15">
        <f>VLOOKUP(A:A,[1]TDSheet!$A:$W,23,0)</f>
        <v>70</v>
      </c>
      <c r="X62" s="15">
        <f>VLOOKUP(A:A,[1]TDSheet!$A:$X,24,0)</f>
        <v>14</v>
      </c>
      <c r="Y62" s="15">
        <f>VLOOKUP(A:A,[1]TDSheet!$A:$Y,25,0)</f>
        <v>12</v>
      </c>
      <c r="Z62" s="19">
        <f t="shared" si="18"/>
        <v>56</v>
      </c>
      <c r="AA62" s="15">
        <f t="shared" si="13"/>
        <v>720</v>
      </c>
      <c r="AB62" s="15">
        <f>VLOOKUP(A:A,[1]TDSheet!$A:$AB,28,0)</f>
        <v>0</v>
      </c>
      <c r="AC62" s="15">
        <f>AA62/12</f>
        <v>60</v>
      </c>
      <c r="AD62" s="20">
        <f>VLOOKUP(A:A,[1]TDSheet!$A:$AD,30,0)</f>
        <v>0.3</v>
      </c>
      <c r="AE62" s="15">
        <f t="shared" si="19"/>
        <v>201.6</v>
      </c>
      <c r="AF62" s="15"/>
      <c r="AG62" s="15"/>
      <c r="AH62" s="15"/>
    </row>
    <row r="63" spans="1:34" s="1" customFormat="1" ht="11.1" customHeight="1" outlineLevel="1" x14ac:dyDescent="0.2">
      <c r="A63" s="6" t="s">
        <v>45</v>
      </c>
      <c r="B63" s="6" t="s">
        <v>9</v>
      </c>
      <c r="C63" s="7">
        <v>205</v>
      </c>
      <c r="D63" s="7">
        <v>621</v>
      </c>
      <c r="E63" s="7">
        <v>468</v>
      </c>
      <c r="F63" s="7">
        <v>342</v>
      </c>
      <c r="G63" s="1">
        <f>VLOOKUP(A:A,[1]TDSheet!$A:$G,7,0)</f>
        <v>1</v>
      </c>
      <c r="H63" s="1">
        <f>VLOOKUP(A:A,[1]TDSheet!$A:$H,8,0)</f>
        <v>180</v>
      </c>
      <c r="I63" s="15">
        <f>VLOOKUP(A:A,[2]TDSheet!$A:$F,6,0)</f>
        <v>462</v>
      </c>
      <c r="J63" s="15">
        <f t="shared" si="9"/>
        <v>6</v>
      </c>
      <c r="K63" s="15">
        <f>VLOOKUP(A:A,[1]TDSheet!$A:$P,16,0)</f>
        <v>240</v>
      </c>
      <c r="L63" s="15"/>
      <c r="M63" s="15"/>
      <c r="N63" s="15"/>
      <c r="O63" s="15">
        <f t="shared" si="10"/>
        <v>93.6</v>
      </c>
      <c r="P63" s="17">
        <v>320</v>
      </c>
      <c r="Q63" s="18">
        <f t="shared" si="11"/>
        <v>9.636752136752138</v>
      </c>
      <c r="R63" s="15">
        <f t="shared" si="12"/>
        <v>3.6538461538461542</v>
      </c>
      <c r="S63" s="15">
        <f>VLOOKUP(A:A,[1]TDSheet!$A:$S,19,0)</f>
        <v>51.8</v>
      </c>
      <c r="T63" s="15">
        <f>VLOOKUP(A:A,[1]TDSheet!$A:$T,20,0)</f>
        <v>58.4</v>
      </c>
      <c r="U63" s="15">
        <f>VLOOKUP(A:A,[3]TDSheet!$A:$D,4,0)</f>
        <v>86</v>
      </c>
      <c r="V63" s="15">
        <f>VLOOKUP(A:A,[1]TDSheet!$A:$V,22,0)</f>
        <v>0</v>
      </c>
      <c r="W63" s="15">
        <f>VLOOKUP(A:A,[1]TDSheet!$A:$W,23,0)</f>
        <v>70</v>
      </c>
      <c r="X63" s="15">
        <f>VLOOKUP(A:A,[1]TDSheet!$A:$X,24,0)</f>
        <v>14</v>
      </c>
      <c r="Y63" s="15">
        <f>VLOOKUP(A:A,[1]TDSheet!$A:$Y,25,0)</f>
        <v>14</v>
      </c>
      <c r="Z63" s="19">
        <f t="shared" si="18"/>
        <v>28</v>
      </c>
      <c r="AA63" s="15">
        <f t="shared" si="13"/>
        <v>320</v>
      </c>
      <c r="AB63" s="15">
        <f>VLOOKUP(A:A,[1]TDSheet!$A:$AB,28,0)</f>
        <v>0</v>
      </c>
      <c r="AC63" s="15">
        <f>AA63/14</f>
        <v>22.857142857142858</v>
      </c>
      <c r="AD63" s="20">
        <f>VLOOKUP(A:A,[1]TDSheet!$A:$AD,30,0)</f>
        <v>0.3</v>
      </c>
      <c r="AE63" s="15">
        <f t="shared" si="19"/>
        <v>117.6</v>
      </c>
      <c r="AF63" s="15"/>
      <c r="AG63" s="15"/>
      <c r="AH63" s="15"/>
    </row>
    <row r="64" spans="1:34" s="1" customFormat="1" ht="11.1" customHeight="1" outlineLevel="1" x14ac:dyDescent="0.2">
      <c r="A64" s="6" t="s">
        <v>46</v>
      </c>
      <c r="B64" s="6" t="s">
        <v>9</v>
      </c>
      <c r="C64" s="7">
        <v>2008</v>
      </c>
      <c r="D64" s="7">
        <v>4051</v>
      </c>
      <c r="E64" s="7">
        <v>2983</v>
      </c>
      <c r="F64" s="7">
        <v>2993</v>
      </c>
      <c r="G64" s="1">
        <f>VLOOKUP(A:A,[1]TDSheet!$A:$G,7,0)</f>
        <v>1</v>
      </c>
      <c r="H64" s="1">
        <f>VLOOKUP(A:A,[1]TDSheet!$A:$H,8,0)</f>
        <v>180</v>
      </c>
      <c r="I64" s="15">
        <f>VLOOKUP(A:A,[2]TDSheet!$A:$F,6,0)</f>
        <v>3044</v>
      </c>
      <c r="J64" s="15">
        <f t="shared" si="9"/>
        <v>-61</v>
      </c>
      <c r="K64" s="15">
        <f>VLOOKUP(A:A,[1]TDSheet!$A:$P,16,0)</f>
        <v>360</v>
      </c>
      <c r="L64" s="15"/>
      <c r="M64" s="15"/>
      <c r="N64" s="15"/>
      <c r="O64" s="15">
        <f t="shared" si="10"/>
        <v>572.6</v>
      </c>
      <c r="P64" s="17">
        <v>1400</v>
      </c>
      <c r="Q64" s="18">
        <f t="shared" si="11"/>
        <v>8.3007334963325174</v>
      </c>
      <c r="R64" s="15">
        <f t="shared" si="12"/>
        <v>5.2270345791128188</v>
      </c>
      <c r="S64" s="15">
        <f>VLOOKUP(A:A,[1]TDSheet!$A:$S,19,0)</f>
        <v>480.6</v>
      </c>
      <c r="T64" s="15">
        <f>VLOOKUP(A:A,[1]TDSheet!$A:$T,20,0)</f>
        <v>516.20000000000005</v>
      </c>
      <c r="U64" s="15">
        <f>VLOOKUP(A:A,[3]TDSheet!$A:$D,4,0)</f>
        <v>786</v>
      </c>
      <c r="V64" s="15">
        <f>VLOOKUP(A:A,[1]TDSheet!$A:$V,22,0)</f>
        <v>120</v>
      </c>
      <c r="W64" s="15">
        <f>VLOOKUP(A:A,[1]TDSheet!$A:$W,23,0)</f>
        <v>70</v>
      </c>
      <c r="X64" s="15">
        <f>VLOOKUP(A:A,[1]TDSheet!$A:$X,24,0)</f>
        <v>14</v>
      </c>
      <c r="Y64" s="15">
        <f>VLOOKUP(A:A,[1]TDSheet!$A:$Y,25,0)</f>
        <v>12</v>
      </c>
      <c r="Z64" s="19">
        <f t="shared" si="18"/>
        <v>112</v>
      </c>
      <c r="AA64" s="15">
        <f t="shared" si="13"/>
        <v>1400</v>
      </c>
      <c r="AB64" s="15">
        <f>VLOOKUP(A:A,[1]TDSheet!$A:$AB,28,0)</f>
        <v>0</v>
      </c>
      <c r="AC64" s="15">
        <f>AA64/12</f>
        <v>116.66666666666667</v>
      </c>
      <c r="AD64" s="20">
        <f>VLOOKUP(A:A,[1]TDSheet!$A:$AD,30,0)</f>
        <v>0.25</v>
      </c>
      <c r="AE64" s="15">
        <f t="shared" si="19"/>
        <v>336</v>
      </c>
      <c r="AF64" s="15"/>
      <c r="AG64" s="15"/>
      <c r="AH64" s="15"/>
    </row>
    <row r="65" spans="1:34" s="1" customFormat="1" ht="11.1" customHeight="1" outlineLevel="1" x14ac:dyDescent="0.2">
      <c r="A65" s="6" t="s">
        <v>47</v>
      </c>
      <c r="B65" s="6" t="s">
        <v>9</v>
      </c>
      <c r="C65" s="7">
        <v>455</v>
      </c>
      <c r="D65" s="7">
        <v>891</v>
      </c>
      <c r="E65" s="7">
        <v>738</v>
      </c>
      <c r="F65" s="7">
        <v>576</v>
      </c>
      <c r="G65" s="1">
        <f>VLOOKUP(A:A,[1]TDSheet!$A:$G,7,0)</f>
        <v>0</v>
      </c>
      <c r="H65" s="1">
        <f>VLOOKUP(A:A,[1]TDSheet!$A:$H,8,0)</f>
        <v>0</v>
      </c>
      <c r="I65" s="15">
        <f>VLOOKUP(A:A,[2]TDSheet!$A:$F,6,0)</f>
        <v>767</v>
      </c>
      <c r="J65" s="15">
        <f t="shared" si="9"/>
        <v>-29</v>
      </c>
      <c r="K65" s="15">
        <f>VLOOKUP(A:A,[1]TDSheet!$A:$P,16,0)</f>
        <v>240</v>
      </c>
      <c r="L65" s="15"/>
      <c r="M65" s="15"/>
      <c r="N65" s="15"/>
      <c r="O65" s="15">
        <f t="shared" si="10"/>
        <v>147.6</v>
      </c>
      <c r="P65" s="17">
        <v>360</v>
      </c>
      <c r="Q65" s="18">
        <f t="shared" si="11"/>
        <v>7.9674796747967482</v>
      </c>
      <c r="R65" s="15">
        <f t="shared" si="12"/>
        <v>3.9024390243902443</v>
      </c>
      <c r="S65" s="15">
        <f>VLOOKUP(A:A,[1]TDSheet!$A:$S,19,0)</f>
        <v>97.6</v>
      </c>
      <c r="T65" s="15">
        <f>VLOOKUP(A:A,[1]TDSheet!$A:$T,20,0)</f>
        <v>110.2</v>
      </c>
      <c r="U65" s="15">
        <f>VLOOKUP(A:A,[3]TDSheet!$A:$D,4,0)</f>
        <v>240</v>
      </c>
      <c r="V65" s="15">
        <f>VLOOKUP(A:A,[1]TDSheet!$A:$V,22,0)</f>
        <v>0</v>
      </c>
      <c r="W65" s="15">
        <f>VLOOKUP(A:A,[1]TDSheet!$A:$W,23,0)</f>
        <v>140</v>
      </c>
      <c r="X65" s="15">
        <f>VLOOKUP(A:A,[1]TDSheet!$A:$X,24,0)</f>
        <v>14</v>
      </c>
      <c r="Y65" s="15">
        <f>VLOOKUP(A:A,[1]TDSheet!$A:$Y,25,0)</f>
        <v>6</v>
      </c>
      <c r="Z65" s="19">
        <f t="shared" si="18"/>
        <v>56</v>
      </c>
      <c r="AA65" s="15">
        <f t="shared" si="13"/>
        <v>360</v>
      </c>
      <c r="AB65" s="15">
        <f>VLOOKUP(A:A,[1]TDSheet!$A:$AB,28,0)</f>
        <v>0</v>
      </c>
      <c r="AC65" s="15">
        <f>AA65/6</f>
        <v>60</v>
      </c>
      <c r="AD65" s="20">
        <f>VLOOKUP(A:A,[1]TDSheet!$A:$AD,30,0)</f>
        <v>0.2</v>
      </c>
      <c r="AE65" s="15">
        <f t="shared" si="19"/>
        <v>67.2</v>
      </c>
      <c r="AF65" s="15"/>
      <c r="AG65" s="15"/>
      <c r="AH65" s="15"/>
    </row>
    <row r="66" spans="1:34" s="1" customFormat="1" ht="11.1" customHeight="1" outlineLevel="1" x14ac:dyDescent="0.2">
      <c r="A66" s="6" t="s">
        <v>48</v>
      </c>
      <c r="B66" s="6" t="s">
        <v>9</v>
      </c>
      <c r="C66" s="7">
        <v>5226</v>
      </c>
      <c r="D66" s="7">
        <v>5081</v>
      </c>
      <c r="E66" s="7">
        <v>4677</v>
      </c>
      <c r="F66" s="7">
        <v>5493</v>
      </c>
      <c r="G66" s="1">
        <f>VLOOKUP(A:A,[1]TDSheet!$A:$G,7,0)</f>
        <v>1</v>
      </c>
      <c r="H66" s="1">
        <f>VLOOKUP(A:A,[1]TDSheet!$A:$H,8,0)</f>
        <v>180</v>
      </c>
      <c r="I66" s="15">
        <f>VLOOKUP(A:A,[2]TDSheet!$A:$F,6,0)</f>
        <v>4794</v>
      </c>
      <c r="J66" s="15">
        <f t="shared" si="9"/>
        <v>-117</v>
      </c>
      <c r="K66" s="15">
        <f>VLOOKUP(A:A,[1]TDSheet!$A:$P,16,0)</f>
        <v>480</v>
      </c>
      <c r="L66" s="15"/>
      <c r="M66" s="15"/>
      <c r="N66" s="15"/>
      <c r="O66" s="15">
        <f t="shared" si="10"/>
        <v>911.4</v>
      </c>
      <c r="P66" s="17">
        <v>1500</v>
      </c>
      <c r="Q66" s="18">
        <f t="shared" si="11"/>
        <v>8.1994733377221856</v>
      </c>
      <c r="R66" s="15">
        <f t="shared" si="12"/>
        <v>6.0269914417379855</v>
      </c>
      <c r="S66" s="15">
        <f>VLOOKUP(A:A,[1]TDSheet!$A:$S,19,0)</f>
        <v>948.6</v>
      </c>
      <c r="T66" s="15">
        <f>VLOOKUP(A:A,[1]TDSheet!$A:$T,20,0)</f>
        <v>854.6</v>
      </c>
      <c r="U66" s="15">
        <f>VLOOKUP(A:A,[3]TDSheet!$A:$D,4,0)</f>
        <v>838</v>
      </c>
      <c r="V66" s="15">
        <f>VLOOKUP(A:A,[1]TDSheet!$A:$V,22,0)</f>
        <v>120</v>
      </c>
      <c r="W66" s="15">
        <f>VLOOKUP(A:A,[1]TDSheet!$A:$W,23,0)</f>
        <v>70</v>
      </c>
      <c r="X66" s="15">
        <f>VLOOKUP(A:A,[1]TDSheet!$A:$X,24,0)</f>
        <v>14</v>
      </c>
      <c r="Y66" s="15">
        <f>VLOOKUP(A:A,[1]TDSheet!$A:$Y,25,0)</f>
        <v>12</v>
      </c>
      <c r="Z66" s="19">
        <f t="shared" si="18"/>
        <v>126</v>
      </c>
      <c r="AA66" s="15">
        <f t="shared" si="13"/>
        <v>1500</v>
      </c>
      <c r="AB66" s="15">
        <f>VLOOKUP(A:A,[1]TDSheet!$A:$AB,28,0)</f>
        <v>0</v>
      </c>
      <c r="AC66" s="15">
        <f>AA66/12</f>
        <v>125</v>
      </c>
      <c r="AD66" s="20">
        <f>VLOOKUP(A:A,[1]TDSheet!$A:$AD,30,0)</f>
        <v>0.25</v>
      </c>
      <c r="AE66" s="15">
        <f t="shared" si="19"/>
        <v>378</v>
      </c>
      <c r="AF66" s="15"/>
      <c r="AG66" s="15"/>
      <c r="AH66" s="15"/>
    </row>
    <row r="67" spans="1:34" s="1" customFormat="1" ht="11.1" customHeight="1" outlineLevel="1" x14ac:dyDescent="0.2">
      <c r="A67" s="6" t="s">
        <v>71</v>
      </c>
      <c r="B67" s="6" t="s">
        <v>9</v>
      </c>
      <c r="C67" s="7">
        <v>287</v>
      </c>
      <c r="D67" s="7">
        <v>797</v>
      </c>
      <c r="E67" s="7">
        <v>615</v>
      </c>
      <c r="F67" s="7">
        <v>440</v>
      </c>
      <c r="G67" s="1">
        <f>VLOOKUP(A:A,[1]TDSheet!$A:$G,7,0)</f>
        <v>0</v>
      </c>
      <c r="H67" s="1">
        <f>VLOOKUP(A:A,[1]TDSheet!$A:$H,8,0)</f>
        <v>0</v>
      </c>
      <c r="I67" s="15">
        <f>VLOOKUP(A:A,[2]TDSheet!$A:$F,6,0)</f>
        <v>641</v>
      </c>
      <c r="J67" s="15">
        <f t="shared" si="9"/>
        <v>-26</v>
      </c>
      <c r="K67" s="15">
        <f>VLOOKUP(A:A,[1]TDSheet!$A:$P,16,0)</f>
        <v>240</v>
      </c>
      <c r="L67" s="15"/>
      <c r="M67" s="15"/>
      <c r="N67" s="15"/>
      <c r="O67" s="15">
        <f t="shared" si="10"/>
        <v>123</v>
      </c>
      <c r="P67" s="17">
        <v>360</v>
      </c>
      <c r="Q67" s="18">
        <f t="shared" si="11"/>
        <v>8.4552845528455283</v>
      </c>
      <c r="R67" s="15">
        <f t="shared" si="12"/>
        <v>3.5772357723577235</v>
      </c>
      <c r="S67" s="15">
        <f>VLOOKUP(A:A,[1]TDSheet!$A:$S,19,0)</f>
        <v>74.8</v>
      </c>
      <c r="T67" s="15">
        <f>VLOOKUP(A:A,[1]TDSheet!$A:$T,20,0)</f>
        <v>88.6</v>
      </c>
      <c r="U67" s="15">
        <f>VLOOKUP(A:A,[3]TDSheet!$A:$D,4,0)</f>
        <v>172</v>
      </c>
      <c r="V67" s="15">
        <f>VLOOKUP(A:A,[1]TDSheet!$A:$V,22,0)</f>
        <v>0</v>
      </c>
      <c r="W67" s="15">
        <f>VLOOKUP(A:A,[1]TDSheet!$A:$W,23,0)</f>
        <v>140</v>
      </c>
      <c r="X67" s="15">
        <f>VLOOKUP(A:A,[1]TDSheet!$A:$X,24,0)</f>
        <v>14</v>
      </c>
      <c r="Y67" s="15">
        <f>VLOOKUP(A:A,[1]TDSheet!$A:$Y,25,0)</f>
        <v>6</v>
      </c>
      <c r="Z67" s="19">
        <f t="shared" si="18"/>
        <v>56</v>
      </c>
      <c r="AA67" s="15">
        <f t="shared" si="13"/>
        <v>360</v>
      </c>
      <c r="AB67" s="15">
        <f>VLOOKUP(A:A,[1]TDSheet!$A:$AB,28,0)</f>
        <v>0</v>
      </c>
      <c r="AC67" s="15">
        <f>AA67/6</f>
        <v>60</v>
      </c>
      <c r="AD67" s="20">
        <f>VLOOKUP(A:A,[1]TDSheet!$A:$AD,30,0)</f>
        <v>0.2</v>
      </c>
      <c r="AE67" s="15">
        <f t="shared" si="19"/>
        <v>67.2</v>
      </c>
      <c r="AF67" s="15"/>
      <c r="AG67" s="15"/>
      <c r="AH67" s="15"/>
    </row>
    <row r="68" spans="1:34" s="1" customFormat="1" ht="11.1" customHeight="1" outlineLevel="1" x14ac:dyDescent="0.2">
      <c r="A68" s="6" t="s">
        <v>72</v>
      </c>
      <c r="B68" s="6" t="s">
        <v>8</v>
      </c>
      <c r="C68" s="7">
        <v>18.2</v>
      </c>
      <c r="D68" s="7">
        <v>40.5</v>
      </c>
      <c r="E68" s="7">
        <v>5.4</v>
      </c>
      <c r="F68" s="7">
        <v>53.3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5.4</v>
      </c>
      <c r="J68" s="15">
        <f t="shared" si="9"/>
        <v>0</v>
      </c>
      <c r="K68" s="15">
        <f>VLOOKUP(A:A,[1]TDSheet!$A:$P,16,0)</f>
        <v>0</v>
      </c>
      <c r="L68" s="15"/>
      <c r="M68" s="15"/>
      <c r="N68" s="15"/>
      <c r="O68" s="15">
        <f t="shared" si="10"/>
        <v>1.08</v>
      </c>
      <c r="P68" s="17"/>
      <c r="Q68" s="18">
        <f t="shared" si="11"/>
        <v>49.351851851851848</v>
      </c>
      <c r="R68" s="15">
        <f t="shared" si="12"/>
        <v>49.351851851851848</v>
      </c>
      <c r="S68" s="15">
        <f>VLOOKUP(A:A,[1]TDSheet!$A:$S,19,0)</f>
        <v>1.08</v>
      </c>
      <c r="T68" s="15">
        <f>VLOOKUP(A:A,[1]TDSheet!$A:$T,20,0)</f>
        <v>3.2399999999999998</v>
      </c>
      <c r="U68" s="15">
        <f>VLOOKUP(A:A,[3]TDSheet!$A:$D,4,0)</f>
        <v>2.7</v>
      </c>
      <c r="V68" s="15">
        <f>VLOOKUP(A:A,[1]TDSheet!$A:$V,22,0)</f>
        <v>0</v>
      </c>
      <c r="W68" s="15">
        <f>VLOOKUP(A:A,[1]TDSheet!$A:$W,23,0)</f>
        <v>126</v>
      </c>
      <c r="X68" s="15">
        <f>VLOOKUP(A:A,[1]TDSheet!$A:$X,24,0)</f>
        <v>14</v>
      </c>
      <c r="Y68" s="15">
        <f>VLOOKUP(A:A,[1]TDSheet!$A:$Y,25,0)</f>
        <v>2.7</v>
      </c>
      <c r="Z68" s="19">
        <f t="shared" si="18"/>
        <v>0</v>
      </c>
      <c r="AA68" s="15">
        <f t="shared" si="13"/>
        <v>0</v>
      </c>
      <c r="AB68" s="15" t="str">
        <f>VLOOKUP(A:A,[1]TDSheet!$A:$AB,28,0)</f>
        <v>увел</v>
      </c>
      <c r="AC68" s="15">
        <f>AA68/2.7</f>
        <v>0</v>
      </c>
      <c r="AD68" s="20">
        <f>VLOOKUP(A:A,[1]TDSheet!$A:$AD,30,0)</f>
        <v>1</v>
      </c>
      <c r="AE68" s="15">
        <f t="shared" si="19"/>
        <v>0</v>
      </c>
      <c r="AF68" s="15"/>
      <c r="AG68" s="15"/>
      <c r="AH68" s="15"/>
    </row>
    <row r="69" spans="1:34" s="1" customFormat="1" ht="11.1" customHeight="1" outlineLevel="1" x14ac:dyDescent="0.2">
      <c r="A69" s="6" t="s">
        <v>49</v>
      </c>
      <c r="B69" s="6" t="s">
        <v>8</v>
      </c>
      <c r="C69" s="7">
        <v>12</v>
      </c>
      <c r="D69" s="7">
        <v>1375</v>
      </c>
      <c r="E69" s="7">
        <v>1105</v>
      </c>
      <c r="F69" s="7">
        <v>225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1246.5</v>
      </c>
      <c r="J69" s="15">
        <f t="shared" si="9"/>
        <v>-141.5</v>
      </c>
      <c r="K69" s="15">
        <f>VLOOKUP(A:A,[1]TDSheet!$A:$P,16,0)</f>
        <v>400</v>
      </c>
      <c r="L69" s="15"/>
      <c r="M69" s="15"/>
      <c r="N69" s="15"/>
      <c r="O69" s="15">
        <f t="shared" si="10"/>
        <v>221</v>
      </c>
      <c r="P69" s="17">
        <v>1000</v>
      </c>
      <c r="Q69" s="18">
        <f t="shared" si="11"/>
        <v>7.3529411764705879</v>
      </c>
      <c r="R69" s="15">
        <f t="shared" si="12"/>
        <v>1.0180995475113122</v>
      </c>
      <c r="S69" s="15">
        <f>VLOOKUP(A:A,[1]TDSheet!$A:$S,19,0)</f>
        <v>169</v>
      </c>
      <c r="T69" s="15">
        <f>VLOOKUP(A:A,[1]TDSheet!$A:$T,20,0)</f>
        <v>155.6</v>
      </c>
      <c r="U69" s="15">
        <f>VLOOKUP(A:A,[3]TDSheet!$A:$D,4,0)</f>
        <v>275</v>
      </c>
      <c r="V69" s="15">
        <f>VLOOKUP(A:A,[1]TDSheet!$A:$V,22,0)</f>
        <v>0</v>
      </c>
      <c r="W69" s="15">
        <f>VLOOKUP(A:A,[1]TDSheet!$A:$W,23,0)</f>
        <v>84</v>
      </c>
      <c r="X69" s="15">
        <f>VLOOKUP(A:A,[1]TDSheet!$A:$X,24,0)</f>
        <v>12</v>
      </c>
      <c r="Y69" s="15">
        <f>VLOOKUP(A:A,[1]TDSheet!$A:$Y,25,0)</f>
        <v>5</v>
      </c>
      <c r="Z69" s="19">
        <f t="shared" si="18"/>
        <v>204</v>
      </c>
      <c r="AA69" s="15">
        <f t="shared" si="13"/>
        <v>1000</v>
      </c>
      <c r="AB69" s="15" t="str">
        <f>VLOOKUP(A:A,[1]TDSheet!$A:$AB,28,0)</f>
        <v>оконч</v>
      </c>
      <c r="AC69" s="15">
        <f>AA69/5</f>
        <v>200</v>
      </c>
      <c r="AD69" s="20">
        <f>VLOOKUP(A:A,[1]TDSheet!$A:$AD,30,0)</f>
        <v>1</v>
      </c>
      <c r="AE69" s="15">
        <f t="shared" si="19"/>
        <v>1020</v>
      </c>
      <c r="AF69" s="15"/>
      <c r="AG69" s="15"/>
      <c r="AH69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2025-08-14T10:28:26Z</dcterms:modified>
</cp:coreProperties>
</file>