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ЗАВОДЫ\ПОКОМ\Симферополь\2025\08,25\14,08,25 Симф КИ\"/>
    </mc:Choice>
  </mc:AlternateContent>
  <xr:revisionPtr revIDLastSave="0" documentId="13_ncr:1_{40EDB9DC-D8DA-4279-94E1-88A1D22FA0C1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U515" i="1" l="1"/>
  <c r="X504" i="1"/>
  <c r="X503" i="1"/>
  <c r="BO502" i="1"/>
  <c r="BM502" i="1"/>
  <c r="Y502" i="1"/>
  <c r="AB515" i="1" s="1"/>
  <c r="X499" i="1"/>
  <c r="Y498" i="1"/>
  <c r="X498" i="1"/>
  <c r="BO497" i="1"/>
  <c r="BN497" i="1"/>
  <c r="BM497" i="1"/>
  <c r="Y497" i="1"/>
  <c r="BP497" i="1" s="1"/>
  <c r="BO496" i="1"/>
  <c r="BN496" i="1"/>
  <c r="BM496" i="1"/>
  <c r="Y496" i="1"/>
  <c r="Z496" i="1" s="1"/>
  <c r="X494" i="1"/>
  <c r="X493" i="1"/>
  <c r="BP492" i="1"/>
  <c r="BO492" i="1"/>
  <c r="BM492" i="1"/>
  <c r="Y492" i="1"/>
  <c r="BN492" i="1" s="1"/>
  <c r="BO491" i="1"/>
  <c r="BM491" i="1"/>
  <c r="Y491" i="1"/>
  <c r="Z491" i="1" s="1"/>
  <c r="X489" i="1"/>
  <c r="X488" i="1"/>
  <c r="BP487" i="1"/>
  <c r="BO487" i="1"/>
  <c r="BM487" i="1"/>
  <c r="Z487" i="1"/>
  <c r="Y487" i="1"/>
  <c r="BN487" i="1" s="1"/>
  <c r="BO486" i="1"/>
  <c r="BN486" i="1"/>
  <c r="BM486" i="1"/>
  <c r="Y486" i="1"/>
  <c r="Y489" i="1" s="1"/>
  <c r="X484" i="1"/>
  <c r="X483" i="1"/>
  <c r="BP482" i="1"/>
  <c r="BO482" i="1"/>
  <c r="BM482" i="1"/>
  <c r="Y482" i="1"/>
  <c r="BN482" i="1" s="1"/>
  <c r="BP481" i="1"/>
  <c r="BO481" i="1"/>
  <c r="BM481" i="1"/>
  <c r="Y481" i="1"/>
  <c r="BN481" i="1" s="1"/>
  <c r="BO480" i="1"/>
  <c r="BM480" i="1"/>
  <c r="Y480" i="1"/>
  <c r="Z480" i="1" s="1"/>
  <c r="X478" i="1"/>
  <c r="X477" i="1"/>
  <c r="BP476" i="1"/>
  <c r="BO476" i="1"/>
  <c r="BM476" i="1"/>
  <c r="Z476" i="1"/>
  <c r="Y476" i="1"/>
  <c r="BN476" i="1" s="1"/>
  <c r="P476" i="1"/>
  <c r="BO475" i="1"/>
  <c r="BM475" i="1"/>
  <c r="Z475" i="1"/>
  <c r="Y475" i="1"/>
  <c r="BP475" i="1" s="1"/>
  <c r="BO474" i="1"/>
  <c r="BM474" i="1"/>
  <c r="Z474" i="1"/>
  <c r="Y474" i="1"/>
  <c r="BP474" i="1" s="1"/>
  <c r="BO473" i="1"/>
  <c r="BM473" i="1"/>
  <c r="Z473" i="1"/>
  <c r="Z477" i="1" s="1"/>
  <c r="Y473" i="1"/>
  <c r="Y478" i="1" s="1"/>
  <c r="X469" i="1"/>
  <c r="Y468" i="1"/>
  <c r="X468" i="1"/>
  <c r="BO467" i="1"/>
  <c r="BN467" i="1"/>
  <c r="BM467" i="1"/>
  <c r="Z467" i="1"/>
  <c r="Y467" i="1"/>
  <c r="BP467" i="1" s="1"/>
  <c r="P467" i="1"/>
  <c r="BP466" i="1"/>
  <c r="BO466" i="1"/>
  <c r="BM466" i="1"/>
  <c r="Y466" i="1"/>
  <c r="BN466" i="1" s="1"/>
  <c r="P466" i="1"/>
  <c r="BP465" i="1"/>
  <c r="BO465" i="1"/>
  <c r="BN465" i="1"/>
  <c r="BM465" i="1"/>
  <c r="Z465" i="1"/>
  <c r="Y465" i="1"/>
  <c r="P465" i="1"/>
  <c r="X463" i="1"/>
  <c r="X462" i="1"/>
  <c r="BP461" i="1"/>
  <c r="BO461" i="1"/>
  <c r="BN461" i="1"/>
  <c r="BM461" i="1"/>
  <c r="Z461" i="1"/>
  <c r="Y461" i="1"/>
  <c r="P461" i="1"/>
  <c r="BP460" i="1"/>
  <c r="BO460" i="1"/>
  <c r="BM460" i="1"/>
  <c r="Y460" i="1"/>
  <c r="BN460" i="1" s="1"/>
  <c r="P460" i="1"/>
  <c r="BP459" i="1"/>
  <c r="BO459" i="1"/>
  <c r="BN459" i="1"/>
  <c r="BM459" i="1"/>
  <c r="Z459" i="1"/>
  <c r="Y459" i="1"/>
  <c r="P459" i="1"/>
  <c r="BP458" i="1"/>
  <c r="BO458" i="1"/>
  <c r="BM458" i="1"/>
  <c r="Y458" i="1"/>
  <c r="BN458" i="1" s="1"/>
  <c r="P458" i="1"/>
  <c r="BP457" i="1"/>
  <c r="BO457" i="1"/>
  <c r="BN457" i="1"/>
  <c r="BM457" i="1"/>
  <c r="Z457" i="1"/>
  <c r="Y457" i="1"/>
  <c r="P457" i="1"/>
  <c r="BO456" i="1"/>
  <c r="BM456" i="1"/>
  <c r="Y456" i="1"/>
  <c r="BN456" i="1" s="1"/>
  <c r="P456" i="1"/>
  <c r="BO455" i="1"/>
  <c r="BN455" i="1"/>
  <c r="BM455" i="1"/>
  <c r="Y455" i="1"/>
  <c r="Y462" i="1" s="1"/>
  <c r="P455" i="1"/>
  <c r="X453" i="1"/>
  <c r="Y452" i="1"/>
  <c r="X452" i="1"/>
  <c r="BP451" i="1"/>
  <c r="BO451" i="1"/>
  <c r="BN451" i="1"/>
  <c r="BM451" i="1"/>
  <c r="Z451" i="1"/>
  <c r="Y451" i="1"/>
  <c r="P451" i="1"/>
  <c r="BP450" i="1"/>
  <c r="BO450" i="1"/>
  <c r="BM450" i="1"/>
  <c r="Y450" i="1"/>
  <c r="BN450" i="1" s="1"/>
  <c r="P450" i="1"/>
  <c r="BP449" i="1"/>
  <c r="BO449" i="1"/>
  <c r="BM449" i="1"/>
  <c r="Z449" i="1"/>
  <c r="Y449" i="1"/>
  <c r="Y453" i="1" s="1"/>
  <c r="P449" i="1"/>
  <c r="X447" i="1"/>
  <c r="X446" i="1"/>
  <c r="BP445" i="1"/>
  <c r="BO445" i="1"/>
  <c r="BM445" i="1"/>
  <c r="Z445" i="1"/>
  <c r="Y445" i="1"/>
  <c r="BN445" i="1" s="1"/>
  <c r="P445" i="1"/>
  <c r="BP444" i="1"/>
  <c r="BO444" i="1"/>
  <c r="BM444" i="1"/>
  <c r="Y444" i="1"/>
  <c r="BN444" i="1" s="1"/>
  <c r="P444" i="1"/>
  <c r="BP443" i="1"/>
  <c r="BO443" i="1"/>
  <c r="BM443" i="1"/>
  <c r="Z443" i="1"/>
  <c r="Y443" i="1"/>
  <c r="BN443" i="1" s="1"/>
  <c r="P443" i="1"/>
  <c r="BP442" i="1"/>
  <c r="BO442" i="1"/>
  <c r="BM442" i="1"/>
  <c r="Y442" i="1"/>
  <c r="BN442" i="1" s="1"/>
  <c r="P442" i="1"/>
  <c r="BP441" i="1"/>
  <c r="BO441" i="1"/>
  <c r="BM441" i="1"/>
  <c r="Z441" i="1"/>
  <c r="Y441" i="1"/>
  <c r="BN441" i="1" s="1"/>
  <c r="BP440" i="1"/>
  <c r="BO440" i="1"/>
  <c r="BM440" i="1"/>
  <c r="Z440" i="1"/>
  <c r="Y440" i="1"/>
  <c r="BN440" i="1" s="1"/>
  <c r="P440" i="1"/>
  <c r="BP439" i="1"/>
  <c r="BO439" i="1"/>
  <c r="BM439" i="1"/>
  <c r="Y439" i="1"/>
  <c r="BN439" i="1" s="1"/>
  <c r="P439" i="1"/>
  <c r="BP438" i="1"/>
  <c r="BO438" i="1"/>
  <c r="BM438" i="1"/>
  <c r="Z438" i="1"/>
  <c r="Y438" i="1"/>
  <c r="BN438" i="1" s="1"/>
  <c r="P438" i="1"/>
  <c r="BO437" i="1"/>
  <c r="BM437" i="1"/>
  <c r="Y437" i="1"/>
  <c r="BN437" i="1" s="1"/>
  <c r="P437" i="1"/>
  <c r="BO436" i="1"/>
  <c r="BN436" i="1"/>
  <c r="BM436" i="1"/>
  <c r="Y436" i="1"/>
  <c r="BP436" i="1" s="1"/>
  <c r="P436" i="1"/>
  <c r="BO435" i="1"/>
  <c r="BM435" i="1"/>
  <c r="Y435" i="1"/>
  <c r="BP435" i="1" s="1"/>
  <c r="BO434" i="1"/>
  <c r="BM434" i="1"/>
  <c r="Y434" i="1"/>
  <c r="BN434" i="1" s="1"/>
  <c r="P434" i="1"/>
  <c r="BO433" i="1"/>
  <c r="BN433" i="1"/>
  <c r="BM433" i="1"/>
  <c r="Y433" i="1"/>
  <c r="Y446" i="1" s="1"/>
  <c r="P433" i="1"/>
  <c r="BO432" i="1"/>
  <c r="BM432" i="1"/>
  <c r="Y432" i="1"/>
  <c r="Z515" i="1" s="1"/>
  <c r="P432" i="1"/>
  <c r="X428" i="1"/>
  <c r="X427" i="1"/>
  <c r="BP426" i="1"/>
  <c r="BO426" i="1"/>
  <c r="BM426" i="1"/>
  <c r="Y426" i="1"/>
  <c r="Y427" i="1" s="1"/>
  <c r="P426" i="1"/>
  <c r="X423" i="1"/>
  <c r="X422" i="1"/>
  <c r="BO421" i="1"/>
  <c r="BM421" i="1"/>
  <c r="Y421" i="1"/>
  <c r="Z421" i="1" s="1"/>
  <c r="Z422" i="1" s="1"/>
  <c r="P421" i="1"/>
  <c r="X418" i="1"/>
  <c r="X417" i="1"/>
  <c r="BO416" i="1"/>
  <c r="BN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Y417" i="1" s="1"/>
  <c r="P413" i="1"/>
  <c r="Y411" i="1"/>
  <c r="X411" i="1"/>
  <c r="Z410" i="1"/>
  <c r="Y410" i="1"/>
  <c r="X410" i="1"/>
  <c r="BP409" i="1"/>
  <c r="BO409" i="1"/>
  <c r="BN409" i="1"/>
  <c r="BM409" i="1"/>
  <c r="Z409" i="1"/>
  <c r="Y409" i="1"/>
  <c r="W515" i="1" s="1"/>
  <c r="P409" i="1"/>
  <c r="X406" i="1"/>
  <c r="Z405" i="1"/>
  <c r="Y405" i="1"/>
  <c r="X405" i="1"/>
  <c r="BO404" i="1"/>
  <c r="BN404" i="1"/>
  <c r="BM404" i="1"/>
  <c r="Z404" i="1"/>
  <c r="Y404" i="1"/>
  <c r="BP404" i="1" s="1"/>
  <c r="P404" i="1"/>
  <c r="BO403" i="1"/>
  <c r="BN403" i="1"/>
  <c r="BM403" i="1"/>
  <c r="Z403" i="1"/>
  <c r="Y403" i="1"/>
  <c r="BP403" i="1" s="1"/>
  <c r="P403" i="1"/>
  <c r="X401" i="1"/>
  <c r="X400" i="1"/>
  <c r="BO399" i="1"/>
  <c r="BM399" i="1"/>
  <c r="Y399" i="1"/>
  <c r="BP399" i="1" s="1"/>
  <c r="P399" i="1"/>
  <c r="BO398" i="1"/>
  <c r="BN398" i="1"/>
  <c r="BM398" i="1"/>
  <c r="Y398" i="1"/>
  <c r="Z398" i="1" s="1"/>
  <c r="P398" i="1"/>
  <c r="BO397" i="1"/>
  <c r="BM397" i="1"/>
  <c r="Y397" i="1"/>
  <c r="BP397" i="1" s="1"/>
  <c r="P397" i="1"/>
  <c r="BO396" i="1"/>
  <c r="BN396" i="1"/>
  <c r="BM396" i="1"/>
  <c r="Z396" i="1"/>
  <c r="Y396" i="1"/>
  <c r="BP396" i="1" s="1"/>
  <c r="P396" i="1"/>
  <c r="BO395" i="1"/>
  <c r="BN395" i="1"/>
  <c r="BM395" i="1"/>
  <c r="Z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N391" i="1"/>
  <c r="BM391" i="1"/>
  <c r="Y391" i="1"/>
  <c r="BP391" i="1" s="1"/>
  <c r="P391" i="1"/>
  <c r="BP390" i="1"/>
  <c r="BO390" i="1"/>
  <c r="BN390" i="1"/>
  <c r="BM390" i="1"/>
  <c r="Z390" i="1"/>
  <c r="Y390" i="1"/>
  <c r="V515" i="1" s="1"/>
  <c r="P390" i="1"/>
  <c r="Y386" i="1"/>
  <c r="X386" i="1"/>
  <c r="X385" i="1"/>
  <c r="BP384" i="1"/>
  <c r="BO384" i="1"/>
  <c r="BM384" i="1"/>
  <c r="Z384" i="1"/>
  <c r="Z385" i="1" s="1"/>
  <c r="Y384" i="1"/>
  <c r="Y385" i="1" s="1"/>
  <c r="P384" i="1"/>
  <c r="X382" i="1"/>
  <c r="X381" i="1"/>
  <c r="BO380" i="1"/>
  <c r="BN380" i="1"/>
  <c r="BM380" i="1"/>
  <c r="Y380" i="1"/>
  <c r="Z380" i="1" s="1"/>
  <c r="P380" i="1"/>
  <c r="BO379" i="1"/>
  <c r="BM379" i="1"/>
  <c r="Y379" i="1"/>
  <c r="BP379" i="1" s="1"/>
  <c r="P379" i="1"/>
  <c r="X377" i="1"/>
  <c r="X376" i="1"/>
  <c r="BO375" i="1"/>
  <c r="BM375" i="1"/>
  <c r="Y375" i="1"/>
  <c r="BN375" i="1" s="1"/>
  <c r="P375" i="1"/>
  <c r="X373" i="1"/>
  <c r="X372" i="1"/>
  <c r="BP371" i="1"/>
  <c r="BO371" i="1"/>
  <c r="BM371" i="1"/>
  <c r="Y371" i="1"/>
  <c r="BN371" i="1" s="1"/>
  <c r="P371" i="1"/>
  <c r="BP370" i="1"/>
  <c r="BO370" i="1"/>
  <c r="BN370" i="1"/>
  <c r="BM370" i="1"/>
  <c r="Z370" i="1"/>
  <c r="Y370" i="1"/>
  <c r="P370" i="1"/>
  <c r="BP369" i="1"/>
  <c r="BO369" i="1"/>
  <c r="BM369" i="1"/>
  <c r="Y369" i="1"/>
  <c r="Y373" i="1" s="1"/>
  <c r="P369" i="1"/>
  <c r="Y366" i="1"/>
  <c r="X366" i="1"/>
  <c r="X365" i="1"/>
  <c r="BO364" i="1"/>
  <c r="BM364" i="1"/>
  <c r="Y364" i="1"/>
  <c r="Z364" i="1" s="1"/>
  <c r="Z365" i="1" s="1"/>
  <c r="P364" i="1"/>
  <c r="Y362" i="1"/>
  <c r="X362" i="1"/>
  <c r="X361" i="1"/>
  <c r="BO360" i="1"/>
  <c r="BN360" i="1"/>
  <c r="BM360" i="1"/>
  <c r="Y360" i="1"/>
  <c r="BP360" i="1" s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M355" i="1"/>
  <c r="Z355" i="1"/>
  <c r="Y355" i="1"/>
  <c r="BN355" i="1" s="1"/>
  <c r="P355" i="1"/>
  <c r="BO354" i="1"/>
  <c r="BM354" i="1"/>
  <c r="Y354" i="1"/>
  <c r="Y357" i="1" s="1"/>
  <c r="P354" i="1"/>
  <c r="X352" i="1"/>
  <c r="X351" i="1"/>
  <c r="BO350" i="1"/>
  <c r="BM350" i="1"/>
  <c r="Y350" i="1"/>
  <c r="Y352" i="1" s="1"/>
  <c r="P350" i="1"/>
  <c r="BO349" i="1"/>
  <c r="BN349" i="1"/>
  <c r="BM349" i="1"/>
  <c r="Z349" i="1"/>
  <c r="Y349" i="1"/>
  <c r="BP349" i="1" s="1"/>
  <c r="P349" i="1"/>
  <c r="BP348" i="1"/>
  <c r="BO348" i="1"/>
  <c r="BN348" i="1"/>
  <c r="BM348" i="1"/>
  <c r="Z348" i="1"/>
  <c r="Y348" i="1"/>
  <c r="P348" i="1"/>
  <c r="BP347" i="1"/>
  <c r="BO347" i="1"/>
  <c r="BM347" i="1"/>
  <c r="Z347" i="1"/>
  <c r="Y347" i="1"/>
  <c r="BN347" i="1" s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N344" i="1"/>
  <c r="BM344" i="1"/>
  <c r="Y344" i="1"/>
  <c r="T515" i="1" s="1"/>
  <c r="P344" i="1"/>
  <c r="X340" i="1"/>
  <c r="X339" i="1"/>
  <c r="BP338" i="1"/>
  <c r="BO338" i="1"/>
  <c r="BN338" i="1"/>
  <c r="BM338" i="1"/>
  <c r="Z338" i="1"/>
  <c r="Y338" i="1"/>
  <c r="P338" i="1"/>
  <c r="BP337" i="1"/>
  <c r="BO337" i="1"/>
  <c r="BM337" i="1"/>
  <c r="Z337" i="1"/>
  <c r="Y337" i="1"/>
  <c r="BN337" i="1" s="1"/>
  <c r="P337" i="1"/>
  <c r="BO336" i="1"/>
  <c r="BM336" i="1"/>
  <c r="Y336" i="1"/>
  <c r="S515" i="1" s="1"/>
  <c r="P336" i="1"/>
  <c r="X333" i="1"/>
  <c r="X332" i="1"/>
  <c r="BO331" i="1"/>
  <c r="BM331" i="1"/>
  <c r="Y331" i="1"/>
  <c r="Y333" i="1" s="1"/>
  <c r="P331" i="1"/>
  <c r="BP330" i="1"/>
  <c r="BO330" i="1"/>
  <c r="BN330" i="1"/>
  <c r="BM330" i="1"/>
  <c r="Z330" i="1"/>
  <c r="Y330" i="1"/>
  <c r="P330" i="1"/>
  <c r="BP329" i="1"/>
  <c r="BO329" i="1"/>
  <c r="BN329" i="1"/>
  <c r="BM329" i="1"/>
  <c r="Z329" i="1"/>
  <c r="Y329" i="1"/>
  <c r="P329" i="1"/>
  <c r="X327" i="1"/>
  <c r="X326" i="1"/>
  <c r="BO325" i="1"/>
  <c r="BM325" i="1"/>
  <c r="Y325" i="1"/>
  <c r="BP325" i="1" s="1"/>
  <c r="P325" i="1"/>
  <c r="BP324" i="1"/>
  <c r="BO324" i="1"/>
  <c r="BN324" i="1"/>
  <c r="BM324" i="1"/>
  <c r="Y324" i="1"/>
  <c r="Z324" i="1" s="1"/>
  <c r="P324" i="1"/>
  <c r="BO323" i="1"/>
  <c r="BM323" i="1"/>
  <c r="Y323" i="1"/>
  <c r="BP323" i="1" s="1"/>
  <c r="BO322" i="1"/>
  <c r="BM322" i="1"/>
  <c r="Y322" i="1"/>
  <c r="BP322" i="1" s="1"/>
  <c r="X320" i="1"/>
  <c r="X319" i="1"/>
  <c r="BP318" i="1"/>
  <c r="BO318" i="1"/>
  <c r="BN318" i="1"/>
  <c r="BM318" i="1"/>
  <c r="Z318" i="1"/>
  <c r="Y318" i="1"/>
  <c r="P318" i="1"/>
  <c r="BP317" i="1"/>
  <c r="BO317" i="1"/>
  <c r="BM317" i="1"/>
  <c r="Y317" i="1"/>
  <c r="BN317" i="1" s="1"/>
  <c r="P317" i="1"/>
  <c r="BO316" i="1"/>
  <c r="BM316" i="1"/>
  <c r="Y316" i="1"/>
  <c r="Y319" i="1" s="1"/>
  <c r="P316" i="1"/>
  <c r="X314" i="1"/>
  <c r="X313" i="1"/>
  <c r="BO312" i="1"/>
  <c r="BN312" i="1"/>
  <c r="BM312" i="1"/>
  <c r="Z312" i="1"/>
  <c r="Y312" i="1"/>
  <c r="BP312" i="1" s="1"/>
  <c r="P312" i="1"/>
  <c r="BO311" i="1"/>
  <c r="BM311" i="1"/>
  <c r="Y311" i="1"/>
  <c r="Z311" i="1" s="1"/>
  <c r="P311" i="1"/>
  <c r="BP310" i="1"/>
  <c r="BO310" i="1"/>
  <c r="BM310" i="1"/>
  <c r="Z310" i="1"/>
  <c r="Y310" i="1"/>
  <c r="BN310" i="1" s="1"/>
  <c r="P310" i="1"/>
  <c r="BP309" i="1"/>
  <c r="BO309" i="1"/>
  <c r="BM309" i="1"/>
  <c r="Y309" i="1"/>
  <c r="BN309" i="1" s="1"/>
  <c r="P309" i="1"/>
  <c r="BO308" i="1"/>
  <c r="BM308" i="1"/>
  <c r="Y308" i="1"/>
  <c r="Z308" i="1" s="1"/>
  <c r="P308" i="1"/>
  <c r="X306" i="1"/>
  <c r="X305" i="1"/>
  <c r="BO304" i="1"/>
  <c r="BN304" i="1"/>
  <c r="BM304" i="1"/>
  <c r="Z304" i="1"/>
  <c r="Y304" i="1"/>
  <c r="BP304" i="1" s="1"/>
  <c r="P304" i="1"/>
  <c r="BO303" i="1"/>
  <c r="BM303" i="1"/>
  <c r="Y303" i="1"/>
  <c r="Z303" i="1" s="1"/>
  <c r="P303" i="1"/>
  <c r="BP302" i="1"/>
  <c r="BO302" i="1"/>
  <c r="BM302" i="1"/>
  <c r="Z302" i="1"/>
  <c r="Y302" i="1"/>
  <c r="BN302" i="1" s="1"/>
  <c r="P302" i="1"/>
  <c r="BP301" i="1"/>
  <c r="BO301" i="1"/>
  <c r="BM301" i="1"/>
  <c r="Y301" i="1"/>
  <c r="BN301" i="1" s="1"/>
  <c r="P301" i="1"/>
  <c r="BO300" i="1"/>
  <c r="BM300" i="1"/>
  <c r="Y300" i="1"/>
  <c r="Z300" i="1" s="1"/>
  <c r="P300" i="1"/>
  <c r="BP299" i="1"/>
  <c r="BO299" i="1"/>
  <c r="BM299" i="1"/>
  <c r="Z299" i="1"/>
  <c r="Y299" i="1"/>
  <c r="BN299" i="1" s="1"/>
  <c r="P299" i="1"/>
  <c r="BP298" i="1"/>
  <c r="BO298" i="1"/>
  <c r="BN298" i="1"/>
  <c r="BM298" i="1"/>
  <c r="Z298" i="1"/>
  <c r="Y298" i="1"/>
  <c r="P298" i="1"/>
  <c r="X296" i="1"/>
  <c r="X295" i="1"/>
  <c r="BP294" i="1"/>
  <c r="BO294" i="1"/>
  <c r="BM294" i="1"/>
  <c r="Z294" i="1"/>
  <c r="Y294" i="1"/>
  <c r="BN294" i="1" s="1"/>
  <c r="P294" i="1"/>
  <c r="BP293" i="1"/>
  <c r="BO293" i="1"/>
  <c r="BM293" i="1"/>
  <c r="Y293" i="1"/>
  <c r="BN293" i="1" s="1"/>
  <c r="P293" i="1"/>
  <c r="BO292" i="1"/>
  <c r="BM292" i="1"/>
  <c r="Y292" i="1"/>
  <c r="Y295" i="1" s="1"/>
  <c r="P292" i="1"/>
  <c r="BP291" i="1"/>
  <c r="BO291" i="1"/>
  <c r="BM291" i="1"/>
  <c r="Z291" i="1"/>
  <c r="Y291" i="1"/>
  <c r="BN291" i="1" s="1"/>
  <c r="P291" i="1"/>
  <c r="BP290" i="1"/>
  <c r="BO290" i="1"/>
  <c r="BN290" i="1"/>
  <c r="BM290" i="1"/>
  <c r="Z290" i="1"/>
  <c r="Y290" i="1"/>
  <c r="P290" i="1"/>
  <c r="BO289" i="1"/>
  <c r="BN289" i="1"/>
  <c r="BM289" i="1"/>
  <c r="Z289" i="1"/>
  <c r="Y289" i="1"/>
  <c r="R515" i="1" s="1"/>
  <c r="P289" i="1"/>
  <c r="X286" i="1"/>
  <c r="X285" i="1"/>
  <c r="BP284" i="1"/>
  <c r="BO284" i="1"/>
  <c r="BM284" i="1"/>
  <c r="Y284" i="1"/>
  <c r="Y286" i="1" s="1"/>
  <c r="P284" i="1"/>
  <c r="X281" i="1"/>
  <c r="X280" i="1"/>
  <c r="BP279" i="1"/>
  <c r="BO279" i="1"/>
  <c r="BM279" i="1"/>
  <c r="Y279" i="1"/>
  <c r="Y280" i="1" s="1"/>
  <c r="P279" i="1"/>
  <c r="X277" i="1"/>
  <c r="X276" i="1"/>
  <c r="BO275" i="1"/>
  <c r="BM275" i="1"/>
  <c r="Y275" i="1"/>
  <c r="Y277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N268" i="1"/>
  <c r="BM268" i="1"/>
  <c r="Y268" i="1"/>
  <c r="BP268" i="1" s="1"/>
  <c r="P268" i="1"/>
  <c r="Y265" i="1"/>
  <c r="X265" i="1"/>
  <c r="X264" i="1"/>
  <c r="BO263" i="1"/>
  <c r="BM263" i="1"/>
  <c r="Y263" i="1"/>
  <c r="BP263" i="1" s="1"/>
  <c r="BO262" i="1"/>
  <c r="BN262" i="1"/>
  <c r="BM262" i="1"/>
  <c r="Z262" i="1"/>
  <c r="Y262" i="1"/>
  <c r="BP262" i="1" s="1"/>
  <c r="P262" i="1"/>
  <c r="BP261" i="1"/>
  <c r="BO261" i="1"/>
  <c r="BN261" i="1"/>
  <c r="BM261" i="1"/>
  <c r="Y261" i="1"/>
  <c r="Z261" i="1" s="1"/>
  <c r="BP260" i="1"/>
  <c r="BO260" i="1"/>
  <c r="BN260" i="1"/>
  <c r="BM260" i="1"/>
  <c r="Z260" i="1"/>
  <c r="Y260" i="1"/>
  <c r="M515" i="1" s="1"/>
  <c r="P260" i="1"/>
  <c r="X257" i="1"/>
  <c r="X256" i="1"/>
  <c r="BP255" i="1"/>
  <c r="BO255" i="1"/>
  <c r="BN255" i="1"/>
  <c r="BM255" i="1"/>
  <c r="Z255" i="1"/>
  <c r="Y255" i="1"/>
  <c r="P255" i="1"/>
  <c r="BP254" i="1"/>
  <c r="BO254" i="1"/>
  <c r="BM254" i="1"/>
  <c r="Y254" i="1"/>
  <c r="BN254" i="1" s="1"/>
  <c r="P254" i="1"/>
  <c r="BO253" i="1"/>
  <c r="BM253" i="1"/>
  <c r="Y253" i="1"/>
  <c r="Y256" i="1" s="1"/>
  <c r="P253" i="1"/>
  <c r="BP252" i="1"/>
  <c r="BO252" i="1"/>
  <c r="BM252" i="1"/>
  <c r="Z252" i="1"/>
  <c r="Y252" i="1"/>
  <c r="BN252" i="1" s="1"/>
  <c r="P252" i="1"/>
  <c r="BP251" i="1"/>
  <c r="BO251" i="1"/>
  <c r="BN251" i="1"/>
  <c r="BM251" i="1"/>
  <c r="Z251" i="1"/>
  <c r="Y251" i="1"/>
  <c r="L515" i="1" s="1"/>
  <c r="P251" i="1"/>
  <c r="X248" i="1"/>
  <c r="X247" i="1"/>
  <c r="BP246" i="1"/>
  <c r="BO246" i="1"/>
  <c r="BN246" i="1"/>
  <c r="BM246" i="1"/>
  <c r="Z246" i="1"/>
  <c r="Y246" i="1"/>
  <c r="P246" i="1"/>
  <c r="BP245" i="1"/>
  <c r="BO245" i="1"/>
  <c r="BM245" i="1"/>
  <c r="Y245" i="1"/>
  <c r="BN245" i="1" s="1"/>
  <c r="P245" i="1"/>
  <c r="BO244" i="1"/>
  <c r="BM244" i="1"/>
  <c r="Y244" i="1"/>
  <c r="Y247" i="1" s="1"/>
  <c r="P244" i="1"/>
  <c r="BP243" i="1"/>
  <c r="BO243" i="1"/>
  <c r="BM243" i="1"/>
  <c r="Z243" i="1"/>
  <c r="Y243" i="1"/>
  <c r="BN243" i="1" s="1"/>
  <c r="BP242" i="1"/>
  <c r="BO242" i="1"/>
  <c r="BM242" i="1"/>
  <c r="Y242" i="1"/>
  <c r="BN242" i="1" s="1"/>
  <c r="P242" i="1"/>
  <c r="X240" i="1"/>
  <c r="X239" i="1"/>
  <c r="BP238" i="1"/>
  <c r="BO238" i="1"/>
  <c r="BM238" i="1"/>
  <c r="Y238" i="1"/>
  <c r="Y239" i="1" s="1"/>
  <c r="Y236" i="1"/>
  <c r="X236" i="1"/>
  <c r="Z235" i="1"/>
  <c r="Y235" i="1"/>
  <c r="X235" i="1"/>
  <c r="BP234" i="1"/>
  <c r="BO234" i="1"/>
  <c r="BN234" i="1"/>
  <c r="BM234" i="1"/>
  <c r="Z234" i="1"/>
  <c r="Y234" i="1"/>
  <c r="P234" i="1"/>
  <c r="X232" i="1"/>
  <c r="X231" i="1"/>
  <c r="BP230" i="1"/>
  <c r="BO230" i="1"/>
  <c r="BN230" i="1"/>
  <c r="BM230" i="1"/>
  <c r="Y230" i="1"/>
  <c r="Z230" i="1" s="1"/>
  <c r="P230" i="1"/>
  <c r="BO229" i="1"/>
  <c r="BM229" i="1"/>
  <c r="Y229" i="1"/>
  <c r="BP229" i="1" s="1"/>
  <c r="P229" i="1"/>
  <c r="BP228" i="1"/>
  <c r="BO228" i="1"/>
  <c r="BN228" i="1"/>
  <c r="BM228" i="1"/>
  <c r="Y228" i="1"/>
  <c r="Z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N225" i="1"/>
  <c r="BM225" i="1"/>
  <c r="Y225" i="1"/>
  <c r="Y232" i="1" s="1"/>
  <c r="P225" i="1"/>
  <c r="BP224" i="1"/>
  <c r="BO224" i="1"/>
  <c r="BN224" i="1"/>
  <c r="BM224" i="1"/>
  <c r="Z224" i="1"/>
  <c r="Y224" i="1"/>
  <c r="K515" i="1" s="1"/>
  <c r="P224" i="1"/>
  <c r="X221" i="1"/>
  <c r="X220" i="1"/>
  <c r="BP219" i="1"/>
  <c r="BO219" i="1"/>
  <c r="BN219" i="1"/>
  <c r="BM219" i="1"/>
  <c r="Y219" i="1"/>
  <c r="Z219" i="1" s="1"/>
  <c r="P219" i="1"/>
  <c r="BO218" i="1"/>
  <c r="BM218" i="1"/>
  <c r="Y218" i="1"/>
  <c r="BP218" i="1" s="1"/>
  <c r="P218" i="1"/>
  <c r="X216" i="1"/>
  <c r="X215" i="1"/>
  <c r="BO214" i="1"/>
  <c r="BN214" i="1"/>
  <c r="BM214" i="1"/>
  <c r="Z214" i="1"/>
  <c r="Y214" i="1"/>
  <c r="BP214" i="1" s="1"/>
  <c r="P214" i="1"/>
  <c r="BP213" i="1"/>
  <c r="BO213" i="1"/>
  <c r="BN213" i="1"/>
  <c r="BM213" i="1"/>
  <c r="Y213" i="1"/>
  <c r="Z213" i="1" s="1"/>
  <c r="P213" i="1"/>
  <c r="BO212" i="1"/>
  <c r="BM212" i="1"/>
  <c r="Y212" i="1"/>
  <c r="BP212" i="1" s="1"/>
  <c r="P212" i="1"/>
  <c r="BP211" i="1"/>
  <c r="BO211" i="1"/>
  <c r="BN211" i="1"/>
  <c r="BM211" i="1"/>
  <c r="Y211" i="1"/>
  <c r="Z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N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N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N196" i="1"/>
  <c r="BM196" i="1"/>
  <c r="Y196" i="1"/>
  <c r="Y203" i="1" s="1"/>
  <c r="P196" i="1"/>
  <c r="BP195" i="1"/>
  <c r="BO195" i="1"/>
  <c r="BM195" i="1"/>
  <c r="Z195" i="1"/>
  <c r="Y195" i="1"/>
  <c r="BN195" i="1" s="1"/>
  <c r="P195" i="1"/>
  <c r="Y193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J515" i="1" s="1"/>
  <c r="P185" i="1"/>
  <c r="X182" i="1"/>
  <c r="X181" i="1"/>
  <c r="BP180" i="1"/>
  <c r="BO180" i="1"/>
  <c r="BN180" i="1"/>
  <c r="BM180" i="1"/>
  <c r="Y180" i="1"/>
  <c r="Y182" i="1" s="1"/>
  <c r="P180" i="1"/>
  <c r="X178" i="1"/>
  <c r="X177" i="1"/>
  <c r="BO176" i="1"/>
  <c r="BM176" i="1"/>
  <c r="Y176" i="1"/>
  <c r="Y177" i="1" s="1"/>
  <c r="P176" i="1"/>
  <c r="BP175" i="1"/>
  <c r="BO175" i="1"/>
  <c r="BM175" i="1"/>
  <c r="Z175" i="1"/>
  <c r="Y175" i="1"/>
  <c r="BN175" i="1" s="1"/>
  <c r="P175" i="1"/>
  <c r="BP174" i="1"/>
  <c r="BO174" i="1"/>
  <c r="BN174" i="1"/>
  <c r="BM174" i="1"/>
  <c r="Z174" i="1"/>
  <c r="Y174" i="1"/>
  <c r="Y178" i="1" s="1"/>
  <c r="P174" i="1"/>
  <c r="X172" i="1"/>
  <c r="X171" i="1"/>
  <c r="BO170" i="1"/>
  <c r="BN170" i="1"/>
  <c r="BM170" i="1"/>
  <c r="Z170" i="1"/>
  <c r="Y170" i="1"/>
  <c r="BP170" i="1" s="1"/>
  <c r="P170" i="1"/>
  <c r="BP169" i="1"/>
  <c r="BO169" i="1"/>
  <c r="BM169" i="1"/>
  <c r="Y169" i="1"/>
  <c r="BN169" i="1" s="1"/>
  <c r="P169" i="1"/>
  <c r="BO168" i="1"/>
  <c r="BM168" i="1"/>
  <c r="Y168" i="1"/>
  <c r="Z168" i="1" s="1"/>
  <c r="P168" i="1"/>
  <c r="BP167" i="1"/>
  <c r="BO167" i="1"/>
  <c r="BM167" i="1"/>
  <c r="Z167" i="1"/>
  <c r="Y167" i="1"/>
  <c r="BN167" i="1" s="1"/>
  <c r="P167" i="1"/>
  <c r="BP166" i="1"/>
  <c r="BO166" i="1"/>
  <c r="BN166" i="1"/>
  <c r="BM166" i="1"/>
  <c r="Z166" i="1"/>
  <c r="Y166" i="1"/>
  <c r="P166" i="1"/>
  <c r="BP165" i="1"/>
  <c r="BO165" i="1"/>
  <c r="BN165" i="1"/>
  <c r="BM165" i="1"/>
  <c r="Z165" i="1"/>
  <c r="Y165" i="1"/>
  <c r="P165" i="1"/>
  <c r="BP164" i="1"/>
  <c r="BO164" i="1"/>
  <c r="BN164" i="1"/>
  <c r="BM164" i="1"/>
  <c r="Y164" i="1"/>
  <c r="Z164" i="1" s="1"/>
  <c r="P164" i="1"/>
  <c r="BO163" i="1"/>
  <c r="BM163" i="1"/>
  <c r="Y163" i="1"/>
  <c r="BP163" i="1" s="1"/>
  <c r="P163" i="1"/>
  <c r="BP162" i="1"/>
  <c r="BO162" i="1"/>
  <c r="BN162" i="1"/>
  <c r="BM162" i="1"/>
  <c r="Y162" i="1"/>
  <c r="Z162" i="1" s="1"/>
  <c r="P162" i="1"/>
  <c r="X160" i="1"/>
  <c r="Z159" i="1"/>
  <c r="Y159" i="1"/>
  <c r="X159" i="1"/>
  <c r="BP158" i="1"/>
  <c r="BO158" i="1"/>
  <c r="BN158" i="1"/>
  <c r="BM158" i="1"/>
  <c r="Z158" i="1"/>
  <c r="Y158" i="1"/>
  <c r="Y160" i="1" s="1"/>
  <c r="P158" i="1"/>
  <c r="X154" i="1"/>
  <c r="X153" i="1"/>
  <c r="BO152" i="1"/>
  <c r="BN152" i="1"/>
  <c r="BM152" i="1"/>
  <c r="Z152" i="1"/>
  <c r="Y152" i="1"/>
  <c r="BP152" i="1" s="1"/>
  <c r="P152" i="1"/>
  <c r="BP151" i="1"/>
  <c r="BO151" i="1"/>
  <c r="BM151" i="1"/>
  <c r="Y151" i="1"/>
  <c r="BN151" i="1" s="1"/>
  <c r="P151" i="1"/>
  <c r="BO150" i="1"/>
  <c r="BM150" i="1"/>
  <c r="Y150" i="1"/>
  <c r="Y153" i="1" s="1"/>
  <c r="P150" i="1"/>
  <c r="Y148" i="1"/>
  <c r="X148" i="1"/>
  <c r="Y147" i="1"/>
  <c r="X147" i="1"/>
  <c r="BP146" i="1"/>
  <c r="BO146" i="1"/>
  <c r="BN146" i="1"/>
  <c r="BM146" i="1"/>
  <c r="Z146" i="1"/>
  <c r="Z147" i="1" s="1"/>
  <c r="Y146" i="1"/>
  <c r="H515" i="1" s="1"/>
  <c r="P146" i="1"/>
  <c r="X143" i="1"/>
  <c r="X142" i="1"/>
  <c r="BP141" i="1"/>
  <c r="BO141" i="1"/>
  <c r="BN141" i="1"/>
  <c r="BM141" i="1"/>
  <c r="Z141" i="1"/>
  <c r="Y141" i="1"/>
  <c r="P141" i="1"/>
  <c r="BO140" i="1"/>
  <c r="BN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X133" i="1"/>
  <c r="X132" i="1"/>
  <c r="BO131" i="1"/>
  <c r="BN131" i="1"/>
  <c r="BM131" i="1"/>
  <c r="Y131" i="1"/>
  <c r="Z131" i="1" s="1"/>
  <c r="P131" i="1"/>
  <c r="BO130" i="1"/>
  <c r="BM130" i="1"/>
  <c r="Y130" i="1"/>
  <c r="G515" i="1" s="1"/>
  <c r="P130" i="1"/>
  <c r="X127" i="1"/>
  <c r="X126" i="1"/>
  <c r="BP125" i="1"/>
  <c r="BO125" i="1"/>
  <c r="BN125" i="1"/>
  <c r="BM125" i="1"/>
  <c r="Z125" i="1"/>
  <c r="Y125" i="1"/>
  <c r="P125" i="1"/>
  <c r="BP124" i="1"/>
  <c r="BO124" i="1"/>
  <c r="BN124" i="1"/>
  <c r="BM124" i="1"/>
  <c r="Y124" i="1"/>
  <c r="Z124" i="1" s="1"/>
  <c r="Z126" i="1" s="1"/>
  <c r="P124" i="1"/>
  <c r="X122" i="1"/>
  <c r="X121" i="1"/>
  <c r="BO120" i="1"/>
  <c r="BM120" i="1"/>
  <c r="Y120" i="1"/>
  <c r="Y121" i="1" s="1"/>
  <c r="P120" i="1"/>
  <c r="BP119" i="1"/>
  <c r="BO119" i="1"/>
  <c r="BM119" i="1"/>
  <c r="Z119" i="1"/>
  <c r="Y119" i="1"/>
  <c r="BN119" i="1" s="1"/>
  <c r="P119" i="1"/>
  <c r="BP118" i="1"/>
  <c r="BO118" i="1"/>
  <c r="BN118" i="1"/>
  <c r="BM118" i="1"/>
  <c r="Z118" i="1"/>
  <c r="Y118" i="1"/>
  <c r="P118" i="1"/>
  <c r="BP117" i="1"/>
  <c r="BO117" i="1"/>
  <c r="BN117" i="1"/>
  <c r="BM117" i="1"/>
  <c r="Z117" i="1"/>
  <c r="Y117" i="1"/>
  <c r="Y122" i="1" s="1"/>
  <c r="P117" i="1"/>
  <c r="X115" i="1"/>
  <c r="X114" i="1"/>
  <c r="BP113" i="1"/>
  <c r="BO113" i="1"/>
  <c r="BM113" i="1"/>
  <c r="Y113" i="1"/>
  <c r="BN113" i="1" s="1"/>
  <c r="P113" i="1"/>
  <c r="BO112" i="1"/>
  <c r="BM112" i="1"/>
  <c r="Y112" i="1"/>
  <c r="Z112" i="1" s="1"/>
  <c r="P112" i="1"/>
  <c r="BP111" i="1"/>
  <c r="BO111" i="1"/>
  <c r="BM111" i="1"/>
  <c r="Z111" i="1"/>
  <c r="Y111" i="1"/>
  <c r="BN111" i="1" s="1"/>
  <c r="P111" i="1"/>
  <c r="Y109" i="1"/>
  <c r="X109" i="1"/>
  <c r="X108" i="1"/>
  <c r="BO107" i="1"/>
  <c r="BM107" i="1"/>
  <c r="Y107" i="1"/>
  <c r="Z107" i="1" s="1"/>
  <c r="P107" i="1"/>
  <c r="BO106" i="1"/>
  <c r="BN106" i="1"/>
  <c r="BM106" i="1"/>
  <c r="Z106" i="1"/>
  <c r="Y106" i="1"/>
  <c r="BP106" i="1" s="1"/>
  <c r="P106" i="1"/>
  <c r="BP105" i="1"/>
  <c r="BO105" i="1"/>
  <c r="BM105" i="1"/>
  <c r="Y105" i="1"/>
  <c r="BN105" i="1" s="1"/>
  <c r="P105" i="1"/>
  <c r="BO104" i="1"/>
  <c r="BM104" i="1"/>
  <c r="Y104" i="1"/>
  <c r="F515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Z98" i="1" s="1"/>
  <c r="P98" i="1"/>
  <c r="BO97" i="1"/>
  <c r="BN97" i="1"/>
  <c r="BM97" i="1"/>
  <c r="Z97" i="1"/>
  <c r="Y97" i="1"/>
  <c r="BP97" i="1" s="1"/>
  <c r="P97" i="1"/>
  <c r="BP96" i="1"/>
  <c r="BO96" i="1"/>
  <c r="BM96" i="1"/>
  <c r="Y96" i="1"/>
  <c r="BN96" i="1" s="1"/>
  <c r="P96" i="1"/>
  <c r="BO95" i="1"/>
  <c r="BM95" i="1"/>
  <c r="Y95" i="1"/>
  <c r="Y101" i="1" s="1"/>
  <c r="X93" i="1"/>
  <c r="X92" i="1"/>
  <c r="BO91" i="1"/>
  <c r="BN91" i="1"/>
  <c r="BM91" i="1"/>
  <c r="Y91" i="1"/>
  <c r="BP91" i="1" s="1"/>
  <c r="P91" i="1"/>
  <c r="BO90" i="1"/>
  <c r="BM90" i="1"/>
  <c r="Z90" i="1"/>
  <c r="Y90" i="1"/>
  <c r="BP90" i="1" s="1"/>
  <c r="P90" i="1"/>
  <c r="BP89" i="1"/>
  <c r="BO89" i="1"/>
  <c r="BM89" i="1"/>
  <c r="Y89" i="1"/>
  <c r="E515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P83" i="1"/>
  <c r="X81" i="1"/>
  <c r="Y80" i="1"/>
  <c r="X80" i="1"/>
  <c r="BP79" i="1"/>
  <c r="BO79" i="1"/>
  <c r="BN79" i="1"/>
  <c r="BM79" i="1"/>
  <c r="Y79" i="1"/>
  <c r="Z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N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Y63" i="1"/>
  <c r="Z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Y57" i="1"/>
  <c r="Z57" i="1" s="1"/>
  <c r="P57" i="1"/>
  <c r="BO56" i="1"/>
  <c r="BM56" i="1"/>
  <c r="Y56" i="1"/>
  <c r="BP56" i="1" s="1"/>
  <c r="P56" i="1"/>
  <c r="BP55" i="1"/>
  <c r="BO55" i="1"/>
  <c r="BN55" i="1"/>
  <c r="BM55" i="1"/>
  <c r="Y55" i="1"/>
  <c r="Z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Y45" i="1"/>
  <c r="X45" i="1"/>
  <c r="X44" i="1"/>
  <c r="BP43" i="1"/>
  <c r="BO43" i="1"/>
  <c r="BN43" i="1"/>
  <c r="BM43" i="1"/>
  <c r="Z43" i="1"/>
  <c r="Y43" i="1"/>
  <c r="P43" i="1"/>
  <c r="BP42" i="1"/>
  <c r="BO42" i="1"/>
  <c r="BN42" i="1"/>
  <c r="BM42" i="1"/>
  <c r="Y42" i="1"/>
  <c r="Z42" i="1" s="1"/>
  <c r="P42" i="1"/>
  <c r="BO41" i="1"/>
  <c r="BM41" i="1"/>
  <c r="Y41" i="1"/>
  <c r="C515" i="1" s="1"/>
  <c r="P41" i="1"/>
  <c r="Y37" i="1"/>
  <c r="X37" i="1"/>
  <c r="Z36" i="1"/>
  <c r="Y36" i="1"/>
  <c r="X36" i="1"/>
  <c r="BP35" i="1"/>
  <c r="BO35" i="1"/>
  <c r="BM35" i="1"/>
  <c r="Z35" i="1"/>
  <c r="Y35" i="1"/>
  <c r="BN35" i="1" s="1"/>
  <c r="P35" i="1"/>
  <c r="Y33" i="1"/>
  <c r="X33" i="1"/>
  <c r="X32" i="1"/>
  <c r="BO31" i="1"/>
  <c r="BM31" i="1"/>
  <c r="Y31" i="1"/>
  <c r="Z31" i="1" s="1"/>
  <c r="P31" i="1"/>
  <c r="BO30" i="1"/>
  <c r="BN30" i="1"/>
  <c r="BM30" i="1"/>
  <c r="Z30" i="1"/>
  <c r="Y30" i="1"/>
  <c r="BP30" i="1" s="1"/>
  <c r="P30" i="1"/>
  <c r="BP29" i="1"/>
  <c r="BO29" i="1"/>
  <c r="BM29" i="1"/>
  <c r="Y29" i="1"/>
  <c r="BN29" i="1" s="1"/>
  <c r="P29" i="1"/>
  <c r="BO28" i="1"/>
  <c r="BM28" i="1"/>
  <c r="Y28" i="1"/>
  <c r="Z28" i="1" s="1"/>
  <c r="P28" i="1"/>
  <c r="BP27" i="1"/>
  <c r="BO27" i="1"/>
  <c r="BM27" i="1"/>
  <c r="Z27" i="1"/>
  <c r="Y27" i="1"/>
  <c r="BN27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X509" i="1" s="1"/>
  <c r="BO22" i="1"/>
  <c r="X507" i="1" s="1"/>
  <c r="BN22" i="1"/>
  <c r="BM22" i="1"/>
  <c r="X506" i="1" s="1"/>
  <c r="Z22" i="1"/>
  <c r="Z23" i="1" s="1"/>
  <c r="Y22" i="1"/>
  <c r="BP22" i="1" s="1"/>
  <c r="H10" i="1"/>
  <c r="F10" i="1"/>
  <c r="A10" i="1"/>
  <c r="H9" i="1"/>
  <c r="A9" i="1"/>
  <c r="J9" i="1" s="1"/>
  <c r="D7" i="1"/>
  <c r="Q6" i="1"/>
  <c r="P2" i="1"/>
  <c r="Z305" i="1" l="1"/>
  <c r="X508" i="1"/>
  <c r="BN62" i="1"/>
  <c r="BN28" i="1"/>
  <c r="Y506" i="1" s="1"/>
  <c r="BN120" i="1"/>
  <c r="Y142" i="1"/>
  <c r="BN176" i="1"/>
  <c r="BN308" i="1"/>
  <c r="BN316" i="1"/>
  <c r="BP380" i="1"/>
  <c r="BP398" i="1"/>
  <c r="Y428" i="1"/>
  <c r="Y484" i="1"/>
  <c r="BP496" i="1"/>
  <c r="Z95" i="1"/>
  <c r="Y171" i="1"/>
  <c r="BN112" i="1"/>
  <c r="BP131" i="1"/>
  <c r="BN150" i="1"/>
  <c r="BN292" i="1"/>
  <c r="Y24" i="1"/>
  <c r="BN31" i="1"/>
  <c r="Z52" i="1"/>
  <c r="Z68" i="1"/>
  <c r="Y71" i="1"/>
  <c r="Z76" i="1"/>
  <c r="Z84" i="1"/>
  <c r="Z85" i="1" s="1"/>
  <c r="BN98" i="1"/>
  <c r="BN107" i="1"/>
  <c r="Y137" i="1"/>
  <c r="Y154" i="1"/>
  <c r="Y172" i="1"/>
  <c r="Z190" i="1"/>
  <c r="Z192" i="1" s="1"/>
  <c r="Z198" i="1"/>
  <c r="Z206" i="1"/>
  <c r="Y248" i="1"/>
  <c r="Y257" i="1"/>
  <c r="Z275" i="1"/>
  <c r="Z276" i="1" s="1"/>
  <c r="BP289" i="1"/>
  <c r="Y296" i="1"/>
  <c r="BN303" i="1"/>
  <c r="BN311" i="1"/>
  <c r="Y320" i="1"/>
  <c r="Z336" i="1"/>
  <c r="Z339" i="1" s="1"/>
  <c r="Y339" i="1"/>
  <c r="Z346" i="1"/>
  <c r="Z354" i="1"/>
  <c r="Z356" i="1" s="1"/>
  <c r="BN364" i="1"/>
  <c r="BP375" i="1"/>
  <c r="Z393" i="1"/>
  <c r="BN421" i="1"/>
  <c r="BP434" i="1"/>
  <c r="BP437" i="1"/>
  <c r="Y447" i="1"/>
  <c r="BP456" i="1"/>
  <c r="Y463" i="1"/>
  <c r="BN480" i="1"/>
  <c r="BN491" i="1"/>
  <c r="I515" i="1"/>
  <c r="BN54" i="1"/>
  <c r="Z104" i="1"/>
  <c r="BN244" i="1"/>
  <c r="BN253" i="1"/>
  <c r="BN300" i="1"/>
  <c r="BP28" i="1"/>
  <c r="Y507" i="1" s="1"/>
  <c r="Y58" i="1"/>
  <c r="BN90" i="1"/>
  <c r="BP95" i="1"/>
  <c r="BP104" i="1"/>
  <c r="BP112" i="1"/>
  <c r="BP120" i="1"/>
  <c r="Y132" i="1"/>
  <c r="BP150" i="1"/>
  <c r="BP168" i="1"/>
  <c r="BP176" i="1"/>
  <c r="Y220" i="1"/>
  <c r="Y240" i="1"/>
  <c r="BP244" i="1"/>
  <c r="BP253" i="1"/>
  <c r="Y281" i="1"/>
  <c r="BP292" i="1"/>
  <c r="BP300" i="1"/>
  <c r="BP308" i="1"/>
  <c r="BP316" i="1"/>
  <c r="Y381" i="1"/>
  <c r="Z486" i="1"/>
  <c r="Z488" i="1" s="1"/>
  <c r="Z497" i="1"/>
  <c r="Z498" i="1" s="1"/>
  <c r="Y504" i="1"/>
  <c r="BN136" i="1"/>
  <c r="BN95" i="1"/>
  <c r="BP31" i="1"/>
  <c r="Z41" i="1"/>
  <c r="Z44" i="1" s="1"/>
  <c r="Y44" i="1"/>
  <c r="Y509" i="1" s="1"/>
  <c r="BN52" i="1"/>
  <c r="BN68" i="1"/>
  <c r="BN76" i="1"/>
  <c r="BN84" i="1"/>
  <c r="BP98" i="1"/>
  <c r="BP107" i="1"/>
  <c r="Y126" i="1"/>
  <c r="Y143" i="1"/>
  <c r="Z163" i="1"/>
  <c r="Z171" i="1" s="1"/>
  <c r="BN190" i="1"/>
  <c r="BN198" i="1"/>
  <c r="BN206" i="1"/>
  <c r="Z212" i="1"/>
  <c r="Y215" i="1"/>
  <c r="Z229" i="1"/>
  <c r="Z263" i="1"/>
  <c r="Z264" i="1" s="1"/>
  <c r="BN275" i="1"/>
  <c r="BP303" i="1"/>
  <c r="BP311" i="1"/>
  <c r="Z322" i="1"/>
  <c r="Z326" i="1" s="1"/>
  <c r="Z325" i="1"/>
  <c r="BN336" i="1"/>
  <c r="BN346" i="1"/>
  <c r="BN354" i="1"/>
  <c r="BP364" i="1"/>
  <c r="Y376" i="1"/>
  <c r="BN393" i="1"/>
  <c r="Z399" i="1"/>
  <c r="BP421" i="1"/>
  <c r="Z432" i="1"/>
  <c r="Z435" i="1"/>
  <c r="BN475" i="1"/>
  <c r="BP480" i="1"/>
  <c r="BP491" i="1"/>
  <c r="Y340" i="1"/>
  <c r="Y49" i="1"/>
  <c r="Y66" i="1"/>
  <c r="Z120" i="1"/>
  <c r="Z121" i="1" s="1"/>
  <c r="Z176" i="1"/>
  <c r="Z177" i="1" s="1"/>
  <c r="BN104" i="1"/>
  <c r="BN168" i="1"/>
  <c r="Y72" i="1"/>
  <c r="Y138" i="1"/>
  <c r="F9" i="1"/>
  <c r="Z29" i="1"/>
  <c r="Z32" i="1" s="1"/>
  <c r="BN41" i="1"/>
  <c r="BP52" i="1"/>
  <c r="Y59" i="1"/>
  <c r="BP84" i="1"/>
  <c r="Z96" i="1"/>
  <c r="Z105" i="1"/>
  <c r="Y108" i="1"/>
  <c r="Z113" i="1"/>
  <c r="Z114" i="1" s="1"/>
  <c r="Y133" i="1"/>
  <c r="Z151" i="1"/>
  <c r="BN163" i="1"/>
  <c r="Z169" i="1"/>
  <c r="BP206" i="1"/>
  <c r="BN212" i="1"/>
  <c r="Y221" i="1"/>
  <c r="BN229" i="1"/>
  <c r="Z242" i="1"/>
  <c r="Z245" i="1"/>
  <c r="Z254" i="1"/>
  <c r="BN263" i="1"/>
  <c r="BP275" i="1"/>
  <c r="Z284" i="1"/>
  <c r="Z285" i="1" s="1"/>
  <c r="Z293" i="1"/>
  <c r="Z301" i="1"/>
  <c r="Z309" i="1"/>
  <c r="Z313" i="1" s="1"/>
  <c r="Z317" i="1"/>
  <c r="BN322" i="1"/>
  <c r="BN325" i="1"/>
  <c r="BP336" i="1"/>
  <c r="BP354" i="1"/>
  <c r="Y365" i="1"/>
  <c r="Z371" i="1"/>
  <c r="Y382" i="1"/>
  <c r="BN399" i="1"/>
  <c r="Y422" i="1"/>
  <c r="BN432" i="1"/>
  <c r="BN435" i="1"/>
  <c r="Z444" i="1"/>
  <c r="Z460" i="1"/>
  <c r="Z481" i="1"/>
  <c r="Z483" i="1" s="1"/>
  <c r="Z492" i="1"/>
  <c r="Z493" i="1" s="1"/>
  <c r="Y377" i="1"/>
  <c r="BN449" i="1"/>
  <c r="BP486" i="1"/>
  <c r="O515" i="1"/>
  <c r="Y127" i="1"/>
  <c r="BP41" i="1"/>
  <c r="Z74" i="1"/>
  <c r="Z80" i="1" s="1"/>
  <c r="Y85" i="1"/>
  <c r="Z91" i="1"/>
  <c r="Z140" i="1"/>
  <c r="Z142" i="1" s="1"/>
  <c r="Z196" i="1"/>
  <c r="Z203" i="1" s="1"/>
  <c r="Y276" i="1"/>
  <c r="BN284" i="1"/>
  <c r="Z344" i="1"/>
  <c r="Z351" i="1" s="1"/>
  <c r="Z360" i="1"/>
  <c r="Z361" i="1" s="1"/>
  <c r="Z391" i="1"/>
  <c r="Z400" i="1" s="1"/>
  <c r="Z416" i="1"/>
  <c r="BP432" i="1"/>
  <c r="Y469" i="1"/>
  <c r="P515" i="1"/>
  <c r="Y423" i="1"/>
  <c r="Q515" i="1"/>
  <c r="Z47" i="1"/>
  <c r="Z48" i="1" s="1"/>
  <c r="Z64" i="1"/>
  <c r="Z130" i="1"/>
  <c r="Z132" i="1" s="1"/>
  <c r="Z186" i="1"/>
  <c r="Z187" i="1" s="1"/>
  <c r="Z202" i="1"/>
  <c r="Z210" i="1"/>
  <c r="Z218" i="1"/>
  <c r="Z220" i="1" s="1"/>
  <c r="Z227" i="1"/>
  <c r="Y264" i="1"/>
  <c r="Z270" i="1"/>
  <c r="Z323" i="1"/>
  <c r="Y326" i="1"/>
  <c r="Z331" i="1"/>
  <c r="Z332" i="1" s="1"/>
  <c r="Z350" i="1"/>
  <c r="Z379" i="1"/>
  <c r="Z381" i="1" s="1"/>
  <c r="Z397" i="1"/>
  <c r="Y400" i="1"/>
  <c r="Z180" i="1"/>
  <c r="Z181" i="1" s="1"/>
  <c r="BN384" i="1"/>
  <c r="Z433" i="1"/>
  <c r="Z436" i="1"/>
  <c r="Z455" i="1"/>
  <c r="Z56" i="1"/>
  <c r="BN47" i="1"/>
  <c r="BN56" i="1"/>
  <c r="BN64" i="1"/>
  <c r="BP74" i="1"/>
  <c r="Y114" i="1"/>
  <c r="BN130" i="1"/>
  <c r="BN186" i="1"/>
  <c r="BP196" i="1"/>
  <c r="BN202" i="1"/>
  <c r="BN210" i="1"/>
  <c r="BN218" i="1"/>
  <c r="BN227" i="1"/>
  <c r="BN270" i="1"/>
  <c r="Y285" i="1"/>
  <c r="BN323" i="1"/>
  <c r="BN331" i="1"/>
  <c r="BP344" i="1"/>
  <c r="BN350" i="1"/>
  <c r="Z369" i="1"/>
  <c r="Z372" i="1" s="1"/>
  <c r="Y372" i="1"/>
  <c r="BN379" i="1"/>
  <c r="BN397" i="1"/>
  <c r="Y406" i="1"/>
  <c r="Z426" i="1"/>
  <c r="Z427" i="1" s="1"/>
  <c r="Z439" i="1"/>
  <c r="Z442" i="1"/>
  <c r="Z450" i="1"/>
  <c r="Z452" i="1" s="1"/>
  <c r="Z458" i="1"/>
  <c r="Z466" i="1"/>
  <c r="Z468" i="1" s="1"/>
  <c r="BN473" i="1"/>
  <c r="Z482" i="1"/>
  <c r="Y493" i="1"/>
  <c r="Y499" i="1"/>
  <c r="Y305" i="1"/>
  <c r="Y313" i="1"/>
  <c r="Y100" i="1"/>
  <c r="Y327" i="1"/>
  <c r="Y401" i="1"/>
  <c r="BP47" i="1"/>
  <c r="Z89" i="1"/>
  <c r="Y92" i="1"/>
  <c r="BP130" i="1"/>
  <c r="BP186" i="1"/>
  <c r="Z238" i="1"/>
  <c r="Z239" i="1" s="1"/>
  <c r="Z279" i="1"/>
  <c r="Z280" i="1" s="1"/>
  <c r="BP331" i="1"/>
  <c r="BP350" i="1"/>
  <c r="BN369" i="1"/>
  <c r="Z414" i="1"/>
  <c r="Z417" i="1" s="1"/>
  <c r="BN426" i="1"/>
  <c r="BP473" i="1"/>
  <c r="Z502" i="1"/>
  <c r="Z503" i="1" s="1"/>
  <c r="Y356" i="1"/>
  <c r="BP433" i="1"/>
  <c r="BP455" i="1"/>
  <c r="Y477" i="1"/>
  <c r="Y488" i="1"/>
  <c r="Y494" i="1"/>
  <c r="B515" i="1"/>
  <c r="Y115" i="1"/>
  <c r="Z54" i="1"/>
  <c r="Z62" i="1"/>
  <c r="Z65" i="1" s="1"/>
  <c r="Y65" i="1"/>
  <c r="Z70" i="1"/>
  <c r="Z78" i="1"/>
  <c r="BN89" i="1"/>
  <c r="BN238" i="1"/>
  <c r="Z268" i="1"/>
  <c r="Z271" i="1" s="1"/>
  <c r="Y271" i="1"/>
  <c r="BN279" i="1"/>
  <c r="Y306" i="1"/>
  <c r="Y332" i="1"/>
  <c r="Y351" i="1"/>
  <c r="BN414" i="1"/>
  <c r="BN502" i="1"/>
  <c r="X515" i="1"/>
  <c r="Z136" i="1"/>
  <c r="Z137" i="1" s="1"/>
  <c r="Y187" i="1"/>
  <c r="Z200" i="1"/>
  <c r="Z208" i="1"/>
  <c r="Z225" i="1"/>
  <c r="Z231" i="1" s="1"/>
  <c r="Y314" i="1"/>
  <c r="Y93" i="1"/>
  <c r="Y181" i="1"/>
  <c r="Y231" i="1"/>
  <c r="Y418" i="1"/>
  <c r="Y515" i="1"/>
  <c r="Z375" i="1"/>
  <c r="Z376" i="1" s="1"/>
  <c r="Z434" i="1"/>
  <c r="Z437" i="1"/>
  <c r="Z456" i="1"/>
  <c r="BN474" i="1"/>
  <c r="Y483" i="1"/>
  <c r="BP502" i="1"/>
  <c r="BN78" i="1"/>
  <c r="Z150" i="1"/>
  <c r="Z153" i="1" s="1"/>
  <c r="Y204" i="1"/>
  <c r="Z244" i="1"/>
  <c r="Z253" i="1"/>
  <c r="Z256" i="1" s="1"/>
  <c r="Y272" i="1"/>
  <c r="Z292" i="1"/>
  <c r="Z295" i="1" s="1"/>
  <c r="Z316" i="1"/>
  <c r="Z319" i="1" s="1"/>
  <c r="AA515" i="1"/>
  <c r="BN70" i="1"/>
  <c r="BP225" i="1"/>
  <c r="Y503" i="1"/>
  <c r="Y508" i="1" l="1"/>
  <c r="Z92" i="1"/>
  <c r="Z71" i="1"/>
  <c r="Z462" i="1"/>
  <c r="Z446" i="1"/>
  <c r="Z58" i="1"/>
  <c r="Z510" i="1" s="1"/>
  <c r="Z108" i="1"/>
  <c r="Y505" i="1"/>
  <c r="Z247" i="1"/>
  <c r="Z215" i="1"/>
  <c r="Z100" i="1"/>
</calcChain>
</file>

<file path=xl/sharedStrings.xml><?xml version="1.0" encoding="utf-8"?>
<sst xmlns="http://schemas.openxmlformats.org/spreadsheetml/2006/main" count="2245" uniqueCount="808">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</sst>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809" t="s">
        <v>0</v>
      </c>
      <c r="E1" s="590"/>
      <c r="F1" s="590"/>
      <c r="G1" s="14" t="s">
        <v>1</v>
      </c>
      <c r="H1" s="809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871" t="s">
        <v>3</v>
      </c>
      <c r="S1" s="590"/>
      <c r="T1" s="59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2"/>
      <c r="Q3" s="562"/>
      <c r="R3" s="562"/>
      <c r="S3" s="562"/>
      <c r="T3" s="562"/>
      <c r="U3" s="562"/>
      <c r="V3" s="562"/>
      <c r="W3" s="56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78" t="s">
        <v>8</v>
      </c>
      <c r="B5" s="661"/>
      <c r="C5" s="593"/>
      <c r="D5" s="676"/>
      <c r="E5" s="678"/>
      <c r="F5" s="626" t="s">
        <v>9</v>
      </c>
      <c r="G5" s="593"/>
      <c r="H5" s="676"/>
      <c r="I5" s="677"/>
      <c r="J5" s="677"/>
      <c r="K5" s="677"/>
      <c r="L5" s="677"/>
      <c r="M5" s="678"/>
      <c r="N5" s="69"/>
      <c r="P5" s="26" t="s">
        <v>10</v>
      </c>
      <c r="Q5" s="594">
        <v>45886</v>
      </c>
      <c r="R5" s="595"/>
      <c r="T5" s="751" t="s">
        <v>11</v>
      </c>
      <c r="U5" s="745"/>
      <c r="V5" s="752" t="s">
        <v>12</v>
      </c>
      <c r="W5" s="595"/>
      <c r="AB5" s="57"/>
      <c r="AC5" s="57"/>
      <c r="AD5" s="57"/>
      <c r="AE5" s="57"/>
    </row>
    <row r="6" spans="1:32" s="17" customFormat="1" ht="24" customHeight="1" x14ac:dyDescent="0.2">
      <c r="A6" s="778" t="s">
        <v>13</v>
      </c>
      <c r="B6" s="661"/>
      <c r="C6" s="593"/>
      <c r="D6" s="683" t="s">
        <v>14</v>
      </c>
      <c r="E6" s="684"/>
      <c r="F6" s="684"/>
      <c r="G6" s="684"/>
      <c r="H6" s="684"/>
      <c r="I6" s="684"/>
      <c r="J6" s="684"/>
      <c r="K6" s="684"/>
      <c r="L6" s="684"/>
      <c r="M6" s="595"/>
      <c r="N6" s="70"/>
      <c r="P6" s="26" t="s">
        <v>15</v>
      </c>
      <c r="Q6" s="608" t="str">
        <f>IF(Q5=0," ",CHOOSE(WEEKDAY(Q5,2),"Понедельник","Вторник","Среда","Четверг","Пятница","Суббота","Воскресенье"))</f>
        <v>Воскресенье</v>
      </c>
      <c r="R6" s="564"/>
      <c r="T6" s="744" t="s">
        <v>16</v>
      </c>
      <c r="U6" s="745"/>
      <c r="V6" s="693" t="s">
        <v>17</v>
      </c>
      <c r="W6" s="69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38" t="str">
        <f>IFERROR(VLOOKUP(DeliveryAddress,Table,3,0),1)</f>
        <v>1</v>
      </c>
      <c r="E7" s="839"/>
      <c r="F7" s="839"/>
      <c r="G7" s="839"/>
      <c r="H7" s="839"/>
      <c r="I7" s="839"/>
      <c r="J7" s="839"/>
      <c r="K7" s="839"/>
      <c r="L7" s="839"/>
      <c r="M7" s="754"/>
      <c r="N7" s="71"/>
      <c r="P7" s="26"/>
      <c r="Q7" s="46"/>
      <c r="R7" s="46"/>
      <c r="T7" s="562"/>
      <c r="U7" s="745"/>
      <c r="V7" s="695"/>
      <c r="W7" s="696"/>
      <c r="AB7" s="57"/>
      <c r="AC7" s="57"/>
      <c r="AD7" s="57"/>
      <c r="AE7" s="57"/>
    </row>
    <row r="8" spans="1:32" s="17" customFormat="1" ht="25.5" customHeight="1" x14ac:dyDescent="0.2">
      <c r="A8" s="577" t="s">
        <v>18</v>
      </c>
      <c r="B8" s="575"/>
      <c r="C8" s="576"/>
      <c r="D8" s="843" t="s">
        <v>19</v>
      </c>
      <c r="E8" s="844"/>
      <c r="F8" s="844"/>
      <c r="G8" s="844"/>
      <c r="H8" s="844"/>
      <c r="I8" s="844"/>
      <c r="J8" s="844"/>
      <c r="K8" s="844"/>
      <c r="L8" s="844"/>
      <c r="M8" s="845"/>
      <c r="N8" s="72"/>
      <c r="P8" s="26" t="s">
        <v>20</v>
      </c>
      <c r="Q8" s="753">
        <v>0.375</v>
      </c>
      <c r="R8" s="754"/>
      <c r="T8" s="562"/>
      <c r="U8" s="745"/>
      <c r="V8" s="695"/>
      <c r="W8" s="696"/>
      <c r="AB8" s="57"/>
      <c r="AC8" s="57"/>
      <c r="AD8" s="57"/>
      <c r="AE8" s="57"/>
    </row>
    <row r="9" spans="1:32" s="17" customFormat="1" ht="39.950000000000003" customHeight="1" x14ac:dyDescent="0.2">
      <c r="A9" s="5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639"/>
      <c r="E9" s="640"/>
      <c r="F9" s="5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729" t="str">
        <f>IF(AND($A$9="Тип доверенности/получателя при получении в адресе перегруза:",$D$9="Разовая доверенность"),"Введите ФИО","")</f>
        <v/>
      </c>
      <c r="I9" s="640"/>
      <c r="J9" s="7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0"/>
      <c r="L9" s="640"/>
      <c r="M9" s="640"/>
      <c r="N9" s="67"/>
      <c r="P9" s="29" t="s">
        <v>21</v>
      </c>
      <c r="Q9" s="794"/>
      <c r="R9" s="630"/>
      <c r="T9" s="562"/>
      <c r="U9" s="745"/>
      <c r="V9" s="697"/>
      <c r="W9" s="69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5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639"/>
      <c r="E10" s="640"/>
      <c r="F10" s="5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06" t="str">
        <f>IFERROR(VLOOKUP($D$10,Proxy,2,FALSE),"")</f>
        <v/>
      </c>
      <c r="I10" s="562"/>
      <c r="J10" s="562"/>
      <c r="K10" s="562"/>
      <c r="L10" s="562"/>
      <c r="M10" s="562"/>
      <c r="N10" s="68"/>
      <c r="P10" s="29" t="s">
        <v>22</v>
      </c>
      <c r="Q10" s="746"/>
      <c r="R10" s="747"/>
      <c r="U10" s="26" t="s">
        <v>23</v>
      </c>
      <c r="V10" s="852" t="s">
        <v>24</v>
      </c>
      <c r="W10" s="69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97"/>
      <c r="R11" s="595"/>
      <c r="U11" s="26" t="s">
        <v>27</v>
      </c>
      <c r="V11" s="629" t="s">
        <v>28</v>
      </c>
      <c r="W11" s="630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9" t="s">
        <v>29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593"/>
      <c r="N12" s="73"/>
      <c r="P12" s="26" t="s">
        <v>30</v>
      </c>
      <c r="Q12" s="753"/>
      <c r="R12" s="754"/>
      <c r="S12" s="27"/>
      <c r="U12" s="26"/>
      <c r="V12" s="590"/>
      <c r="W12" s="562"/>
      <c r="AB12" s="57"/>
      <c r="AC12" s="57"/>
      <c r="AD12" s="57"/>
      <c r="AE12" s="57"/>
    </row>
    <row r="13" spans="1:32" s="17" customFormat="1" ht="23.25" customHeight="1" x14ac:dyDescent="0.2">
      <c r="A13" s="799" t="s">
        <v>31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593"/>
      <c r="N13" s="73"/>
      <c r="O13" s="29"/>
      <c r="P13" s="29" t="s">
        <v>32</v>
      </c>
      <c r="Q13" s="629"/>
      <c r="R13" s="630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9" t="s">
        <v>33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593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59" t="s">
        <v>34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593"/>
      <c r="N15" s="74"/>
      <c r="P15" s="781" t="s">
        <v>35</v>
      </c>
      <c r="Q15" s="590"/>
      <c r="R15" s="590"/>
      <c r="S15" s="590"/>
      <c r="T15" s="590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2"/>
      <c r="Q16" s="782"/>
      <c r="R16" s="782"/>
      <c r="S16" s="782"/>
      <c r="T16" s="78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65" t="s">
        <v>36</v>
      </c>
      <c r="B17" s="565" t="s">
        <v>37</v>
      </c>
      <c r="C17" s="779" t="s">
        <v>38</v>
      </c>
      <c r="D17" s="565" t="s">
        <v>39</v>
      </c>
      <c r="E17" s="566"/>
      <c r="F17" s="565" t="s">
        <v>40</v>
      </c>
      <c r="G17" s="565" t="s">
        <v>41</v>
      </c>
      <c r="H17" s="565" t="s">
        <v>42</v>
      </c>
      <c r="I17" s="565" t="s">
        <v>43</v>
      </c>
      <c r="J17" s="565" t="s">
        <v>44</v>
      </c>
      <c r="K17" s="565" t="s">
        <v>45</v>
      </c>
      <c r="L17" s="565" t="s">
        <v>46</v>
      </c>
      <c r="M17" s="565" t="s">
        <v>47</v>
      </c>
      <c r="N17" s="565" t="s">
        <v>48</v>
      </c>
      <c r="O17" s="565" t="s">
        <v>49</v>
      </c>
      <c r="P17" s="565" t="s">
        <v>50</v>
      </c>
      <c r="Q17" s="815"/>
      <c r="R17" s="815"/>
      <c r="S17" s="815"/>
      <c r="T17" s="566"/>
      <c r="U17" s="592" t="s">
        <v>51</v>
      </c>
      <c r="V17" s="593"/>
      <c r="W17" s="565" t="s">
        <v>52</v>
      </c>
      <c r="X17" s="565" t="s">
        <v>53</v>
      </c>
      <c r="Y17" s="673" t="s">
        <v>54</v>
      </c>
      <c r="Z17" s="702" t="s">
        <v>55</v>
      </c>
      <c r="AA17" s="620" t="s">
        <v>56</v>
      </c>
      <c r="AB17" s="620" t="s">
        <v>57</v>
      </c>
      <c r="AC17" s="620" t="s">
        <v>58</v>
      </c>
      <c r="AD17" s="620" t="s">
        <v>59</v>
      </c>
      <c r="AE17" s="621"/>
      <c r="AF17" s="622"/>
      <c r="AG17" s="77"/>
      <c r="BD17" s="76" t="s">
        <v>60</v>
      </c>
    </row>
    <row r="18" spans="1:68" ht="14.25" customHeight="1" x14ac:dyDescent="0.2">
      <c r="A18" s="572"/>
      <c r="B18" s="572"/>
      <c r="C18" s="572"/>
      <c r="D18" s="567"/>
      <c r="E18" s="568"/>
      <c r="F18" s="572"/>
      <c r="G18" s="572"/>
      <c r="H18" s="572"/>
      <c r="I18" s="572"/>
      <c r="J18" s="572"/>
      <c r="K18" s="572"/>
      <c r="L18" s="572"/>
      <c r="M18" s="572"/>
      <c r="N18" s="572"/>
      <c r="O18" s="572"/>
      <c r="P18" s="567"/>
      <c r="Q18" s="816"/>
      <c r="R18" s="816"/>
      <c r="S18" s="816"/>
      <c r="T18" s="568"/>
      <c r="U18" s="78" t="s">
        <v>61</v>
      </c>
      <c r="V18" s="78" t="s">
        <v>62</v>
      </c>
      <c r="W18" s="572"/>
      <c r="X18" s="572"/>
      <c r="Y18" s="674"/>
      <c r="Z18" s="703"/>
      <c r="AA18" s="705"/>
      <c r="AB18" s="705"/>
      <c r="AC18" s="705"/>
      <c r="AD18" s="623"/>
      <c r="AE18" s="624"/>
      <c r="AF18" s="625"/>
      <c r="AG18" s="77"/>
      <c r="BD18" s="76"/>
    </row>
    <row r="19" spans="1:68" ht="27.75" customHeight="1" x14ac:dyDescent="0.2">
      <c r="A19" s="662" t="s">
        <v>63</v>
      </c>
      <c r="B19" s="663"/>
      <c r="C19" s="663"/>
      <c r="D19" s="663"/>
      <c r="E19" s="663"/>
      <c r="F19" s="663"/>
      <c r="G19" s="663"/>
      <c r="H19" s="663"/>
      <c r="I19" s="663"/>
      <c r="J19" s="663"/>
      <c r="K19" s="663"/>
      <c r="L19" s="663"/>
      <c r="M19" s="663"/>
      <c r="N19" s="663"/>
      <c r="O19" s="663"/>
      <c r="P19" s="663"/>
      <c r="Q19" s="663"/>
      <c r="R19" s="663"/>
      <c r="S19" s="663"/>
      <c r="T19" s="663"/>
      <c r="U19" s="663"/>
      <c r="V19" s="663"/>
      <c r="W19" s="663"/>
      <c r="X19" s="663"/>
      <c r="Y19" s="663"/>
      <c r="Z19" s="663"/>
      <c r="AA19" s="52"/>
      <c r="AB19" s="52"/>
      <c r="AC19" s="52"/>
    </row>
    <row r="20" spans="1:68" ht="16.5" customHeight="1" x14ac:dyDescent="0.25">
      <c r="A20" s="583" t="s">
        <v>63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62"/>
      <c r="AB20" s="62"/>
      <c r="AC20" s="62"/>
    </row>
    <row r="21" spans="1:68" ht="14.25" customHeight="1" x14ac:dyDescent="0.25">
      <c r="A21" s="561" t="s">
        <v>64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63"/>
      <c r="AB21" s="63"/>
      <c r="AC21" s="63"/>
    </row>
    <row r="22" spans="1:68" ht="27" customHeight="1" x14ac:dyDescent="0.25">
      <c r="A22" s="60" t="s">
        <v>65</v>
      </c>
      <c r="B22" s="60" t="s">
        <v>66</v>
      </c>
      <c r="C22" s="34">
        <v>4301031278</v>
      </c>
      <c r="D22" s="563">
        <v>4680115886643</v>
      </c>
      <c r="E22" s="564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67</v>
      </c>
      <c r="L22" s="35"/>
      <c r="M22" s="36" t="s">
        <v>68</v>
      </c>
      <c r="N22" s="36"/>
      <c r="O22" s="35">
        <v>40</v>
      </c>
      <c r="P22" s="701" t="s">
        <v>69</v>
      </c>
      <c r="Q22" s="570"/>
      <c r="R22" s="570"/>
      <c r="S22" s="570"/>
      <c r="T22" s="571"/>
      <c r="U22" s="37"/>
      <c r="V22" s="37"/>
      <c r="W22" s="38" t="s">
        <v>70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71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79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80"/>
      <c r="P23" s="574" t="s">
        <v>72</v>
      </c>
      <c r="Q23" s="575"/>
      <c r="R23" s="575"/>
      <c r="S23" s="575"/>
      <c r="T23" s="575"/>
      <c r="U23" s="575"/>
      <c r="V23" s="576"/>
      <c r="W23" s="40" t="s">
        <v>73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80"/>
      <c r="P24" s="574" t="s">
        <v>72</v>
      </c>
      <c r="Q24" s="575"/>
      <c r="R24" s="575"/>
      <c r="S24" s="575"/>
      <c r="T24" s="575"/>
      <c r="U24" s="575"/>
      <c r="V24" s="576"/>
      <c r="W24" s="40" t="s">
        <v>70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61" t="s">
        <v>74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63"/>
      <c r="AB25" s="63"/>
      <c r="AC25" s="63"/>
    </row>
    <row r="26" spans="1:68" ht="27" customHeight="1" x14ac:dyDescent="0.25">
      <c r="A26" s="60" t="s">
        <v>75</v>
      </c>
      <c r="B26" s="60" t="s">
        <v>76</v>
      </c>
      <c r="C26" s="34">
        <v>4301051866</v>
      </c>
      <c r="D26" s="563">
        <v>4680115885912</v>
      </c>
      <c r="E26" s="564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77</v>
      </c>
      <c r="L26" s="35"/>
      <c r="M26" s="36" t="s">
        <v>78</v>
      </c>
      <c r="N26" s="36"/>
      <c r="O26" s="35">
        <v>40</v>
      </c>
      <c r="P26" s="80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7"/>
      <c r="V26" s="37"/>
      <c r="W26" s="38" t="s">
        <v>70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79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80</v>
      </c>
      <c r="B27" s="60" t="s">
        <v>81</v>
      </c>
      <c r="C27" s="34">
        <v>4301051556</v>
      </c>
      <c r="D27" s="563">
        <v>4607091388237</v>
      </c>
      <c r="E27" s="564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77</v>
      </c>
      <c r="L27" s="35"/>
      <c r="M27" s="36" t="s">
        <v>78</v>
      </c>
      <c r="N27" s="36"/>
      <c r="O27" s="35">
        <v>40</v>
      </c>
      <c r="P27" s="7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7"/>
      <c r="V27" s="37"/>
      <c r="W27" s="38" t="s">
        <v>70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79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82</v>
      </c>
      <c r="B28" s="60" t="s">
        <v>83</v>
      </c>
      <c r="C28" s="34">
        <v>4301051907</v>
      </c>
      <c r="D28" s="563">
        <v>4680115886230</v>
      </c>
      <c r="E28" s="564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77</v>
      </c>
      <c r="L28" s="35"/>
      <c r="M28" s="36" t="s">
        <v>68</v>
      </c>
      <c r="N28" s="36"/>
      <c r="O28" s="35">
        <v>40</v>
      </c>
      <c r="P28" s="8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7"/>
      <c r="V28" s="37"/>
      <c r="W28" s="38" t="s">
        <v>70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84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85</v>
      </c>
      <c r="B29" s="60" t="s">
        <v>86</v>
      </c>
      <c r="C29" s="34">
        <v>4301051909</v>
      </c>
      <c r="D29" s="563">
        <v>4680115886247</v>
      </c>
      <c r="E29" s="564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77</v>
      </c>
      <c r="L29" s="35"/>
      <c r="M29" s="36" t="s">
        <v>68</v>
      </c>
      <c r="N29" s="36"/>
      <c r="O29" s="35">
        <v>40</v>
      </c>
      <c r="P29" s="8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7"/>
      <c r="V29" s="37"/>
      <c r="W29" s="38" t="s">
        <v>70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87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88</v>
      </c>
      <c r="B30" s="60" t="s">
        <v>89</v>
      </c>
      <c r="C30" s="34">
        <v>4301051861</v>
      </c>
      <c r="D30" s="563">
        <v>4680115885905</v>
      </c>
      <c r="E30" s="564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77</v>
      </c>
      <c r="L30" s="35"/>
      <c r="M30" s="36" t="s">
        <v>68</v>
      </c>
      <c r="N30" s="36"/>
      <c r="O30" s="35">
        <v>40</v>
      </c>
      <c r="P30" s="86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7"/>
      <c r="V30" s="37"/>
      <c r="W30" s="38" t="s">
        <v>70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90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91</v>
      </c>
      <c r="B31" s="60" t="s">
        <v>92</v>
      </c>
      <c r="C31" s="34">
        <v>4301051595</v>
      </c>
      <c r="D31" s="563">
        <v>4607091388244</v>
      </c>
      <c r="E31" s="564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77</v>
      </c>
      <c r="L31" s="35"/>
      <c r="M31" s="36" t="s">
        <v>93</v>
      </c>
      <c r="N31" s="36"/>
      <c r="O31" s="35">
        <v>40</v>
      </c>
      <c r="P31" s="8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7"/>
      <c r="V31" s="37"/>
      <c r="W31" s="38" t="s">
        <v>70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94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79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80"/>
      <c r="P32" s="574" t="s">
        <v>72</v>
      </c>
      <c r="Q32" s="575"/>
      <c r="R32" s="575"/>
      <c r="S32" s="575"/>
      <c r="T32" s="575"/>
      <c r="U32" s="575"/>
      <c r="V32" s="576"/>
      <c r="W32" s="40" t="s">
        <v>73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80"/>
      <c r="P33" s="574" t="s">
        <v>72</v>
      </c>
      <c r="Q33" s="575"/>
      <c r="R33" s="575"/>
      <c r="S33" s="575"/>
      <c r="T33" s="575"/>
      <c r="U33" s="575"/>
      <c r="V33" s="576"/>
      <c r="W33" s="40" t="s">
        <v>70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61" t="s">
        <v>95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63"/>
      <c r="AB34" s="63"/>
      <c r="AC34" s="63"/>
    </row>
    <row r="35" spans="1:68" ht="27" customHeight="1" x14ac:dyDescent="0.25">
      <c r="A35" s="60" t="s">
        <v>96</v>
      </c>
      <c r="B35" s="60" t="s">
        <v>97</v>
      </c>
      <c r="C35" s="34">
        <v>4301032013</v>
      </c>
      <c r="D35" s="563">
        <v>4607091388503</v>
      </c>
      <c r="E35" s="564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77</v>
      </c>
      <c r="L35" s="35"/>
      <c r="M35" s="36" t="s">
        <v>98</v>
      </c>
      <c r="N35" s="36"/>
      <c r="O35" s="35">
        <v>120</v>
      </c>
      <c r="P35" s="7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7"/>
      <c r="V35" s="37"/>
      <c r="W35" s="38" t="s">
        <v>70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99</v>
      </c>
      <c r="AG35" s="75"/>
      <c r="AJ35" s="79"/>
      <c r="AK35" s="79">
        <v>0</v>
      </c>
      <c r="BB35" s="96" t="s">
        <v>100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79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80"/>
      <c r="P36" s="574" t="s">
        <v>72</v>
      </c>
      <c r="Q36" s="575"/>
      <c r="R36" s="575"/>
      <c r="S36" s="575"/>
      <c r="T36" s="575"/>
      <c r="U36" s="575"/>
      <c r="V36" s="576"/>
      <c r="W36" s="40" t="s">
        <v>73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80"/>
      <c r="P37" s="574" t="s">
        <v>72</v>
      </c>
      <c r="Q37" s="575"/>
      <c r="R37" s="575"/>
      <c r="S37" s="575"/>
      <c r="T37" s="575"/>
      <c r="U37" s="575"/>
      <c r="V37" s="576"/>
      <c r="W37" s="40" t="s">
        <v>70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62" t="s">
        <v>101</v>
      </c>
      <c r="B38" s="663"/>
      <c r="C38" s="663"/>
      <c r="D38" s="663"/>
      <c r="E38" s="663"/>
      <c r="F38" s="663"/>
      <c r="G38" s="663"/>
      <c r="H38" s="663"/>
      <c r="I38" s="663"/>
      <c r="J38" s="663"/>
      <c r="K38" s="663"/>
      <c r="L38" s="663"/>
      <c r="M38" s="663"/>
      <c r="N38" s="663"/>
      <c r="O38" s="663"/>
      <c r="P38" s="663"/>
      <c r="Q38" s="663"/>
      <c r="R38" s="663"/>
      <c r="S38" s="663"/>
      <c r="T38" s="663"/>
      <c r="U38" s="663"/>
      <c r="V38" s="663"/>
      <c r="W38" s="663"/>
      <c r="X38" s="663"/>
      <c r="Y38" s="663"/>
      <c r="Z38" s="663"/>
      <c r="AA38" s="52"/>
      <c r="AB38" s="52"/>
      <c r="AC38" s="52"/>
    </row>
    <row r="39" spans="1:68" ht="16.5" customHeight="1" x14ac:dyDescent="0.25">
      <c r="A39" s="583" t="s">
        <v>102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62"/>
      <c r="AB39" s="62"/>
      <c r="AC39" s="62"/>
    </row>
    <row r="40" spans="1:68" ht="14.25" customHeight="1" x14ac:dyDescent="0.25">
      <c r="A40" s="561" t="s">
        <v>103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63"/>
      <c r="AB40" s="63"/>
      <c r="AC40" s="63"/>
    </row>
    <row r="41" spans="1:68" ht="16.5" customHeight="1" x14ac:dyDescent="0.25">
      <c r="A41" s="60" t="s">
        <v>104</v>
      </c>
      <c r="B41" s="60" t="s">
        <v>105</v>
      </c>
      <c r="C41" s="34">
        <v>4301011380</v>
      </c>
      <c r="D41" s="563">
        <v>4607091385670</v>
      </c>
      <c r="E41" s="564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106</v>
      </c>
      <c r="L41" s="35"/>
      <c r="M41" s="36" t="s">
        <v>107</v>
      </c>
      <c r="N41" s="36"/>
      <c r="O41" s="35">
        <v>50</v>
      </c>
      <c r="P41" s="6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7"/>
      <c r="V41" s="37"/>
      <c r="W41" s="38" t="s">
        <v>70</v>
      </c>
      <c r="X41" s="56">
        <v>100</v>
      </c>
      <c r="Y41" s="53">
        <f>IFERROR(IF(X41="",0,CEILING((X41/$H41),1)*$H41),"")</f>
        <v>108</v>
      </c>
      <c r="Z41" s="39">
        <f>IFERROR(IF(Y41=0,"",ROUNDUP(Y41/H41,0)*0.01898),"")</f>
        <v>0.1898</v>
      </c>
      <c r="AA41" s="65"/>
      <c r="AB41" s="66"/>
      <c r="AC41" s="97" t="s">
        <v>108</v>
      </c>
      <c r="AG41" s="75"/>
      <c r="AJ41" s="79"/>
      <c r="AK41" s="79">
        <v>0</v>
      </c>
      <c r="BB41" s="98" t="s">
        <v>1</v>
      </c>
      <c r="BM41" s="75">
        <f>IFERROR(X41*I41/H41,"0")</f>
        <v>104.02777777777777</v>
      </c>
      <c r="BN41" s="75">
        <f>IFERROR(Y41*I41/H41,"0")</f>
        <v>112.34999999999998</v>
      </c>
      <c r="BO41" s="75">
        <f>IFERROR(1/J41*(X41/H41),"0")</f>
        <v>0.14467592592592593</v>
      </c>
      <c r="BP41" s="75">
        <f>IFERROR(1/J41*(Y41/H41),"0")</f>
        <v>0.15625</v>
      </c>
    </row>
    <row r="42" spans="1:68" ht="27" customHeight="1" x14ac:dyDescent="0.25">
      <c r="A42" s="60" t="s">
        <v>109</v>
      </c>
      <c r="B42" s="60" t="s">
        <v>110</v>
      </c>
      <c r="C42" s="34">
        <v>4301011382</v>
      </c>
      <c r="D42" s="563">
        <v>4607091385687</v>
      </c>
      <c r="E42" s="564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111</v>
      </c>
      <c r="L42" s="35" t="s">
        <v>112</v>
      </c>
      <c r="M42" s="36" t="s">
        <v>78</v>
      </c>
      <c r="N42" s="36"/>
      <c r="O42" s="35">
        <v>50</v>
      </c>
      <c r="P42" s="8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7"/>
      <c r="V42" s="37"/>
      <c r="W42" s="38" t="s">
        <v>70</v>
      </c>
      <c r="X42" s="56">
        <v>200</v>
      </c>
      <c r="Y42" s="53">
        <f>IFERROR(IF(X42="",0,CEILING((X42/$H42),1)*$H42),"")</f>
        <v>200</v>
      </c>
      <c r="Z42" s="39">
        <f>IFERROR(IF(Y42=0,"",ROUNDUP(Y42/H42,0)*0.00902),"")</f>
        <v>0.45100000000000001</v>
      </c>
      <c r="AA42" s="65"/>
      <c r="AB42" s="66"/>
      <c r="AC42" s="99" t="s">
        <v>108</v>
      </c>
      <c r="AG42" s="75"/>
      <c r="AJ42" s="79" t="s">
        <v>113</v>
      </c>
      <c r="AK42" s="79">
        <v>528</v>
      </c>
      <c r="BB42" s="100" t="s">
        <v>1</v>
      </c>
      <c r="BM42" s="75">
        <f>IFERROR(X42*I42/H42,"0")</f>
        <v>210.5</v>
      </c>
      <c r="BN42" s="75">
        <f>IFERROR(Y42*I42/H42,"0")</f>
        <v>210.5</v>
      </c>
      <c r="BO42" s="75">
        <f>IFERROR(1/J42*(X42/H42),"0")</f>
        <v>0.37878787878787878</v>
      </c>
      <c r="BP42" s="75">
        <f>IFERROR(1/J42*(Y42/H42),"0")</f>
        <v>0.37878787878787878</v>
      </c>
    </row>
    <row r="43" spans="1:68" ht="27" customHeight="1" x14ac:dyDescent="0.25">
      <c r="A43" s="60" t="s">
        <v>114</v>
      </c>
      <c r="B43" s="60" t="s">
        <v>115</v>
      </c>
      <c r="C43" s="34">
        <v>4301011565</v>
      </c>
      <c r="D43" s="563">
        <v>4680115882539</v>
      </c>
      <c r="E43" s="564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111</v>
      </c>
      <c r="L43" s="35"/>
      <c r="M43" s="36" t="s">
        <v>78</v>
      </c>
      <c r="N43" s="36"/>
      <c r="O43" s="35">
        <v>50</v>
      </c>
      <c r="P43" s="76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7"/>
      <c r="V43" s="37"/>
      <c r="W43" s="38" t="s">
        <v>70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108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79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80"/>
      <c r="P44" s="574" t="s">
        <v>72</v>
      </c>
      <c r="Q44" s="575"/>
      <c r="R44" s="575"/>
      <c r="S44" s="575"/>
      <c r="T44" s="575"/>
      <c r="U44" s="575"/>
      <c r="V44" s="576"/>
      <c r="W44" s="40" t="s">
        <v>73</v>
      </c>
      <c r="X44" s="41">
        <f>IFERROR(X41/H41,"0")+IFERROR(X42/H42,"0")+IFERROR(X43/H43,"0")</f>
        <v>59.25925925925926</v>
      </c>
      <c r="Y44" s="41">
        <f>IFERROR(Y41/H41,"0")+IFERROR(Y42/H42,"0")+IFERROR(Y43/H43,"0")</f>
        <v>60</v>
      </c>
      <c r="Z44" s="41">
        <f>IFERROR(IF(Z41="",0,Z41),"0")+IFERROR(IF(Z42="",0,Z42),"0")+IFERROR(IF(Z43="",0,Z43),"0")</f>
        <v>0.64080000000000004</v>
      </c>
      <c r="AA44" s="64"/>
      <c r="AB44" s="64"/>
      <c r="AC44" s="64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80"/>
      <c r="P45" s="574" t="s">
        <v>72</v>
      </c>
      <c r="Q45" s="575"/>
      <c r="R45" s="575"/>
      <c r="S45" s="575"/>
      <c r="T45" s="575"/>
      <c r="U45" s="575"/>
      <c r="V45" s="576"/>
      <c r="W45" s="40" t="s">
        <v>70</v>
      </c>
      <c r="X45" s="41">
        <f>IFERROR(SUM(X41:X43),"0")</f>
        <v>300</v>
      </c>
      <c r="Y45" s="41">
        <f>IFERROR(SUM(Y41:Y43),"0")</f>
        <v>308</v>
      </c>
      <c r="Z45" s="40"/>
      <c r="AA45" s="64"/>
      <c r="AB45" s="64"/>
      <c r="AC45" s="64"/>
    </row>
    <row r="46" spans="1:68" ht="14.25" customHeight="1" x14ac:dyDescent="0.25">
      <c r="A46" s="561" t="s">
        <v>74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63"/>
      <c r="AB46" s="63"/>
      <c r="AC46" s="63"/>
    </row>
    <row r="47" spans="1:68" ht="16.5" customHeight="1" x14ac:dyDescent="0.25">
      <c r="A47" s="60" t="s">
        <v>116</v>
      </c>
      <c r="B47" s="60" t="s">
        <v>117</v>
      </c>
      <c r="C47" s="34">
        <v>4301051820</v>
      </c>
      <c r="D47" s="563">
        <v>4680115884915</v>
      </c>
      <c r="E47" s="564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77</v>
      </c>
      <c r="L47" s="35"/>
      <c r="M47" s="36" t="s">
        <v>78</v>
      </c>
      <c r="N47" s="36"/>
      <c r="O47" s="35">
        <v>40</v>
      </c>
      <c r="P47" s="8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7"/>
      <c r="V47" s="37"/>
      <c r="W47" s="38" t="s">
        <v>70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118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79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80"/>
      <c r="P48" s="574" t="s">
        <v>72</v>
      </c>
      <c r="Q48" s="575"/>
      <c r="R48" s="575"/>
      <c r="S48" s="575"/>
      <c r="T48" s="575"/>
      <c r="U48" s="575"/>
      <c r="V48" s="576"/>
      <c r="W48" s="40" t="s">
        <v>73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80"/>
      <c r="P49" s="574" t="s">
        <v>72</v>
      </c>
      <c r="Q49" s="575"/>
      <c r="R49" s="575"/>
      <c r="S49" s="575"/>
      <c r="T49" s="575"/>
      <c r="U49" s="575"/>
      <c r="V49" s="576"/>
      <c r="W49" s="40" t="s">
        <v>70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583" t="s">
        <v>119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62"/>
      <c r="AB50" s="62"/>
      <c r="AC50" s="62"/>
    </row>
    <row r="51" spans="1:68" ht="14.25" customHeight="1" x14ac:dyDescent="0.25">
      <c r="A51" s="561" t="s">
        <v>103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63"/>
      <c r="AB51" s="63"/>
      <c r="AC51" s="63"/>
    </row>
    <row r="52" spans="1:68" ht="27" customHeight="1" x14ac:dyDescent="0.25">
      <c r="A52" s="60" t="s">
        <v>120</v>
      </c>
      <c r="B52" s="60" t="s">
        <v>121</v>
      </c>
      <c r="C52" s="34">
        <v>4301012030</v>
      </c>
      <c r="D52" s="563">
        <v>4680115885882</v>
      </c>
      <c r="E52" s="564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106</v>
      </c>
      <c r="L52" s="35"/>
      <c r="M52" s="36" t="s">
        <v>78</v>
      </c>
      <c r="N52" s="36"/>
      <c r="O52" s="35">
        <v>50</v>
      </c>
      <c r="P52" s="8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7"/>
      <c r="V52" s="37"/>
      <c r="W52" s="38" t="s">
        <v>70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122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123</v>
      </c>
      <c r="B53" s="60" t="s">
        <v>124</v>
      </c>
      <c r="C53" s="34">
        <v>4301011816</v>
      </c>
      <c r="D53" s="563">
        <v>4680115881426</v>
      </c>
      <c r="E53" s="564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106</v>
      </c>
      <c r="L53" s="35" t="s">
        <v>112</v>
      </c>
      <c r="M53" s="36" t="s">
        <v>107</v>
      </c>
      <c r="N53" s="36"/>
      <c r="O53" s="35">
        <v>50</v>
      </c>
      <c r="P53" s="7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7"/>
      <c r="V53" s="37"/>
      <c r="W53" s="38" t="s">
        <v>70</v>
      </c>
      <c r="X53" s="56">
        <v>90</v>
      </c>
      <c r="Y53" s="53">
        <f t="shared" si="6"/>
        <v>97.2</v>
      </c>
      <c r="Z53" s="39">
        <f>IFERROR(IF(Y53=0,"",ROUNDUP(Y53/H53,0)*0.01898),"")</f>
        <v>0.17082</v>
      </c>
      <c r="AA53" s="65"/>
      <c r="AB53" s="66"/>
      <c r="AC53" s="107" t="s">
        <v>125</v>
      </c>
      <c r="AG53" s="75"/>
      <c r="AJ53" s="79" t="s">
        <v>113</v>
      </c>
      <c r="AK53" s="79">
        <v>691.2</v>
      </c>
      <c r="BB53" s="108" t="s">
        <v>1</v>
      </c>
      <c r="BM53" s="75">
        <f t="shared" si="7"/>
        <v>93.624999999999986</v>
      </c>
      <c r="BN53" s="75">
        <f t="shared" si="8"/>
        <v>101.11499999999998</v>
      </c>
      <c r="BO53" s="75">
        <f t="shared" si="9"/>
        <v>0.13020833333333331</v>
      </c>
      <c r="BP53" s="75">
        <f t="shared" si="10"/>
        <v>0.140625</v>
      </c>
    </row>
    <row r="54" spans="1:68" ht="27" customHeight="1" x14ac:dyDescent="0.25">
      <c r="A54" s="60" t="s">
        <v>126</v>
      </c>
      <c r="B54" s="60" t="s">
        <v>127</v>
      </c>
      <c r="C54" s="34">
        <v>4301011386</v>
      </c>
      <c r="D54" s="563">
        <v>4680115880283</v>
      </c>
      <c r="E54" s="564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111</v>
      </c>
      <c r="L54" s="35"/>
      <c r="M54" s="36" t="s">
        <v>107</v>
      </c>
      <c r="N54" s="36"/>
      <c r="O54" s="35">
        <v>45</v>
      </c>
      <c r="P54" s="6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7"/>
      <c r="V54" s="37"/>
      <c r="W54" s="38" t="s">
        <v>70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128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129</v>
      </c>
      <c r="B55" s="60" t="s">
        <v>130</v>
      </c>
      <c r="C55" s="34">
        <v>4301011806</v>
      </c>
      <c r="D55" s="563">
        <v>4680115881525</v>
      </c>
      <c r="E55" s="564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111</v>
      </c>
      <c r="L55" s="35"/>
      <c r="M55" s="36" t="s">
        <v>107</v>
      </c>
      <c r="N55" s="36"/>
      <c r="O55" s="35">
        <v>50</v>
      </c>
      <c r="P55" s="7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7"/>
      <c r="V55" s="37"/>
      <c r="W55" s="38" t="s">
        <v>70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125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131</v>
      </c>
      <c r="B56" s="60" t="s">
        <v>132</v>
      </c>
      <c r="C56" s="34">
        <v>4301011589</v>
      </c>
      <c r="D56" s="563">
        <v>4680115885899</v>
      </c>
      <c r="E56" s="564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77</v>
      </c>
      <c r="L56" s="35"/>
      <c r="M56" s="36" t="s">
        <v>93</v>
      </c>
      <c r="N56" s="36"/>
      <c r="O56" s="35">
        <v>50</v>
      </c>
      <c r="P56" s="88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7"/>
      <c r="V56" s="37"/>
      <c r="W56" s="38" t="s">
        <v>70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133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134</v>
      </c>
      <c r="B57" s="60" t="s">
        <v>135</v>
      </c>
      <c r="C57" s="34">
        <v>4301011801</v>
      </c>
      <c r="D57" s="563">
        <v>4680115881419</v>
      </c>
      <c r="E57" s="564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111</v>
      </c>
      <c r="L57" s="35" t="s">
        <v>112</v>
      </c>
      <c r="M57" s="36" t="s">
        <v>107</v>
      </c>
      <c r="N57" s="36"/>
      <c r="O57" s="35">
        <v>50</v>
      </c>
      <c r="P57" s="6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7"/>
      <c r="V57" s="37"/>
      <c r="W57" s="38" t="s">
        <v>70</v>
      </c>
      <c r="X57" s="56">
        <v>630</v>
      </c>
      <c r="Y57" s="53">
        <f t="shared" si="6"/>
        <v>630</v>
      </c>
      <c r="Z57" s="39">
        <f>IFERROR(IF(Y57=0,"",ROUNDUP(Y57/H57,0)*0.00902),"")</f>
        <v>1.2627999999999999</v>
      </c>
      <c r="AA57" s="65"/>
      <c r="AB57" s="66"/>
      <c r="AC57" s="115" t="s">
        <v>136</v>
      </c>
      <c r="AG57" s="75"/>
      <c r="AJ57" s="79" t="s">
        <v>113</v>
      </c>
      <c r="AK57" s="79">
        <v>594</v>
      </c>
      <c r="BB57" s="116" t="s">
        <v>1</v>
      </c>
      <c r="BM57" s="75">
        <f t="shared" si="7"/>
        <v>659.40000000000009</v>
      </c>
      <c r="BN57" s="75">
        <f t="shared" si="8"/>
        <v>659.40000000000009</v>
      </c>
      <c r="BO57" s="75">
        <f t="shared" si="9"/>
        <v>1.0606060606060606</v>
      </c>
      <c r="BP57" s="75">
        <f t="shared" si="10"/>
        <v>1.0606060606060606</v>
      </c>
    </row>
    <row r="58" spans="1:68" x14ac:dyDescent="0.2">
      <c r="A58" s="579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80"/>
      <c r="P58" s="574" t="s">
        <v>72</v>
      </c>
      <c r="Q58" s="575"/>
      <c r="R58" s="575"/>
      <c r="S58" s="575"/>
      <c r="T58" s="575"/>
      <c r="U58" s="575"/>
      <c r="V58" s="576"/>
      <c r="W58" s="40" t="s">
        <v>73</v>
      </c>
      <c r="X58" s="41">
        <f>IFERROR(X52/H52,"0")+IFERROR(X53/H53,"0")+IFERROR(X54/H54,"0")+IFERROR(X55/H55,"0")+IFERROR(X56/H56,"0")+IFERROR(X57/H57,"0")</f>
        <v>148.33333333333334</v>
      </c>
      <c r="Y58" s="41">
        <f>IFERROR(Y52/H52,"0")+IFERROR(Y53/H53,"0")+IFERROR(Y54/H54,"0")+IFERROR(Y55/H55,"0")+IFERROR(Y56/H56,"0")+IFERROR(Y57/H57,"0")</f>
        <v>149</v>
      </c>
      <c r="Z58" s="41">
        <f>IFERROR(IF(Z52="",0,Z52),"0")+IFERROR(IF(Z53="",0,Z53),"0")+IFERROR(IF(Z54="",0,Z54),"0")+IFERROR(IF(Z55="",0,Z55),"0")+IFERROR(IF(Z56="",0,Z56),"0")+IFERROR(IF(Z57="",0,Z57),"0")</f>
        <v>1.4336199999999999</v>
      </c>
      <c r="AA58" s="64"/>
      <c r="AB58" s="64"/>
      <c r="AC58" s="64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80"/>
      <c r="P59" s="574" t="s">
        <v>72</v>
      </c>
      <c r="Q59" s="575"/>
      <c r="R59" s="575"/>
      <c r="S59" s="575"/>
      <c r="T59" s="575"/>
      <c r="U59" s="575"/>
      <c r="V59" s="576"/>
      <c r="W59" s="40" t="s">
        <v>70</v>
      </c>
      <c r="X59" s="41">
        <f>IFERROR(SUM(X52:X57),"0")</f>
        <v>720</v>
      </c>
      <c r="Y59" s="41">
        <f>IFERROR(SUM(Y52:Y57),"0")</f>
        <v>727.2</v>
      </c>
      <c r="Z59" s="40"/>
      <c r="AA59" s="64"/>
      <c r="AB59" s="64"/>
      <c r="AC59" s="64"/>
    </row>
    <row r="60" spans="1:68" ht="14.25" customHeight="1" x14ac:dyDescent="0.25">
      <c r="A60" s="561" t="s">
        <v>137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63"/>
      <c r="AB60" s="63"/>
      <c r="AC60" s="63"/>
    </row>
    <row r="61" spans="1:68" ht="16.5" customHeight="1" x14ac:dyDescent="0.25">
      <c r="A61" s="60" t="s">
        <v>138</v>
      </c>
      <c r="B61" s="60" t="s">
        <v>139</v>
      </c>
      <c r="C61" s="34">
        <v>4301020298</v>
      </c>
      <c r="D61" s="563">
        <v>4680115881440</v>
      </c>
      <c r="E61" s="564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106</v>
      </c>
      <c r="L61" s="35"/>
      <c r="M61" s="36" t="s">
        <v>107</v>
      </c>
      <c r="N61" s="36"/>
      <c r="O61" s="35">
        <v>50</v>
      </c>
      <c r="P61" s="8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7"/>
      <c r="V61" s="37"/>
      <c r="W61" s="38" t="s">
        <v>70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140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141</v>
      </c>
      <c r="B62" s="60" t="s">
        <v>142</v>
      </c>
      <c r="C62" s="34">
        <v>4301020228</v>
      </c>
      <c r="D62" s="563">
        <v>4680115882751</v>
      </c>
      <c r="E62" s="564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111</v>
      </c>
      <c r="L62" s="35"/>
      <c r="M62" s="36" t="s">
        <v>107</v>
      </c>
      <c r="N62" s="36"/>
      <c r="O62" s="35">
        <v>90</v>
      </c>
      <c r="P62" s="65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7"/>
      <c r="V62" s="37"/>
      <c r="W62" s="38" t="s">
        <v>70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143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144</v>
      </c>
      <c r="B63" s="60" t="s">
        <v>145</v>
      </c>
      <c r="C63" s="34">
        <v>4301020358</v>
      </c>
      <c r="D63" s="563">
        <v>4680115885950</v>
      </c>
      <c r="E63" s="564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77</v>
      </c>
      <c r="L63" s="35"/>
      <c r="M63" s="36" t="s">
        <v>78</v>
      </c>
      <c r="N63" s="36"/>
      <c r="O63" s="35">
        <v>50</v>
      </c>
      <c r="P63" s="81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7"/>
      <c r="V63" s="37"/>
      <c r="W63" s="38" t="s">
        <v>70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140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146</v>
      </c>
      <c r="B64" s="60" t="s">
        <v>147</v>
      </c>
      <c r="C64" s="34">
        <v>4301020296</v>
      </c>
      <c r="D64" s="563">
        <v>4680115881433</v>
      </c>
      <c r="E64" s="564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77</v>
      </c>
      <c r="L64" s="35" t="s">
        <v>112</v>
      </c>
      <c r="M64" s="36" t="s">
        <v>107</v>
      </c>
      <c r="N64" s="36"/>
      <c r="O64" s="35">
        <v>50</v>
      </c>
      <c r="P64" s="6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7"/>
      <c r="V64" s="37"/>
      <c r="W64" s="38" t="s">
        <v>70</v>
      </c>
      <c r="X64" s="56">
        <v>90</v>
      </c>
      <c r="Y64" s="53">
        <f>IFERROR(IF(X64="",0,CEILING((X64/$H64),1)*$H64),"")</f>
        <v>91.800000000000011</v>
      </c>
      <c r="Z64" s="39">
        <f>IFERROR(IF(Y64=0,"",ROUNDUP(Y64/H64,0)*0.00651),"")</f>
        <v>0.22134000000000001</v>
      </c>
      <c r="AA64" s="65"/>
      <c r="AB64" s="66"/>
      <c r="AC64" s="123" t="s">
        <v>140</v>
      </c>
      <c r="AG64" s="75"/>
      <c r="AJ64" s="79" t="s">
        <v>113</v>
      </c>
      <c r="AK64" s="79">
        <v>491.4</v>
      </c>
      <c r="BB64" s="124" t="s">
        <v>1</v>
      </c>
      <c r="BM64" s="75">
        <f>IFERROR(X64*I64/H64,"0")</f>
        <v>95.999999999999986</v>
      </c>
      <c r="BN64" s="75">
        <f>IFERROR(Y64*I64/H64,"0")</f>
        <v>97.92</v>
      </c>
      <c r="BO64" s="75">
        <f>IFERROR(1/J64*(X64/H64),"0")</f>
        <v>0.18315018315018314</v>
      </c>
      <c r="BP64" s="75">
        <f>IFERROR(1/J64*(Y64/H64),"0")</f>
        <v>0.18681318681318682</v>
      </c>
    </row>
    <row r="65" spans="1:68" x14ac:dyDescent="0.2">
      <c r="A65" s="579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80"/>
      <c r="P65" s="574" t="s">
        <v>72</v>
      </c>
      <c r="Q65" s="575"/>
      <c r="R65" s="575"/>
      <c r="S65" s="575"/>
      <c r="T65" s="575"/>
      <c r="U65" s="575"/>
      <c r="V65" s="576"/>
      <c r="W65" s="40" t="s">
        <v>73</v>
      </c>
      <c r="X65" s="41">
        <f>IFERROR(X61/H61,"0")+IFERROR(X62/H62,"0")+IFERROR(X63/H63,"0")+IFERROR(X64/H64,"0")</f>
        <v>33.333333333333329</v>
      </c>
      <c r="Y65" s="41">
        <f>IFERROR(Y61/H61,"0")+IFERROR(Y62/H62,"0")+IFERROR(Y63/H63,"0")+IFERROR(Y64/H64,"0")</f>
        <v>34</v>
      </c>
      <c r="Z65" s="41">
        <f>IFERROR(IF(Z61="",0,Z61),"0")+IFERROR(IF(Z62="",0,Z62),"0")+IFERROR(IF(Z63="",0,Z63),"0")+IFERROR(IF(Z64="",0,Z64),"0")</f>
        <v>0.22134000000000001</v>
      </c>
      <c r="AA65" s="64"/>
      <c r="AB65" s="64"/>
      <c r="AC65" s="64"/>
    </row>
    <row r="66" spans="1:68" x14ac:dyDescent="0.2">
      <c r="A66" s="562"/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80"/>
      <c r="P66" s="574" t="s">
        <v>72</v>
      </c>
      <c r="Q66" s="575"/>
      <c r="R66" s="575"/>
      <c r="S66" s="575"/>
      <c r="T66" s="575"/>
      <c r="U66" s="575"/>
      <c r="V66" s="576"/>
      <c r="W66" s="40" t="s">
        <v>70</v>
      </c>
      <c r="X66" s="41">
        <f>IFERROR(SUM(X61:X64),"0")</f>
        <v>90</v>
      </c>
      <c r="Y66" s="41">
        <f>IFERROR(SUM(Y61:Y64),"0")</f>
        <v>91.800000000000011</v>
      </c>
      <c r="Z66" s="40"/>
      <c r="AA66" s="64"/>
      <c r="AB66" s="64"/>
      <c r="AC66" s="64"/>
    </row>
    <row r="67" spans="1:68" ht="14.25" customHeight="1" x14ac:dyDescent="0.25">
      <c r="A67" s="561" t="s">
        <v>64</v>
      </c>
      <c r="B67" s="562"/>
      <c r="C67" s="562"/>
      <c r="D67" s="562"/>
      <c r="E67" s="562"/>
      <c r="F67" s="562"/>
      <c r="G67" s="562"/>
      <c r="H67" s="562"/>
      <c r="I67" s="562"/>
      <c r="J67" s="562"/>
      <c r="K67" s="562"/>
      <c r="L67" s="562"/>
      <c r="M67" s="562"/>
      <c r="N67" s="562"/>
      <c r="O67" s="562"/>
      <c r="P67" s="562"/>
      <c r="Q67" s="562"/>
      <c r="R67" s="562"/>
      <c r="S67" s="562"/>
      <c r="T67" s="562"/>
      <c r="U67" s="562"/>
      <c r="V67" s="562"/>
      <c r="W67" s="562"/>
      <c r="X67" s="562"/>
      <c r="Y67" s="562"/>
      <c r="Z67" s="562"/>
      <c r="AA67" s="63"/>
      <c r="AB67" s="63"/>
      <c r="AC67" s="63"/>
    </row>
    <row r="68" spans="1:68" ht="27" customHeight="1" x14ac:dyDescent="0.25">
      <c r="A68" s="60" t="s">
        <v>148</v>
      </c>
      <c r="B68" s="60" t="s">
        <v>149</v>
      </c>
      <c r="C68" s="34">
        <v>4301031243</v>
      </c>
      <c r="D68" s="563">
        <v>4680115885073</v>
      </c>
      <c r="E68" s="564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67</v>
      </c>
      <c r="L68" s="35"/>
      <c r="M68" s="36" t="s">
        <v>68</v>
      </c>
      <c r="N68" s="36"/>
      <c r="O68" s="35">
        <v>40</v>
      </c>
      <c r="P68" s="76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7"/>
      <c r="V68" s="37"/>
      <c r="W68" s="38" t="s">
        <v>70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150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151</v>
      </c>
      <c r="B69" s="60" t="s">
        <v>152</v>
      </c>
      <c r="C69" s="34">
        <v>4301031241</v>
      </c>
      <c r="D69" s="563">
        <v>4680115885059</v>
      </c>
      <c r="E69" s="564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67</v>
      </c>
      <c r="L69" s="35"/>
      <c r="M69" s="36" t="s">
        <v>68</v>
      </c>
      <c r="N69" s="36"/>
      <c r="O69" s="35">
        <v>40</v>
      </c>
      <c r="P69" s="75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7"/>
      <c r="V69" s="37"/>
      <c r="W69" s="38" t="s">
        <v>70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153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154</v>
      </c>
      <c r="B70" s="60" t="s">
        <v>155</v>
      </c>
      <c r="C70" s="34">
        <v>4301031316</v>
      </c>
      <c r="D70" s="563">
        <v>4680115885097</v>
      </c>
      <c r="E70" s="564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67</v>
      </c>
      <c r="L70" s="35"/>
      <c r="M70" s="36" t="s">
        <v>68</v>
      </c>
      <c r="N70" s="36"/>
      <c r="O70" s="35">
        <v>40</v>
      </c>
      <c r="P70" s="6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7"/>
      <c r="V70" s="37"/>
      <c r="W70" s="38" t="s">
        <v>70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156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79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80"/>
      <c r="P71" s="574" t="s">
        <v>72</v>
      </c>
      <c r="Q71" s="575"/>
      <c r="R71" s="575"/>
      <c r="S71" s="575"/>
      <c r="T71" s="575"/>
      <c r="U71" s="575"/>
      <c r="V71" s="576"/>
      <c r="W71" s="40" t="s">
        <v>73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62"/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80"/>
      <c r="P72" s="574" t="s">
        <v>72</v>
      </c>
      <c r="Q72" s="575"/>
      <c r="R72" s="575"/>
      <c r="S72" s="575"/>
      <c r="T72" s="575"/>
      <c r="U72" s="575"/>
      <c r="V72" s="576"/>
      <c r="W72" s="40" t="s">
        <v>70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61" t="s">
        <v>74</v>
      </c>
      <c r="B73" s="562"/>
      <c r="C73" s="562"/>
      <c r="D73" s="562"/>
      <c r="E73" s="562"/>
      <c r="F73" s="562"/>
      <c r="G73" s="562"/>
      <c r="H73" s="562"/>
      <c r="I73" s="562"/>
      <c r="J73" s="562"/>
      <c r="K73" s="562"/>
      <c r="L73" s="562"/>
      <c r="M73" s="562"/>
      <c r="N73" s="562"/>
      <c r="O73" s="562"/>
      <c r="P73" s="562"/>
      <c r="Q73" s="562"/>
      <c r="R73" s="562"/>
      <c r="S73" s="562"/>
      <c r="T73" s="562"/>
      <c r="U73" s="562"/>
      <c r="V73" s="562"/>
      <c r="W73" s="562"/>
      <c r="X73" s="562"/>
      <c r="Y73" s="562"/>
      <c r="Z73" s="562"/>
      <c r="AA73" s="63"/>
      <c r="AB73" s="63"/>
      <c r="AC73" s="63"/>
    </row>
    <row r="74" spans="1:68" ht="16.5" customHeight="1" x14ac:dyDescent="0.25">
      <c r="A74" s="60" t="s">
        <v>157</v>
      </c>
      <c r="B74" s="60" t="s">
        <v>158</v>
      </c>
      <c r="C74" s="34">
        <v>4301051838</v>
      </c>
      <c r="D74" s="563">
        <v>4680115881891</v>
      </c>
      <c r="E74" s="564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106</v>
      </c>
      <c r="L74" s="35"/>
      <c r="M74" s="36" t="s">
        <v>78</v>
      </c>
      <c r="N74" s="36"/>
      <c r="O74" s="35">
        <v>40</v>
      </c>
      <c r="P74" s="76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7"/>
      <c r="V74" s="37"/>
      <c r="W74" s="38" t="s">
        <v>70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159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160</v>
      </c>
      <c r="B75" s="60" t="s">
        <v>161</v>
      </c>
      <c r="C75" s="34">
        <v>4301051846</v>
      </c>
      <c r="D75" s="563">
        <v>4680115885769</v>
      </c>
      <c r="E75" s="564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106</v>
      </c>
      <c r="L75" s="35"/>
      <c r="M75" s="36" t="s">
        <v>78</v>
      </c>
      <c r="N75" s="36"/>
      <c r="O75" s="35">
        <v>45</v>
      </c>
      <c r="P75" s="6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7"/>
      <c r="V75" s="37"/>
      <c r="W75" s="38" t="s">
        <v>70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162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163</v>
      </c>
      <c r="B76" s="60" t="s">
        <v>164</v>
      </c>
      <c r="C76" s="34">
        <v>4301051927</v>
      </c>
      <c r="D76" s="563">
        <v>4680115884410</v>
      </c>
      <c r="E76" s="564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106</v>
      </c>
      <c r="L76" s="35"/>
      <c r="M76" s="36" t="s">
        <v>78</v>
      </c>
      <c r="N76" s="36"/>
      <c r="O76" s="35">
        <v>40</v>
      </c>
      <c r="P76" s="74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7"/>
      <c r="V76" s="37"/>
      <c r="W76" s="38" t="s">
        <v>70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165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166</v>
      </c>
      <c r="B77" s="60" t="s">
        <v>167</v>
      </c>
      <c r="C77" s="34">
        <v>4301051837</v>
      </c>
      <c r="D77" s="563">
        <v>4680115884311</v>
      </c>
      <c r="E77" s="564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77</v>
      </c>
      <c r="L77" s="35"/>
      <c r="M77" s="36" t="s">
        <v>78</v>
      </c>
      <c r="N77" s="36"/>
      <c r="O77" s="35">
        <v>40</v>
      </c>
      <c r="P77" s="80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7"/>
      <c r="V77" s="37"/>
      <c r="W77" s="38" t="s">
        <v>70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159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168</v>
      </c>
      <c r="B78" s="60" t="s">
        <v>169</v>
      </c>
      <c r="C78" s="34">
        <v>4301051844</v>
      </c>
      <c r="D78" s="563">
        <v>4680115885929</v>
      </c>
      <c r="E78" s="564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77</v>
      </c>
      <c r="L78" s="35"/>
      <c r="M78" s="36" t="s">
        <v>78</v>
      </c>
      <c r="N78" s="36"/>
      <c r="O78" s="35">
        <v>45</v>
      </c>
      <c r="P78" s="7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7"/>
      <c r="V78" s="37"/>
      <c r="W78" s="38" t="s">
        <v>70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162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170</v>
      </c>
      <c r="B79" s="60" t="s">
        <v>171</v>
      </c>
      <c r="C79" s="34">
        <v>4301051929</v>
      </c>
      <c r="D79" s="563">
        <v>4680115884403</v>
      </c>
      <c r="E79" s="564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77</v>
      </c>
      <c r="L79" s="35"/>
      <c r="M79" s="36" t="s">
        <v>78</v>
      </c>
      <c r="N79" s="36"/>
      <c r="O79" s="35">
        <v>40</v>
      </c>
      <c r="P79" s="88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7"/>
      <c r="V79" s="37"/>
      <c r="W79" s="38" t="s">
        <v>70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165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79"/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80"/>
      <c r="P80" s="574" t="s">
        <v>72</v>
      </c>
      <c r="Q80" s="575"/>
      <c r="R80" s="575"/>
      <c r="S80" s="575"/>
      <c r="T80" s="575"/>
      <c r="U80" s="575"/>
      <c r="V80" s="576"/>
      <c r="W80" s="40" t="s">
        <v>73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62"/>
      <c r="B81" s="562"/>
      <c r="C81" s="562"/>
      <c r="D81" s="562"/>
      <c r="E81" s="562"/>
      <c r="F81" s="562"/>
      <c r="G81" s="562"/>
      <c r="H81" s="562"/>
      <c r="I81" s="562"/>
      <c r="J81" s="562"/>
      <c r="K81" s="562"/>
      <c r="L81" s="562"/>
      <c r="M81" s="562"/>
      <c r="N81" s="562"/>
      <c r="O81" s="580"/>
      <c r="P81" s="574" t="s">
        <v>72</v>
      </c>
      <c r="Q81" s="575"/>
      <c r="R81" s="575"/>
      <c r="S81" s="575"/>
      <c r="T81" s="575"/>
      <c r="U81" s="575"/>
      <c r="V81" s="576"/>
      <c r="W81" s="40" t="s">
        <v>70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61" t="s">
        <v>172</v>
      </c>
      <c r="B82" s="562"/>
      <c r="C82" s="562"/>
      <c r="D82" s="562"/>
      <c r="E82" s="562"/>
      <c r="F82" s="562"/>
      <c r="G82" s="562"/>
      <c r="H82" s="562"/>
      <c r="I82" s="562"/>
      <c r="J82" s="562"/>
      <c r="K82" s="562"/>
      <c r="L82" s="562"/>
      <c r="M82" s="562"/>
      <c r="N82" s="562"/>
      <c r="O82" s="562"/>
      <c r="P82" s="562"/>
      <c r="Q82" s="562"/>
      <c r="R82" s="562"/>
      <c r="S82" s="562"/>
      <c r="T82" s="562"/>
      <c r="U82" s="562"/>
      <c r="V82" s="562"/>
      <c r="W82" s="562"/>
      <c r="X82" s="562"/>
      <c r="Y82" s="562"/>
      <c r="Z82" s="562"/>
      <c r="AA82" s="63"/>
      <c r="AB82" s="63"/>
      <c r="AC82" s="63"/>
    </row>
    <row r="83" spans="1:68" ht="27" customHeight="1" x14ac:dyDescent="0.25">
      <c r="A83" s="60" t="s">
        <v>173</v>
      </c>
      <c r="B83" s="60" t="s">
        <v>174</v>
      </c>
      <c r="C83" s="34">
        <v>4301060455</v>
      </c>
      <c r="D83" s="563">
        <v>4680115881532</v>
      </c>
      <c r="E83" s="564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106</v>
      </c>
      <c r="L83" s="35"/>
      <c r="M83" s="36" t="s">
        <v>93</v>
      </c>
      <c r="N83" s="36"/>
      <c r="O83" s="35">
        <v>30</v>
      </c>
      <c r="P83" s="5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7"/>
      <c r="V83" s="37"/>
      <c r="W83" s="38" t="s">
        <v>70</v>
      </c>
      <c r="X83" s="56">
        <v>50</v>
      </c>
      <c r="Y83" s="53">
        <f>IFERROR(IF(X83="",0,CEILING((X83/$H83),1)*$H83),"")</f>
        <v>54.6</v>
      </c>
      <c r="Z83" s="39">
        <f>IFERROR(IF(Y83=0,"",ROUNDUP(Y83/H83,0)*0.01898),"")</f>
        <v>0.13286000000000001</v>
      </c>
      <c r="AA83" s="65"/>
      <c r="AB83" s="66"/>
      <c r="AC83" s="143" t="s">
        <v>175</v>
      </c>
      <c r="AG83" s="75"/>
      <c r="AJ83" s="79"/>
      <c r="AK83" s="79">
        <v>0</v>
      </c>
      <c r="BB83" s="144" t="s">
        <v>1</v>
      </c>
      <c r="BM83" s="75">
        <f>IFERROR(X83*I83/H83,"0")</f>
        <v>52.78846153846154</v>
      </c>
      <c r="BN83" s="75">
        <f>IFERROR(Y83*I83/H83,"0")</f>
        <v>57.644999999999996</v>
      </c>
      <c r="BO83" s="75">
        <f>IFERROR(1/J83*(X83/H83),"0")</f>
        <v>0.10016025641025642</v>
      </c>
      <c r="BP83" s="75">
        <f>IFERROR(1/J83*(Y83/H83),"0")</f>
        <v>0.109375</v>
      </c>
    </row>
    <row r="84" spans="1:68" ht="27" customHeight="1" x14ac:dyDescent="0.25">
      <c r="A84" s="60" t="s">
        <v>176</v>
      </c>
      <c r="B84" s="60" t="s">
        <v>177</v>
      </c>
      <c r="C84" s="34">
        <v>4301060351</v>
      </c>
      <c r="D84" s="563">
        <v>4680115881464</v>
      </c>
      <c r="E84" s="564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111</v>
      </c>
      <c r="L84" s="35"/>
      <c r="M84" s="36" t="s">
        <v>78</v>
      </c>
      <c r="N84" s="36"/>
      <c r="O84" s="35">
        <v>30</v>
      </c>
      <c r="P84" s="7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7"/>
      <c r="V84" s="37"/>
      <c r="W84" s="38" t="s">
        <v>70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178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79"/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80"/>
      <c r="P85" s="574" t="s">
        <v>72</v>
      </c>
      <c r="Q85" s="575"/>
      <c r="R85" s="575"/>
      <c r="S85" s="575"/>
      <c r="T85" s="575"/>
      <c r="U85" s="575"/>
      <c r="V85" s="576"/>
      <c r="W85" s="40" t="s">
        <v>73</v>
      </c>
      <c r="X85" s="41">
        <f>IFERROR(X83/H83,"0")+IFERROR(X84/H84,"0")</f>
        <v>6.4102564102564106</v>
      </c>
      <c r="Y85" s="41">
        <f>IFERROR(Y83/H83,"0")+IFERROR(Y84/H84,"0")</f>
        <v>7</v>
      </c>
      <c r="Z85" s="41">
        <f>IFERROR(IF(Z83="",0,Z83),"0")+IFERROR(IF(Z84="",0,Z84),"0")</f>
        <v>0.13286000000000001</v>
      </c>
      <c r="AA85" s="64"/>
      <c r="AB85" s="64"/>
      <c r="AC85" s="64"/>
    </row>
    <row r="86" spans="1:68" x14ac:dyDescent="0.2">
      <c r="A86" s="562"/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80"/>
      <c r="P86" s="574" t="s">
        <v>72</v>
      </c>
      <c r="Q86" s="575"/>
      <c r="R86" s="575"/>
      <c r="S86" s="575"/>
      <c r="T86" s="575"/>
      <c r="U86" s="575"/>
      <c r="V86" s="576"/>
      <c r="W86" s="40" t="s">
        <v>70</v>
      </c>
      <c r="X86" s="41">
        <f>IFERROR(SUM(X83:X84),"0")</f>
        <v>50</v>
      </c>
      <c r="Y86" s="41">
        <f>IFERROR(SUM(Y83:Y84),"0")</f>
        <v>54.6</v>
      </c>
      <c r="Z86" s="40"/>
      <c r="AA86" s="64"/>
      <c r="AB86" s="64"/>
      <c r="AC86" s="64"/>
    </row>
    <row r="87" spans="1:68" ht="16.5" customHeight="1" x14ac:dyDescent="0.25">
      <c r="A87" s="583" t="s">
        <v>179</v>
      </c>
      <c r="B87" s="562"/>
      <c r="C87" s="562"/>
      <c r="D87" s="562"/>
      <c r="E87" s="562"/>
      <c r="F87" s="562"/>
      <c r="G87" s="562"/>
      <c r="H87" s="562"/>
      <c r="I87" s="562"/>
      <c r="J87" s="562"/>
      <c r="K87" s="562"/>
      <c r="L87" s="562"/>
      <c r="M87" s="562"/>
      <c r="N87" s="562"/>
      <c r="O87" s="562"/>
      <c r="P87" s="562"/>
      <c r="Q87" s="562"/>
      <c r="R87" s="562"/>
      <c r="S87" s="562"/>
      <c r="T87" s="562"/>
      <c r="U87" s="562"/>
      <c r="V87" s="562"/>
      <c r="W87" s="562"/>
      <c r="X87" s="562"/>
      <c r="Y87" s="562"/>
      <c r="Z87" s="562"/>
      <c r="AA87" s="62"/>
      <c r="AB87" s="62"/>
      <c r="AC87" s="62"/>
    </row>
    <row r="88" spans="1:68" ht="14.25" customHeight="1" x14ac:dyDescent="0.25">
      <c r="A88" s="561" t="s">
        <v>103</v>
      </c>
      <c r="B88" s="562"/>
      <c r="C88" s="562"/>
      <c r="D88" s="562"/>
      <c r="E88" s="562"/>
      <c r="F88" s="562"/>
      <c r="G88" s="562"/>
      <c r="H88" s="562"/>
      <c r="I88" s="562"/>
      <c r="J88" s="562"/>
      <c r="K88" s="562"/>
      <c r="L88" s="562"/>
      <c r="M88" s="562"/>
      <c r="N88" s="562"/>
      <c r="O88" s="562"/>
      <c r="P88" s="562"/>
      <c r="Q88" s="562"/>
      <c r="R88" s="562"/>
      <c r="S88" s="562"/>
      <c r="T88" s="562"/>
      <c r="U88" s="562"/>
      <c r="V88" s="562"/>
      <c r="W88" s="562"/>
      <c r="X88" s="562"/>
      <c r="Y88" s="562"/>
      <c r="Z88" s="562"/>
      <c r="AA88" s="63"/>
      <c r="AB88" s="63"/>
      <c r="AC88" s="63"/>
    </row>
    <row r="89" spans="1:68" ht="27" customHeight="1" x14ac:dyDescent="0.25">
      <c r="A89" s="60" t="s">
        <v>180</v>
      </c>
      <c r="B89" s="60" t="s">
        <v>181</v>
      </c>
      <c r="C89" s="34">
        <v>4301011468</v>
      </c>
      <c r="D89" s="563">
        <v>4680115881327</v>
      </c>
      <c r="E89" s="564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106</v>
      </c>
      <c r="L89" s="35"/>
      <c r="M89" s="36" t="s">
        <v>93</v>
      </c>
      <c r="N89" s="36"/>
      <c r="O89" s="35">
        <v>50</v>
      </c>
      <c r="P89" s="73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7"/>
      <c r="V89" s="37"/>
      <c r="W89" s="38" t="s">
        <v>70</v>
      </c>
      <c r="X89" s="56">
        <v>300</v>
      </c>
      <c r="Y89" s="53">
        <f>IFERROR(IF(X89="",0,CEILING((X89/$H89),1)*$H89),"")</f>
        <v>302.40000000000003</v>
      </c>
      <c r="Z89" s="39">
        <f>IFERROR(IF(Y89=0,"",ROUNDUP(Y89/H89,0)*0.01898),"")</f>
        <v>0.53144000000000002</v>
      </c>
      <c r="AA89" s="65"/>
      <c r="AB89" s="66"/>
      <c r="AC89" s="147" t="s">
        <v>182</v>
      </c>
      <c r="AG89" s="75"/>
      <c r="AJ89" s="79"/>
      <c r="AK89" s="79">
        <v>0</v>
      </c>
      <c r="BB89" s="148" t="s">
        <v>1</v>
      </c>
      <c r="BM89" s="75">
        <f>IFERROR(X89*I89/H89,"0")</f>
        <v>312.08333333333331</v>
      </c>
      <c r="BN89" s="75">
        <f>IFERROR(Y89*I89/H89,"0")</f>
        <v>314.58000000000004</v>
      </c>
      <c r="BO89" s="75">
        <f>IFERROR(1/J89*(X89/H89),"0")</f>
        <v>0.43402777777777773</v>
      </c>
      <c r="BP89" s="75">
        <f>IFERROR(1/J89*(Y89/H89),"0")</f>
        <v>0.4375</v>
      </c>
    </row>
    <row r="90" spans="1:68" ht="27" customHeight="1" x14ac:dyDescent="0.25">
      <c r="A90" s="60" t="s">
        <v>183</v>
      </c>
      <c r="B90" s="60" t="s">
        <v>184</v>
      </c>
      <c r="C90" s="34">
        <v>4301011476</v>
      </c>
      <c r="D90" s="563">
        <v>4680115881518</v>
      </c>
      <c r="E90" s="564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111</v>
      </c>
      <c r="L90" s="35"/>
      <c r="M90" s="36" t="s">
        <v>78</v>
      </c>
      <c r="N90" s="36"/>
      <c r="O90" s="35">
        <v>50</v>
      </c>
      <c r="P90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7"/>
      <c r="V90" s="37"/>
      <c r="W90" s="38" t="s">
        <v>70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182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185</v>
      </c>
      <c r="B91" s="60" t="s">
        <v>186</v>
      </c>
      <c r="C91" s="34">
        <v>4301011443</v>
      </c>
      <c r="D91" s="563">
        <v>4680115881303</v>
      </c>
      <c r="E91" s="564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111</v>
      </c>
      <c r="L91" s="35" t="s">
        <v>112</v>
      </c>
      <c r="M91" s="36" t="s">
        <v>93</v>
      </c>
      <c r="N91" s="36"/>
      <c r="O91" s="35">
        <v>50</v>
      </c>
      <c r="P91" s="7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7"/>
      <c r="V91" s="37"/>
      <c r="W91" s="38" t="s">
        <v>70</v>
      </c>
      <c r="X91" s="56">
        <v>360</v>
      </c>
      <c r="Y91" s="53">
        <f>IFERROR(IF(X91="",0,CEILING((X91/$H91),1)*$H91),"")</f>
        <v>360</v>
      </c>
      <c r="Z91" s="39">
        <f>IFERROR(IF(Y91=0,"",ROUNDUP(Y91/H91,0)*0.00902),"")</f>
        <v>0.72160000000000002</v>
      </c>
      <c r="AA91" s="65"/>
      <c r="AB91" s="66"/>
      <c r="AC91" s="151" t="s">
        <v>182</v>
      </c>
      <c r="AG91" s="75"/>
      <c r="AJ91" s="79" t="s">
        <v>113</v>
      </c>
      <c r="AK91" s="79">
        <v>594</v>
      </c>
      <c r="BB91" s="152" t="s">
        <v>1</v>
      </c>
      <c r="BM91" s="75">
        <f>IFERROR(X91*I91/H91,"0")</f>
        <v>376.79999999999995</v>
      </c>
      <c r="BN91" s="75">
        <f>IFERROR(Y91*I91/H91,"0")</f>
        <v>376.79999999999995</v>
      </c>
      <c r="BO91" s="75">
        <f>IFERROR(1/J91*(X91/H91),"0")</f>
        <v>0.60606060606060608</v>
      </c>
      <c r="BP91" s="75">
        <f>IFERROR(1/J91*(Y91/H91),"0")</f>
        <v>0.60606060606060608</v>
      </c>
    </row>
    <row r="92" spans="1:68" x14ac:dyDescent="0.2">
      <c r="A92" s="579"/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80"/>
      <c r="P92" s="574" t="s">
        <v>72</v>
      </c>
      <c r="Q92" s="575"/>
      <c r="R92" s="575"/>
      <c r="S92" s="575"/>
      <c r="T92" s="575"/>
      <c r="U92" s="575"/>
      <c r="V92" s="576"/>
      <c r="W92" s="40" t="s">
        <v>73</v>
      </c>
      <c r="X92" s="41">
        <f>IFERROR(X89/H89,"0")+IFERROR(X90/H90,"0")+IFERROR(X91/H91,"0")</f>
        <v>107.77777777777777</v>
      </c>
      <c r="Y92" s="41">
        <f>IFERROR(Y89/H89,"0")+IFERROR(Y90/H90,"0")+IFERROR(Y91/H91,"0")</f>
        <v>108</v>
      </c>
      <c r="Z92" s="41">
        <f>IFERROR(IF(Z89="",0,Z89),"0")+IFERROR(IF(Z90="",0,Z90),"0")+IFERROR(IF(Z91="",0,Z91),"0")</f>
        <v>1.2530399999999999</v>
      </c>
      <c r="AA92" s="64"/>
      <c r="AB92" s="64"/>
      <c r="AC92" s="64"/>
    </row>
    <row r="93" spans="1:68" x14ac:dyDescent="0.2">
      <c r="A93" s="562"/>
      <c r="B93" s="562"/>
      <c r="C93" s="562"/>
      <c r="D93" s="562"/>
      <c r="E93" s="562"/>
      <c r="F93" s="562"/>
      <c r="G93" s="562"/>
      <c r="H93" s="562"/>
      <c r="I93" s="562"/>
      <c r="J93" s="562"/>
      <c r="K93" s="562"/>
      <c r="L93" s="562"/>
      <c r="M93" s="562"/>
      <c r="N93" s="562"/>
      <c r="O93" s="580"/>
      <c r="P93" s="574" t="s">
        <v>72</v>
      </c>
      <c r="Q93" s="575"/>
      <c r="R93" s="575"/>
      <c r="S93" s="575"/>
      <c r="T93" s="575"/>
      <c r="U93" s="575"/>
      <c r="V93" s="576"/>
      <c r="W93" s="40" t="s">
        <v>70</v>
      </c>
      <c r="X93" s="41">
        <f>IFERROR(SUM(X89:X91),"0")</f>
        <v>660</v>
      </c>
      <c r="Y93" s="41">
        <f>IFERROR(SUM(Y89:Y91),"0")</f>
        <v>662.40000000000009</v>
      </c>
      <c r="Z93" s="40"/>
      <c r="AA93" s="64"/>
      <c r="AB93" s="64"/>
      <c r="AC93" s="64"/>
    </row>
    <row r="94" spans="1:68" ht="14.25" customHeight="1" x14ac:dyDescent="0.25">
      <c r="A94" s="561" t="s">
        <v>74</v>
      </c>
      <c r="B94" s="562"/>
      <c r="C94" s="562"/>
      <c r="D94" s="562"/>
      <c r="E94" s="562"/>
      <c r="F94" s="562"/>
      <c r="G94" s="562"/>
      <c r="H94" s="562"/>
      <c r="I94" s="562"/>
      <c r="J94" s="562"/>
      <c r="K94" s="562"/>
      <c r="L94" s="562"/>
      <c r="M94" s="562"/>
      <c r="N94" s="562"/>
      <c r="O94" s="562"/>
      <c r="P94" s="562"/>
      <c r="Q94" s="562"/>
      <c r="R94" s="562"/>
      <c r="S94" s="562"/>
      <c r="T94" s="562"/>
      <c r="U94" s="562"/>
      <c r="V94" s="562"/>
      <c r="W94" s="562"/>
      <c r="X94" s="562"/>
      <c r="Y94" s="562"/>
      <c r="Z94" s="562"/>
      <c r="AA94" s="63"/>
      <c r="AB94" s="63"/>
      <c r="AC94" s="63"/>
    </row>
    <row r="95" spans="1:68" ht="16.5" customHeight="1" x14ac:dyDescent="0.25">
      <c r="A95" s="60" t="s">
        <v>187</v>
      </c>
      <c r="B95" s="60" t="s">
        <v>188</v>
      </c>
      <c r="C95" s="34">
        <v>4301051712</v>
      </c>
      <c r="D95" s="563">
        <v>4607091386967</v>
      </c>
      <c r="E95" s="564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/>
      <c r="M95" s="36" t="s">
        <v>93</v>
      </c>
      <c r="N95" s="36"/>
      <c r="O95" s="35">
        <v>45</v>
      </c>
      <c r="P95" s="832" t="s">
        <v>189</v>
      </c>
      <c r="Q95" s="570"/>
      <c r="R95" s="570"/>
      <c r="S95" s="570"/>
      <c r="T95" s="571"/>
      <c r="U95" s="37"/>
      <c r="V95" s="37"/>
      <c r="W95" s="38" t="s">
        <v>70</v>
      </c>
      <c r="X95" s="56">
        <v>300</v>
      </c>
      <c r="Y95" s="53">
        <f>IFERROR(IF(X95="",0,CEILING((X95/$H95),1)*$H95),"")</f>
        <v>307.8</v>
      </c>
      <c r="Z95" s="39">
        <f>IFERROR(IF(Y95=0,"",ROUNDUP(Y95/H95,0)*0.01898),"")</f>
        <v>0.72123999999999999</v>
      </c>
      <c r="AA95" s="65"/>
      <c r="AB95" s="66"/>
      <c r="AC95" s="153" t="s">
        <v>190</v>
      </c>
      <c r="AG95" s="75"/>
      <c r="AJ95" s="79"/>
      <c r="AK95" s="79">
        <v>0</v>
      </c>
      <c r="BB95" s="154" t="s">
        <v>1</v>
      </c>
      <c r="BM95" s="75">
        <f>IFERROR(X95*I95/H95,"0")</f>
        <v>319.22222222222223</v>
      </c>
      <c r="BN95" s="75">
        <f>IFERROR(Y95*I95/H95,"0")</f>
        <v>327.52199999999999</v>
      </c>
      <c r="BO95" s="75">
        <f>IFERROR(1/J95*(X95/H95),"0")</f>
        <v>0.57870370370370372</v>
      </c>
      <c r="BP95" s="75">
        <f>IFERROR(1/J95*(Y95/H95),"0")</f>
        <v>0.59375</v>
      </c>
    </row>
    <row r="96" spans="1:68" ht="27" customHeight="1" x14ac:dyDescent="0.25">
      <c r="A96" s="60" t="s">
        <v>191</v>
      </c>
      <c r="B96" s="60" t="s">
        <v>192</v>
      </c>
      <c r="C96" s="34">
        <v>4301051788</v>
      </c>
      <c r="D96" s="563">
        <v>4680115884953</v>
      </c>
      <c r="E96" s="564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77</v>
      </c>
      <c r="L96" s="35"/>
      <c r="M96" s="36" t="s">
        <v>78</v>
      </c>
      <c r="N96" s="36"/>
      <c r="O96" s="35">
        <v>45</v>
      </c>
      <c r="P96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0"/>
      <c r="R96" s="570"/>
      <c r="S96" s="570"/>
      <c r="T96" s="571"/>
      <c r="U96" s="37"/>
      <c r="V96" s="37"/>
      <c r="W96" s="38" t="s">
        <v>70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193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customHeight="1" x14ac:dyDescent="0.25">
      <c r="A97" s="60" t="s">
        <v>194</v>
      </c>
      <c r="B97" s="60" t="s">
        <v>195</v>
      </c>
      <c r="C97" s="34">
        <v>4301051718</v>
      </c>
      <c r="D97" s="563">
        <v>4607091385731</v>
      </c>
      <c r="E97" s="564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77</v>
      </c>
      <c r="L97" s="35"/>
      <c r="M97" s="36" t="s">
        <v>93</v>
      </c>
      <c r="N97" s="36"/>
      <c r="O97" s="35">
        <v>45</v>
      </c>
      <c r="P97" s="84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0"/>
      <c r="R97" s="570"/>
      <c r="S97" s="570"/>
      <c r="T97" s="571"/>
      <c r="U97" s="37"/>
      <c r="V97" s="37"/>
      <c r="W97" s="38" t="s">
        <v>70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190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194</v>
      </c>
      <c r="B98" s="60" t="s">
        <v>196</v>
      </c>
      <c r="C98" s="34">
        <v>4301052039</v>
      </c>
      <c r="D98" s="563">
        <v>4607091385731</v>
      </c>
      <c r="E98" s="564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77</v>
      </c>
      <c r="L98" s="35"/>
      <c r="M98" s="36" t="s">
        <v>78</v>
      </c>
      <c r="N98" s="36"/>
      <c r="O98" s="35">
        <v>45</v>
      </c>
      <c r="P98" s="6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0"/>
      <c r="R98" s="570"/>
      <c r="S98" s="570"/>
      <c r="T98" s="571"/>
      <c r="U98" s="37"/>
      <c r="V98" s="37"/>
      <c r="W98" s="38" t="s">
        <v>70</v>
      </c>
      <c r="X98" s="56">
        <v>360</v>
      </c>
      <c r="Y98" s="53">
        <f>IFERROR(IF(X98="",0,CEILING((X98/$H98),1)*$H98),"")</f>
        <v>361.8</v>
      </c>
      <c r="Z98" s="39">
        <f>IFERROR(IF(Y98=0,"",ROUNDUP(Y98/H98,0)*0.00651),"")</f>
        <v>0.87234</v>
      </c>
      <c r="AA98" s="65"/>
      <c r="AB98" s="66"/>
      <c r="AC98" s="159" t="s">
        <v>197</v>
      </c>
      <c r="AG98" s="75"/>
      <c r="AJ98" s="79"/>
      <c r="AK98" s="79">
        <v>0</v>
      </c>
      <c r="BB98" s="160" t="s">
        <v>1</v>
      </c>
      <c r="BM98" s="75">
        <f>IFERROR(X98*I98/H98,"0")</f>
        <v>393.59999999999997</v>
      </c>
      <c r="BN98" s="75">
        <f>IFERROR(Y98*I98/H98,"0")</f>
        <v>395.56799999999998</v>
      </c>
      <c r="BO98" s="75">
        <f>IFERROR(1/J98*(X98/H98),"0")</f>
        <v>0.73260073260073255</v>
      </c>
      <c r="BP98" s="75">
        <f>IFERROR(1/J98*(Y98/H98),"0")</f>
        <v>0.73626373626373631</v>
      </c>
    </row>
    <row r="99" spans="1:68" ht="16.5" customHeight="1" x14ac:dyDescent="0.25">
      <c r="A99" s="60" t="s">
        <v>198</v>
      </c>
      <c r="B99" s="60" t="s">
        <v>199</v>
      </c>
      <c r="C99" s="34">
        <v>4301051438</v>
      </c>
      <c r="D99" s="563">
        <v>4680115880894</v>
      </c>
      <c r="E99" s="564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77</v>
      </c>
      <c r="L99" s="35"/>
      <c r="M99" s="36" t="s">
        <v>78</v>
      </c>
      <c r="N99" s="36"/>
      <c r="O99" s="35">
        <v>45</v>
      </c>
      <c r="P99" s="8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0"/>
      <c r="R99" s="570"/>
      <c r="S99" s="570"/>
      <c r="T99" s="571"/>
      <c r="U99" s="37"/>
      <c r="V99" s="37"/>
      <c r="W99" s="38" t="s">
        <v>70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/>
      <c r="AB99" s="66"/>
      <c r="AC99" s="161" t="s">
        <v>200</v>
      </c>
      <c r="AG99" s="75"/>
      <c r="AJ99" s="79"/>
      <c r="AK99" s="79">
        <v>0</v>
      </c>
      <c r="BB99" s="162" t="s">
        <v>1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579"/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80"/>
      <c r="P100" s="574" t="s">
        <v>72</v>
      </c>
      <c r="Q100" s="575"/>
      <c r="R100" s="575"/>
      <c r="S100" s="575"/>
      <c r="T100" s="575"/>
      <c r="U100" s="575"/>
      <c r="V100" s="576"/>
      <c r="W100" s="40" t="s">
        <v>73</v>
      </c>
      <c r="X100" s="41">
        <f>IFERROR(X95/H95,"0")+IFERROR(X96/H96,"0")+IFERROR(X97/H97,"0")+IFERROR(X98/H98,"0")+IFERROR(X99/H99,"0")</f>
        <v>170.37037037037035</v>
      </c>
      <c r="Y100" s="41">
        <f>IFERROR(Y95/H95,"0")+IFERROR(Y96/H96,"0")+IFERROR(Y97/H97,"0")+IFERROR(Y98/H98,"0")+IFERROR(Y99/H99,"0")</f>
        <v>172</v>
      </c>
      <c r="Z100" s="41">
        <f>IFERROR(IF(Z95="",0,Z95),"0")+IFERROR(IF(Z96="",0,Z96),"0")+IFERROR(IF(Z97="",0,Z97),"0")+IFERROR(IF(Z98="",0,Z98),"0")+IFERROR(IF(Z99="",0,Z99),"0")</f>
        <v>1.59358</v>
      </c>
      <c r="AA100" s="64"/>
      <c r="AB100" s="64"/>
      <c r="AC100" s="64"/>
    </row>
    <row r="101" spans="1:68" x14ac:dyDescent="0.2">
      <c r="A101" s="562"/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80"/>
      <c r="P101" s="574" t="s">
        <v>72</v>
      </c>
      <c r="Q101" s="575"/>
      <c r="R101" s="575"/>
      <c r="S101" s="575"/>
      <c r="T101" s="575"/>
      <c r="U101" s="575"/>
      <c r="V101" s="576"/>
      <c r="W101" s="40" t="s">
        <v>70</v>
      </c>
      <c r="X101" s="41">
        <f>IFERROR(SUM(X95:X99),"0")</f>
        <v>660</v>
      </c>
      <c r="Y101" s="41">
        <f>IFERROR(SUM(Y95:Y99),"0")</f>
        <v>669.6</v>
      </c>
      <c r="Z101" s="40"/>
      <c r="AA101" s="64"/>
      <c r="AB101" s="64"/>
      <c r="AC101" s="64"/>
    </row>
    <row r="102" spans="1:68" ht="16.5" customHeight="1" x14ac:dyDescent="0.25">
      <c r="A102" s="583" t="s">
        <v>201</v>
      </c>
      <c r="B102" s="562"/>
      <c r="C102" s="562"/>
      <c r="D102" s="562"/>
      <c r="E102" s="562"/>
      <c r="F102" s="562"/>
      <c r="G102" s="562"/>
      <c r="H102" s="562"/>
      <c r="I102" s="562"/>
      <c r="J102" s="562"/>
      <c r="K102" s="562"/>
      <c r="L102" s="562"/>
      <c r="M102" s="562"/>
      <c r="N102" s="562"/>
      <c r="O102" s="562"/>
      <c r="P102" s="562"/>
      <c r="Q102" s="562"/>
      <c r="R102" s="562"/>
      <c r="S102" s="562"/>
      <c r="T102" s="562"/>
      <c r="U102" s="562"/>
      <c r="V102" s="562"/>
      <c r="W102" s="562"/>
      <c r="X102" s="562"/>
      <c r="Y102" s="562"/>
      <c r="Z102" s="562"/>
      <c r="AA102" s="62"/>
      <c r="AB102" s="62"/>
      <c r="AC102" s="62"/>
    </row>
    <row r="103" spans="1:68" ht="14.25" customHeight="1" x14ac:dyDescent="0.25">
      <c r="A103" s="561" t="s">
        <v>103</v>
      </c>
      <c r="B103" s="562"/>
      <c r="C103" s="562"/>
      <c r="D103" s="562"/>
      <c r="E103" s="562"/>
      <c r="F103" s="562"/>
      <c r="G103" s="562"/>
      <c r="H103" s="562"/>
      <c r="I103" s="562"/>
      <c r="J103" s="562"/>
      <c r="K103" s="562"/>
      <c r="L103" s="562"/>
      <c r="M103" s="562"/>
      <c r="N103" s="562"/>
      <c r="O103" s="562"/>
      <c r="P103" s="562"/>
      <c r="Q103" s="562"/>
      <c r="R103" s="562"/>
      <c r="S103" s="562"/>
      <c r="T103" s="562"/>
      <c r="U103" s="562"/>
      <c r="V103" s="562"/>
      <c r="W103" s="562"/>
      <c r="X103" s="562"/>
      <c r="Y103" s="562"/>
      <c r="Z103" s="562"/>
      <c r="AA103" s="63"/>
      <c r="AB103" s="63"/>
      <c r="AC103" s="63"/>
    </row>
    <row r="104" spans="1:68" ht="16.5" customHeight="1" x14ac:dyDescent="0.25">
      <c r="A104" s="60" t="s">
        <v>202</v>
      </c>
      <c r="B104" s="60" t="s">
        <v>203</v>
      </c>
      <c r="C104" s="34">
        <v>4301011514</v>
      </c>
      <c r="D104" s="563">
        <v>4680115882133</v>
      </c>
      <c r="E104" s="564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106</v>
      </c>
      <c r="L104" s="35"/>
      <c r="M104" s="36" t="s">
        <v>107</v>
      </c>
      <c r="N104" s="36"/>
      <c r="O104" s="35">
        <v>50</v>
      </c>
      <c r="P104" s="8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0"/>
      <c r="R104" s="570"/>
      <c r="S104" s="570"/>
      <c r="T104" s="571"/>
      <c r="U104" s="37"/>
      <c r="V104" s="37"/>
      <c r="W104" s="38" t="s">
        <v>70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3" t="s">
        <v>204</v>
      </c>
      <c r="AG104" s="75"/>
      <c r="AJ104" s="79"/>
      <c r="AK104" s="79">
        <v>0</v>
      </c>
      <c r="BB104" s="164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205</v>
      </c>
      <c r="B105" s="60" t="s">
        <v>206</v>
      </c>
      <c r="C105" s="34">
        <v>4301011417</v>
      </c>
      <c r="D105" s="563">
        <v>4680115880269</v>
      </c>
      <c r="E105" s="564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111</v>
      </c>
      <c r="L105" s="35"/>
      <c r="M105" s="36" t="s">
        <v>78</v>
      </c>
      <c r="N105" s="36"/>
      <c r="O105" s="35">
        <v>50</v>
      </c>
      <c r="P105" s="66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0"/>
      <c r="R105" s="570"/>
      <c r="S105" s="570"/>
      <c r="T105" s="571"/>
      <c r="U105" s="37"/>
      <c r="V105" s="37"/>
      <c r="W105" s="38" t="s">
        <v>70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65" t="s">
        <v>204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207</v>
      </c>
      <c r="B106" s="60" t="s">
        <v>208</v>
      </c>
      <c r="C106" s="34">
        <v>4301011415</v>
      </c>
      <c r="D106" s="563">
        <v>4680115880429</v>
      </c>
      <c r="E106" s="564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111</v>
      </c>
      <c r="L106" s="35"/>
      <c r="M106" s="36" t="s">
        <v>78</v>
      </c>
      <c r="N106" s="36"/>
      <c r="O106" s="35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0"/>
      <c r="R106" s="570"/>
      <c r="S106" s="570"/>
      <c r="T106" s="571"/>
      <c r="U106" s="37"/>
      <c r="V106" s="37"/>
      <c r="W106" s="38" t="s">
        <v>70</v>
      </c>
      <c r="X106" s="56">
        <v>585</v>
      </c>
      <c r="Y106" s="53">
        <f>IFERROR(IF(X106="",0,CEILING((X106/$H106),1)*$H106),"")</f>
        <v>585</v>
      </c>
      <c r="Z106" s="39">
        <f>IFERROR(IF(Y106=0,"",ROUNDUP(Y106/H106,0)*0.00902),"")</f>
        <v>1.1726000000000001</v>
      </c>
      <c r="AA106" s="65"/>
      <c r="AB106" s="66"/>
      <c r="AC106" s="167" t="s">
        <v>204</v>
      </c>
      <c r="AG106" s="75"/>
      <c r="AJ106" s="79"/>
      <c r="AK106" s="79">
        <v>0</v>
      </c>
      <c r="BB106" s="168" t="s">
        <v>1</v>
      </c>
      <c r="BM106" s="75">
        <f>IFERROR(X106*I106/H106,"0")</f>
        <v>612.29999999999995</v>
      </c>
      <c r="BN106" s="75">
        <f>IFERROR(Y106*I106/H106,"0")</f>
        <v>612.29999999999995</v>
      </c>
      <c r="BO106" s="75">
        <f>IFERROR(1/J106*(X106/H106),"0")</f>
        <v>0.98484848484848486</v>
      </c>
      <c r="BP106" s="75">
        <f>IFERROR(1/J106*(Y106/H106),"0")</f>
        <v>0.98484848484848486</v>
      </c>
    </row>
    <row r="107" spans="1:68" ht="16.5" customHeight="1" x14ac:dyDescent="0.25">
      <c r="A107" s="60" t="s">
        <v>209</v>
      </c>
      <c r="B107" s="60" t="s">
        <v>210</v>
      </c>
      <c r="C107" s="34">
        <v>4301011462</v>
      </c>
      <c r="D107" s="563">
        <v>4680115881457</v>
      </c>
      <c r="E107" s="564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111</v>
      </c>
      <c r="L107" s="35"/>
      <c r="M107" s="36" t="s">
        <v>78</v>
      </c>
      <c r="N107" s="36"/>
      <c r="O107" s="35">
        <v>50</v>
      </c>
      <c r="P107" s="6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0"/>
      <c r="R107" s="570"/>
      <c r="S107" s="570"/>
      <c r="T107" s="571"/>
      <c r="U107" s="37"/>
      <c r="V107" s="37"/>
      <c r="W107" s="38" t="s">
        <v>70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204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579"/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80"/>
      <c r="P108" s="574" t="s">
        <v>72</v>
      </c>
      <c r="Q108" s="575"/>
      <c r="R108" s="575"/>
      <c r="S108" s="575"/>
      <c r="T108" s="575"/>
      <c r="U108" s="575"/>
      <c r="V108" s="576"/>
      <c r="W108" s="40" t="s">
        <v>73</v>
      </c>
      <c r="X108" s="41">
        <f>IFERROR(X104/H104,"0")+IFERROR(X105/H105,"0")+IFERROR(X106/H106,"0")+IFERROR(X107/H107,"0")</f>
        <v>130</v>
      </c>
      <c r="Y108" s="41">
        <f>IFERROR(Y104/H104,"0")+IFERROR(Y105/H105,"0")+IFERROR(Y106/H106,"0")+IFERROR(Y107/H107,"0")</f>
        <v>130</v>
      </c>
      <c r="Z108" s="41">
        <f>IFERROR(IF(Z104="",0,Z104),"0")+IFERROR(IF(Z105="",0,Z105),"0")+IFERROR(IF(Z106="",0,Z106),"0")+IFERROR(IF(Z107="",0,Z107),"0")</f>
        <v>1.1726000000000001</v>
      </c>
      <c r="AA108" s="64"/>
      <c r="AB108" s="64"/>
      <c r="AC108" s="64"/>
    </row>
    <row r="109" spans="1:68" x14ac:dyDescent="0.2">
      <c r="A109" s="562"/>
      <c r="B109" s="562"/>
      <c r="C109" s="562"/>
      <c r="D109" s="562"/>
      <c r="E109" s="562"/>
      <c r="F109" s="562"/>
      <c r="G109" s="562"/>
      <c r="H109" s="562"/>
      <c r="I109" s="562"/>
      <c r="J109" s="562"/>
      <c r="K109" s="562"/>
      <c r="L109" s="562"/>
      <c r="M109" s="562"/>
      <c r="N109" s="562"/>
      <c r="O109" s="580"/>
      <c r="P109" s="574" t="s">
        <v>72</v>
      </c>
      <c r="Q109" s="575"/>
      <c r="R109" s="575"/>
      <c r="S109" s="575"/>
      <c r="T109" s="575"/>
      <c r="U109" s="575"/>
      <c r="V109" s="576"/>
      <c r="W109" s="40" t="s">
        <v>70</v>
      </c>
      <c r="X109" s="41">
        <f>IFERROR(SUM(X104:X107),"0")</f>
        <v>585</v>
      </c>
      <c r="Y109" s="41">
        <f>IFERROR(SUM(Y104:Y107),"0")</f>
        <v>585</v>
      </c>
      <c r="Z109" s="40"/>
      <c r="AA109" s="64"/>
      <c r="AB109" s="64"/>
      <c r="AC109" s="64"/>
    </row>
    <row r="110" spans="1:68" ht="14.25" customHeight="1" x14ac:dyDescent="0.25">
      <c r="A110" s="561" t="s">
        <v>137</v>
      </c>
      <c r="B110" s="562"/>
      <c r="C110" s="562"/>
      <c r="D110" s="562"/>
      <c r="E110" s="562"/>
      <c r="F110" s="562"/>
      <c r="G110" s="562"/>
      <c r="H110" s="562"/>
      <c r="I110" s="562"/>
      <c r="J110" s="562"/>
      <c r="K110" s="562"/>
      <c r="L110" s="562"/>
      <c r="M110" s="562"/>
      <c r="N110" s="562"/>
      <c r="O110" s="562"/>
      <c r="P110" s="562"/>
      <c r="Q110" s="562"/>
      <c r="R110" s="562"/>
      <c r="S110" s="562"/>
      <c r="T110" s="562"/>
      <c r="U110" s="562"/>
      <c r="V110" s="562"/>
      <c r="W110" s="562"/>
      <c r="X110" s="562"/>
      <c r="Y110" s="562"/>
      <c r="Z110" s="562"/>
      <c r="AA110" s="63"/>
      <c r="AB110" s="63"/>
      <c r="AC110" s="63"/>
    </row>
    <row r="111" spans="1:68" ht="16.5" customHeight="1" x14ac:dyDescent="0.25">
      <c r="A111" s="60" t="s">
        <v>211</v>
      </c>
      <c r="B111" s="60" t="s">
        <v>212</v>
      </c>
      <c r="C111" s="34">
        <v>4301020345</v>
      </c>
      <c r="D111" s="563">
        <v>4680115881488</v>
      </c>
      <c r="E111" s="564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106</v>
      </c>
      <c r="L111" s="35"/>
      <c r="M111" s="36" t="s">
        <v>107</v>
      </c>
      <c r="N111" s="36"/>
      <c r="O111" s="35">
        <v>55</v>
      </c>
      <c r="P111" s="88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0"/>
      <c r="R111" s="570"/>
      <c r="S111" s="570"/>
      <c r="T111" s="571"/>
      <c r="U111" s="37"/>
      <c r="V111" s="37"/>
      <c r="W111" s="38" t="s">
        <v>70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1" t="s">
        <v>213</v>
      </c>
      <c r="AG111" s="75"/>
      <c r="AJ111" s="79"/>
      <c r="AK111" s="79">
        <v>0</v>
      </c>
      <c r="BB111" s="172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214</v>
      </c>
      <c r="B112" s="60" t="s">
        <v>215</v>
      </c>
      <c r="C112" s="34">
        <v>4301020346</v>
      </c>
      <c r="D112" s="563">
        <v>4680115882775</v>
      </c>
      <c r="E112" s="564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67</v>
      </c>
      <c r="L112" s="35"/>
      <c r="M112" s="36" t="s">
        <v>107</v>
      </c>
      <c r="N112" s="36"/>
      <c r="O112" s="35">
        <v>55</v>
      </c>
      <c r="P112" s="6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0"/>
      <c r="R112" s="570"/>
      <c r="S112" s="570"/>
      <c r="T112" s="571"/>
      <c r="U112" s="37"/>
      <c r="V112" s="37"/>
      <c r="W112" s="38" t="s">
        <v>70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213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216</v>
      </c>
      <c r="B113" s="60" t="s">
        <v>217</v>
      </c>
      <c r="C113" s="34">
        <v>4301020344</v>
      </c>
      <c r="D113" s="563">
        <v>4680115880658</v>
      </c>
      <c r="E113" s="564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77</v>
      </c>
      <c r="L113" s="35"/>
      <c r="M113" s="36" t="s">
        <v>107</v>
      </c>
      <c r="N113" s="36"/>
      <c r="O113" s="35">
        <v>55</v>
      </c>
      <c r="P113" s="8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0"/>
      <c r="R113" s="570"/>
      <c r="S113" s="570"/>
      <c r="T113" s="571"/>
      <c r="U113" s="37"/>
      <c r="V113" s="37"/>
      <c r="W113" s="38" t="s">
        <v>70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75" t="s">
        <v>213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579"/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80"/>
      <c r="P114" s="574" t="s">
        <v>72</v>
      </c>
      <c r="Q114" s="575"/>
      <c r="R114" s="575"/>
      <c r="S114" s="575"/>
      <c r="T114" s="575"/>
      <c r="U114" s="575"/>
      <c r="V114" s="576"/>
      <c r="W114" s="40" t="s">
        <v>73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562"/>
      <c r="B115" s="562"/>
      <c r="C115" s="562"/>
      <c r="D115" s="562"/>
      <c r="E115" s="562"/>
      <c r="F115" s="562"/>
      <c r="G115" s="562"/>
      <c r="H115" s="562"/>
      <c r="I115" s="562"/>
      <c r="J115" s="562"/>
      <c r="K115" s="562"/>
      <c r="L115" s="562"/>
      <c r="M115" s="562"/>
      <c r="N115" s="562"/>
      <c r="O115" s="580"/>
      <c r="P115" s="574" t="s">
        <v>72</v>
      </c>
      <c r="Q115" s="575"/>
      <c r="R115" s="575"/>
      <c r="S115" s="575"/>
      <c r="T115" s="575"/>
      <c r="U115" s="575"/>
      <c r="V115" s="576"/>
      <c r="W115" s="40" t="s">
        <v>70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561" t="s">
        <v>74</v>
      </c>
      <c r="B116" s="562"/>
      <c r="C116" s="562"/>
      <c r="D116" s="562"/>
      <c r="E116" s="562"/>
      <c r="F116" s="562"/>
      <c r="G116" s="562"/>
      <c r="H116" s="562"/>
      <c r="I116" s="562"/>
      <c r="J116" s="562"/>
      <c r="K116" s="562"/>
      <c r="L116" s="562"/>
      <c r="M116" s="562"/>
      <c r="N116" s="562"/>
      <c r="O116" s="562"/>
      <c r="P116" s="562"/>
      <c r="Q116" s="562"/>
      <c r="R116" s="562"/>
      <c r="S116" s="562"/>
      <c r="T116" s="562"/>
      <c r="U116" s="562"/>
      <c r="V116" s="562"/>
      <c r="W116" s="562"/>
      <c r="X116" s="562"/>
      <c r="Y116" s="562"/>
      <c r="Z116" s="562"/>
      <c r="AA116" s="63"/>
      <c r="AB116" s="63"/>
      <c r="AC116" s="63"/>
    </row>
    <row r="117" spans="1:68" ht="16.5" customHeight="1" x14ac:dyDescent="0.25">
      <c r="A117" s="60" t="s">
        <v>218</v>
      </c>
      <c r="B117" s="60" t="s">
        <v>219</v>
      </c>
      <c r="C117" s="34">
        <v>4301051724</v>
      </c>
      <c r="D117" s="563">
        <v>4607091385168</v>
      </c>
      <c r="E117" s="564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106</v>
      </c>
      <c r="L117" s="35"/>
      <c r="M117" s="36" t="s">
        <v>93</v>
      </c>
      <c r="N117" s="36"/>
      <c r="O117" s="35">
        <v>45</v>
      </c>
      <c r="P117" s="7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0"/>
      <c r="R117" s="570"/>
      <c r="S117" s="570"/>
      <c r="T117" s="571"/>
      <c r="U117" s="37"/>
      <c r="V117" s="37"/>
      <c r="W117" s="38" t="s">
        <v>70</v>
      </c>
      <c r="X117" s="56">
        <v>400</v>
      </c>
      <c r="Y117" s="53">
        <f>IFERROR(IF(X117="",0,CEILING((X117/$H117),1)*$H117),"")</f>
        <v>405</v>
      </c>
      <c r="Z117" s="39">
        <f>IFERROR(IF(Y117=0,"",ROUNDUP(Y117/H117,0)*0.01898),"")</f>
        <v>0.94900000000000007</v>
      </c>
      <c r="AA117" s="65"/>
      <c r="AB117" s="66"/>
      <c r="AC117" s="177" t="s">
        <v>220</v>
      </c>
      <c r="AG117" s="75"/>
      <c r="AJ117" s="79"/>
      <c r="AK117" s="79">
        <v>0</v>
      </c>
      <c r="BB117" s="178" t="s">
        <v>1</v>
      </c>
      <c r="BM117" s="75">
        <f>IFERROR(X117*I117/H117,"0")</f>
        <v>425.33333333333331</v>
      </c>
      <c r="BN117" s="75">
        <f>IFERROR(Y117*I117/H117,"0")</f>
        <v>430.65</v>
      </c>
      <c r="BO117" s="75">
        <f>IFERROR(1/J117*(X117/H117),"0")</f>
        <v>0.77160493827160492</v>
      </c>
      <c r="BP117" s="75">
        <f>IFERROR(1/J117*(Y117/H117),"0")</f>
        <v>0.78125</v>
      </c>
    </row>
    <row r="118" spans="1:68" ht="27" customHeight="1" x14ac:dyDescent="0.25">
      <c r="A118" s="60" t="s">
        <v>221</v>
      </c>
      <c r="B118" s="60" t="s">
        <v>222</v>
      </c>
      <c r="C118" s="34">
        <v>4301051730</v>
      </c>
      <c r="D118" s="563">
        <v>4607091383256</v>
      </c>
      <c r="E118" s="564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77</v>
      </c>
      <c r="L118" s="35"/>
      <c r="M118" s="36" t="s">
        <v>93</v>
      </c>
      <c r="N118" s="36"/>
      <c r="O118" s="35">
        <v>45</v>
      </c>
      <c r="P118" s="78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0"/>
      <c r="R118" s="570"/>
      <c r="S118" s="570"/>
      <c r="T118" s="571"/>
      <c r="U118" s="37"/>
      <c r="V118" s="37"/>
      <c r="W118" s="38" t="s">
        <v>70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220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223</v>
      </c>
      <c r="B119" s="60" t="s">
        <v>224</v>
      </c>
      <c r="C119" s="34">
        <v>4301051721</v>
      </c>
      <c r="D119" s="563">
        <v>4607091385748</v>
      </c>
      <c r="E119" s="564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77</v>
      </c>
      <c r="L119" s="35"/>
      <c r="M119" s="36" t="s">
        <v>93</v>
      </c>
      <c r="N119" s="36"/>
      <c r="O119" s="35">
        <v>45</v>
      </c>
      <c r="P119" s="77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0"/>
      <c r="R119" s="570"/>
      <c r="S119" s="570"/>
      <c r="T119" s="571"/>
      <c r="U119" s="37"/>
      <c r="V119" s="37"/>
      <c r="W119" s="38" t="s">
        <v>70</v>
      </c>
      <c r="X119" s="56">
        <v>540</v>
      </c>
      <c r="Y119" s="53">
        <f>IFERROR(IF(X119="",0,CEILING((X119/$H119),1)*$H119),"")</f>
        <v>540</v>
      </c>
      <c r="Z119" s="39">
        <f>IFERROR(IF(Y119=0,"",ROUNDUP(Y119/H119,0)*0.00651),"")</f>
        <v>1.302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590.4</v>
      </c>
      <c r="BN119" s="75">
        <f>IFERROR(Y119*I119/H119,"0")</f>
        <v>590.4</v>
      </c>
      <c r="BO119" s="75">
        <f>IFERROR(1/J119*(X119/H119),"0")</f>
        <v>1.098901098901099</v>
      </c>
      <c r="BP119" s="75">
        <f>IFERROR(1/J119*(Y119/H119),"0")</f>
        <v>1.098901098901099</v>
      </c>
    </row>
    <row r="120" spans="1:68" ht="16.5" customHeight="1" x14ac:dyDescent="0.25">
      <c r="A120" s="60" t="s">
        <v>225</v>
      </c>
      <c r="B120" s="60" t="s">
        <v>226</v>
      </c>
      <c r="C120" s="34">
        <v>4301051740</v>
      </c>
      <c r="D120" s="563">
        <v>4680115884533</v>
      </c>
      <c r="E120" s="564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77</v>
      </c>
      <c r="L120" s="35"/>
      <c r="M120" s="36" t="s">
        <v>78</v>
      </c>
      <c r="N120" s="36"/>
      <c r="O120" s="35">
        <v>45</v>
      </c>
      <c r="P120" s="8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0"/>
      <c r="R120" s="570"/>
      <c r="S120" s="570"/>
      <c r="T120" s="571"/>
      <c r="U120" s="37"/>
      <c r="V120" s="37"/>
      <c r="W120" s="38" t="s">
        <v>70</v>
      </c>
      <c r="X120" s="56">
        <v>24</v>
      </c>
      <c r="Y120" s="53">
        <f>IFERROR(IF(X120="",0,CEILING((X120/$H120),1)*$H120),"")</f>
        <v>25.2</v>
      </c>
      <c r="Z120" s="39">
        <f>IFERROR(IF(Y120=0,"",ROUNDUP(Y120/H120,0)*0.00651),"")</f>
        <v>9.1139999999999999E-2</v>
      </c>
      <c r="AA120" s="65"/>
      <c r="AB120" s="66"/>
      <c r="AC120" s="183" t="s">
        <v>227</v>
      </c>
      <c r="AG120" s="75"/>
      <c r="AJ120" s="79"/>
      <c r="AK120" s="79">
        <v>0</v>
      </c>
      <c r="BB120" s="184" t="s">
        <v>1</v>
      </c>
      <c r="BM120" s="75">
        <f>IFERROR(X120*I120/H120,"0")</f>
        <v>26.4</v>
      </c>
      <c r="BN120" s="75">
        <f>IFERROR(Y120*I120/H120,"0")</f>
        <v>27.72</v>
      </c>
      <c r="BO120" s="75">
        <f>IFERROR(1/J120*(X120/H120),"0")</f>
        <v>7.3260073260073263E-2</v>
      </c>
      <c r="BP120" s="75">
        <f>IFERROR(1/J120*(Y120/H120),"0")</f>
        <v>7.6923076923076927E-2</v>
      </c>
    </row>
    <row r="121" spans="1:68" x14ac:dyDescent="0.2">
      <c r="A121" s="579"/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80"/>
      <c r="P121" s="574" t="s">
        <v>72</v>
      </c>
      <c r="Q121" s="575"/>
      <c r="R121" s="575"/>
      <c r="S121" s="575"/>
      <c r="T121" s="575"/>
      <c r="U121" s="575"/>
      <c r="V121" s="576"/>
      <c r="W121" s="40" t="s">
        <v>73</v>
      </c>
      <c r="X121" s="41">
        <f>IFERROR(X117/H117,"0")+IFERROR(X118/H118,"0")+IFERROR(X119/H119,"0")+IFERROR(X120/H120,"0")</f>
        <v>262.71604938271605</v>
      </c>
      <c r="Y121" s="41">
        <f>IFERROR(Y117/H117,"0")+IFERROR(Y118/H118,"0")+IFERROR(Y119/H119,"0")+IFERROR(Y120/H120,"0")</f>
        <v>264</v>
      </c>
      <c r="Z121" s="41">
        <f>IFERROR(IF(Z117="",0,Z117),"0")+IFERROR(IF(Z118="",0,Z118),"0")+IFERROR(IF(Z119="",0,Z119),"0")+IFERROR(IF(Z120="",0,Z120),"0")</f>
        <v>2.3421400000000006</v>
      </c>
      <c r="AA121" s="64"/>
      <c r="AB121" s="64"/>
      <c r="AC121" s="64"/>
    </row>
    <row r="122" spans="1:68" x14ac:dyDescent="0.2">
      <c r="A122" s="562"/>
      <c r="B122" s="562"/>
      <c r="C122" s="562"/>
      <c r="D122" s="562"/>
      <c r="E122" s="562"/>
      <c r="F122" s="562"/>
      <c r="G122" s="562"/>
      <c r="H122" s="562"/>
      <c r="I122" s="562"/>
      <c r="J122" s="562"/>
      <c r="K122" s="562"/>
      <c r="L122" s="562"/>
      <c r="M122" s="562"/>
      <c r="N122" s="562"/>
      <c r="O122" s="580"/>
      <c r="P122" s="574" t="s">
        <v>72</v>
      </c>
      <c r="Q122" s="575"/>
      <c r="R122" s="575"/>
      <c r="S122" s="575"/>
      <c r="T122" s="575"/>
      <c r="U122" s="575"/>
      <c r="V122" s="576"/>
      <c r="W122" s="40" t="s">
        <v>70</v>
      </c>
      <c r="X122" s="41">
        <f>IFERROR(SUM(X117:X120),"0")</f>
        <v>964</v>
      </c>
      <c r="Y122" s="41">
        <f>IFERROR(SUM(Y117:Y120),"0")</f>
        <v>970.2</v>
      </c>
      <c r="Z122" s="40"/>
      <c r="AA122" s="64"/>
      <c r="AB122" s="64"/>
      <c r="AC122" s="64"/>
    </row>
    <row r="123" spans="1:68" ht="14.25" customHeight="1" x14ac:dyDescent="0.25">
      <c r="A123" s="561" t="s">
        <v>172</v>
      </c>
      <c r="B123" s="562"/>
      <c r="C123" s="562"/>
      <c r="D123" s="562"/>
      <c r="E123" s="562"/>
      <c r="F123" s="562"/>
      <c r="G123" s="562"/>
      <c r="H123" s="562"/>
      <c r="I123" s="562"/>
      <c r="J123" s="562"/>
      <c r="K123" s="562"/>
      <c r="L123" s="562"/>
      <c r="M123" s="562"/>
      <c r="N123" s="562"/>
      <c r="O123" s="562"/>
      <c r="P123" s="562"/>
      <c r="Q123" s="562"/>
      <c r="R123" s="562"/>
      <c r="S123" s="562"/>
      <c r="T123" s="562"/>
      <c r="U123" s="562"/>
      <c r="V123" s="562"/>
      <c r="W123" s="562"/>
      <c r="X123" s="562"/>
      <c r="Y123" s="562"/>
      <c r="Z123" s="562"/>
      <c r="AA123" s="63"/>
      <c r="AB123" s="63"/>
      <c r="AC123" s="63"/>
    </row>
    <row r="124" spans="1:68" ht="27" customHeight="1" x14ac:dyDescent="0.25">
      <c r="A124" s="60" t="s">
        <v>228</v>
      </c>
      <c r="B124" s="60" t="s">
        <v>229</v>
      </c>
      <c r="C124" s="34">
        <v>4301060357</v>
      </c>
      <c r="D124" s="563">
        <v>4680115882652</v>
      </c>
      <c r="E124" s="564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77</v>
      </c>
      <c r="L124" s="35"/>
      <c r="M124" s="36" t="s">
        <v>78</v>
      </c>
      <c r="N124" s="36"/>
      <c r="O124" s="35">
        <v>40</v>
      </c>
      <c r="P124" s="6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0"/>
      <c r="R124" s="570"/>
      <c r="S124" s="570"/>
      <c r="T124" s="571"/>
      <c r="U124" s="37"/>
      <c r="V124" s="37"/>
      <c r="W124" s="38" t="s">
        <v>70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230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231</v>
      </c>
      <c r="B125" s="60" t="s">
        <v>232</v>
      </c>
      <c r="C125" s="34">
        <v>4301060317</v>
      </c>
      <c r="D125" s="563">
        <v>4680115880238</v>
      </c>
      <c r="E125" s="564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77</v>
      </c>
      <c r="L125" s="35"/>
      <c r="M125" s="36" t="s">
        <v>78</v>
      </c>
      <c r="N125" s="36"/>
      <c r="O125" s="35">
        <v>40</v>
      </c>
      <c r="P125" s="67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0"/>
      <c r="R125" s="570"/>
      <c r="S125" s="570"/>
      <c r="T125" s="571"/>
      <c r="U125" s="37"/>
      <c r="V125" s="37"/>
      <c r="W125" s="38" t="s">
        <v>70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233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579"/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80"/>
      <c r="P126" s="574" t="s">
        <v>72</v>
      </c>
      <c r="Q126" s="575"/>
      <c r="R126" s="575"/>
      <c r="S126" s="575"/>
      <c r="T126" s="575"/>
      <c r="U126" s="575"/>
      <c r="V126" s="576"/>
      <c r="W126" s="40" t="s">
        <v>73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x14ac:dyDescent="0.2">
      <c r="A127" s="562"/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80"/>
      <c r="P127" s="574" t="s">
        <v>72</v>
      </c>
      <c r="Q127" s="575"/>
      <c r="R127" s="575"/>
      <c r="S127" s="575"/>
      <c r="T127" s="575"/>
      <c r="U127" s="575"/>
      <c r="V127" s="576"/>
      <c r="W127" s="40" t="s">
        <v>70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customHeight="1" x14ac:dyDescent="0.25">
      <c r="A128" s="583" t="s">
        <v>234</v>
      </c>
      <c r="B128" s="562"/>
      <c r="C128" s="562"/>
      <c r="D128" s="562"/>
      <c r="E128" s="562"/>
      <c r="F128" s="562"/>
      <c r="G128" s="562"/>
      <c r="H128" s="562"/>
      <c r="I128" s="562"/>
      <c r="J128" s="562"/>
      <c r="K128" s="562"/>
      <c r="L128" s="562"/>
      <c r="M128" s="562"/>
      <c r="N128" s="562"/>
      <c r="O128" s="562"/>
      <c r="P128" s="562"/>
      <c r="Q128" s="562"/>
      <c r="R128" s="562"/>
      <c r="S128" s="562"/>
      <c r="T128" s="562"/>
      <c r="U128" s="562"/>
      <c r="V128" s="562"/>
      <c r="W128" s="562"/>
      <c r="X128" s="562"/>
      <c r="Y128" s="562"/>
      <c r="Z128" s="562"/>
      <c r="AA128" s="62"/>
      <c r="AB128" s="62"/>
      <c r="AC128" s="62"/>
    </row>
    <row r="129" spans="1:68" ht="14.25" customHeight="1" x14ac:dyDescent="0.25">
      <c r="A129" s="561" t="s">
        <v>103</v>
      </c>
      <c r="B129" s="562"/>
      <c r="C129" s="562"/>
      <c r="D129" s="562"/>
      <c r="E129" s="562"/>
      <c r="F129" s="562"/>
      <c r="G129" s="562"/>
      <c r="H129" s="562"/>
      <c r="I129" s="562"/>
      <c r="J129" s="562"/>
      <c r="K129" s="562"/>
      <c r="L129" s="562"/>
      <c r="M129" s="562"/>
      <c r="N129" s="562"/>
      <c r="O129" s="562"/>
      <c r="P129" s="562"/>
      <c r="Q129" s="562"/>
      <c r="R129" s="562"/>
      <c r="S129" s="562"/>
      <c r="T129" s="562"/>
      <c r="U129" s="562"/>
      <c r="V129" s="562"/>
      <c r="W129" s="562"/>
      <c r="X129" s="562"/>
      <c r="Y129" s="562"/>
      <c r="Z129" s="562"/>
      <c r="AA129" s="63"/>
      <c r="AB129" s="63"/>
      <c r="AC129" s="63"/>
    </row>
    <row r="130" spans="1:68" ht="27" customHeight="1" x14ac:dyDescent="0.25">
      <c r="A130" s="60" t="s">
        <v>235</v>
      </c>
      <c r="B130" s="60" t="s">
        <v>236</v>
      </c>
      <c r="C130" s="34">
        <v>4301011562</v>
      </c>
      <c r="D130" s="563">
        <v>4680115882577</v>
      </c>
      <c r="E130" s="564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77</v>
      </c>
      <c r="L130" s="35"/>
      <c r="M130" s="36" t="s">
        <v>98</v>
      </c>
      <c r="N130" s="36"/>
      <c r="O130" s="35">
        <v>90</v>
      </c>
      <c r="P130" s="86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0"/>
      <c r="R130" s="570"/>
      <c r="S130" s="570"/>
      <c r="T130" s="571"/>
      <c r="U130" s="37"/>
      <c r="V130" s="37"/>
      <c r="W130" s="38" t="s">
        <v>70</v>
      </c>
      <c r="X130" s="56">
        <v>140</v>
      </c>
      <c r="Y130" s="53">
        <f>IFERROR(IF(X130="",0,CEILING((X130/$H130),1)*$H130),"")</f>
        <v>140.80000000000001</v>
      </c>
      <c r="Z130" s="39">
        <f>IFERROR(IF(Y130=0,"",ROUNDUP(Y130/H130,0)*0.00651),"")</f>
        <v>0.28644000000000003</v>
      </c>
      <c r="AA130" s="65"/>
      <c r="AB130" s="66"/>
      <c r="AC130" s="189" t="s">
        <v>237</v>
      </c>
      <c r="AG130" s="75"/>
      <c r="AJ130" s="79"/>
      <c r="AK130" s="79">
        <v>0</v>
      </c>
      <c r="BB130" s="190" t="s">
        <v>1</v>
      </c>
      <c r="BM130" s="75">
        <f>IFERROR(X130*I130/H130,"0")</f>
        <v>147.875</v>
      </c>
      <c r="BN130" s="75">
        <f>IFERROR(Y130*I130/H130,"0")</f>
        <v>148.72</v>
      </c>
      <c r="BO130" s="75">
        <f>IFERROR(1/J130*(X130/H130),"0")</f>
        <v>0.24038461538461539</v>
      </c>
      <c r="BP130" s="75">
        <f>IFERROR(1/J130*(Y130/H130),"0")</f>
        <v>0.24175824175824179</v>
      </c>
    </row>
    <row r="131" spans="1:68" ht="27" customHeight="1" x14ac:dyDescent="0.25">
      <c r="A131" s="60" t="s">
        <v>235</v>
      </c>
      <c r="B131" s="60" t="s">
        <v>238</v>
      </c>
      <c r="C131" s="34">
        <v>4301011564</v>
      </c>
      <c r="D131" s="563">
        <v>4680115882577</v>
      </c>
      <c r="E131" s="564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77</v>
      </c>
      <c r="L131" s="35"/>
      <c r="M131" s="36" t="s">
        <v>98</v>
      </c>
      <c r="N131" s="36"/>
      <c r="O131" s="35">
        <v>90</v>
      </c>
      <c r="P131" s="8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0"/>
      <c r="R131" s="570"/>
      <c r="S131" s="570"/>
      <c r="T131" s="571"/>
      <c r="U131" s="37"/>
      <c r="V131" s="37"/>
      <c r="W131" s="38" t="s">
        <v>70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237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x14ac:dyDescent="0.2">
      <c r="A132" s="579"/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80"/>
      <c r="P132" s="574" t="s">
        <v>72</v>
      </c>
      <c r="Q132" s="575"/>
      <c r="R132" s="575"/>
      <c r="S132" s="575"/>
      <c r="T132" s="575"/>
      <c r="U132" s="575"/>
      <c r="V132" s="576"/>
      <c r="W132" s="40" t="s">
        <v>73</v>
      </c>
      <c r="X132" s="41">
        <f>IFERROR(X130/H130,"0")+IFERROR(X131/H131,"0")</f>
        <v>43.75</v>
      </c>
      <c r="Y132" s="41">
        <f>IFERROR(Y130/H130,"0")+IFERROR(Y131/H131,"0")</f>
        <v>44</v>
      </c>
      <c r="Z132" s="41">
        <f>IFERROR(IF(Z130="",0,Z130),"0")+IFERROR(IF(Z131="",0,Z131),"0")</f>
        <v>0.28644000000000003</v>
      </c>
      <c r="AA132" s="64"/>
      <c r="AB132" s="64"/>
      <c r="AC132" s="64"/>
    </row>
    <row r="133" spans="1:68" x14ac:dyDescent="0.2">
      <c r="A133" s="562"/>
      <c r="B133" s="562"/>
      <c r="C133" s="562"/>
      <c r="D133" s="562"/>
      <c r="E133" s="562"/>
      <c r="F133" s="562"/>
      <c r="G133" s="562"/>
      <c r="H133" s="562"/>
      <c r="I133" s="562"/>
      <c r="J133" s="562"/>
      <c r="K133" s="562"/>
      <c r="L133" s="562"/>
      <c r="M133" s="562"/>
      <c r="N133" s="562"/>
      <c r="O133" s="580"/>
      <c r="P133" s="574" t="s">
        <v>72</v>
      </c>
      <c r="Q133" s="575"/>
      <c r="R133" s="575"/>
      <c r="S133" s="575"/>
      <c r="T133" s="575"/>
      <c r="U133" s="575"/>
      <c r="V133" s="576"/>
      <c r="W133" s="40" t="s">
        <v>70</v>
      </c>
      <c r="X133" s="41">
        <f>IFERROR(SUM(X130:X131),"0")</f>
        <v>140</v>
      </c>
      <c r="Y133" s="41">
        <f>IFERROR(SUM(Y130:Y131),"0")</f>
        <v>140.80000000000001</v>
      </c>
      <c r="Z133" s="40"/>
      <c r="AA133" s="64"/>
      <c r="AB133" s="64"/>
      <c r="AC133" s="64"/>
    </row>
    <row r="134" spans="1:68" ht="14.25" customHeight="1" x14ac:dyDescent="0.25">
      <c r="A134" s="561" t="s">
        <v>64</v>
      </c>
      <c r="B134" s="562"/>
      <c r="C134" s="562"/>
      <c r="D134" s="562"/>
      <c r="E134" s="562"/>
      <c r="F134" s="562"/>
      <c r="G134" s="562"/>
      <c r="H134" s="562"/>
      <c r="I134" s="562"/>
      <c r="J134" s="562"/>
      <c r="K134" s="562"/>
      <c r="L134" s="562"/>
      <c r="M134" s="562"/>
      <c r="N134" s="562"/>
      <c r="O134" s="562"/>
      <c r="P134" s="562"/>
      <c r="Q134" s="562"/>
      <c r="R134" s="562"/>
      <c r="S134" s="562"/>
      <c r="T134" s="562"/>
      <c r="U134" s="562"/>
      <c r="V134" s="562"/>
      <c r="W134" s="562"/>
      <c r="X134" s="562"/>
      <c r="Y134" s="562"/>
      <c r="Z134" s="562"/>
      <c r="AA134" s="63"/>
      <c r="AB134" s="63"/>
      <c r="AC134" s="63"/>
    </row>
    <row r="135" spans="1:68" ht="27" customHeight="1" x14ac:dyDescent="0.25">
      <c r="A135" s="60" t="s">
        <v>239</v>
      </c>
      <c r="B135" s="60" t="s">
        <v>240</v>
      </c>
      <c r="C135" s="34">
        <v>4301031235</v>
      </c>
      <c r="D135" s="563">
        <v>4680115883444</v>
      </c>
      <c r="E135" s="564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77</v>
      </c>
      <c r="L135" s="35"/>
      <c r="M135" s="36" t="s">
        <v>98</v>
      </c>
      <c r="N135" s="36"/>
      <c r="O135" s="35">
        <v>90</v>
      </c>
      <c r="P135" s="6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0"/>
      <c r="R135" s="570"/>
      <c r="S135" s="570"/>
      <c r="T135" s="571"/>
      <c r="U135" s="37"/>
      <c r="V135" s="37"/>
      <c r="W135" s="38" t="s">
        <v>70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/>
      <c r="AB135" s="66"/>
      <c r="AC135" s="193" t="s">
        <v>241</v>
      </c>
      <c r="AG135" s="75"/>
      <c r="AJ135" s="79"/>
      <c r="AK135" s="79">
        <v>0</v>
      </c>
      <c r="BB135" s="194" t="s">
        <v>1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customHeight="1" x14ac:dyDescent="0.25">
      <c r="A136" s="60" t="s">
        <v>239</v>
      </c>
      <c r="B136" s="60" t="s">
        <v>242</v>
      </c>
      <c r="C136" s="34">
        <v>4301031234</v>
      </c>
      <c r="D136" s="563">
        <v>4680115883444</v>
      </c>
      <c r="E136" s="564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77</v>
      </c>
      <c r="L136" s="35"/>
      <c r="M136" s="36" t="s">
        <v>98</v>
      </c>
      <c r="N136" s="36"/>
      <c r="O136" s="35">
        <v>90</v>
      </c>
      <c r="P136" s="60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0"/>
      <c r="R136" s="570"/>
      <c r="S136" s="570"/>
      <c r="T136" s="571"/>
      <c r="U136" s="37"/>
      <c r="V136" s="37"/>
      <c r="W136" s="38" t="s">
        <v>70</v>
      </c>
      <c r="X136" s="56">
        <v>87.5</v>
      </c>
      <c r="Y136" s="53">
        <f>IFERROR(IF(X136="",0,CEILING((X136/$H136),1)*$H136),"")</f>
        <v>89.6</v>
      </c>
      <c r="Z136" s="39">
        <f>IFERROR(IF(Y136=0,"",ROUNDUP(Y136/H136,0)*0.00651),"")</f>
        <v>0.20832000000000001</v>
      </c>
      <c r="AA136" s="65"/>
      <c r="AB136" s="66"/>
      <c r="AC136" s="195" t="s">
        <v>241</v>
      </c>
      <c r="AG136" s="75"/>
      <c r="AJ136" s="79"/>
      <c r="AK136" s="79">
        <v>0</v>
      </c>
      <c r="BB136" s="196" t="s">
        <v>1</v>
      </c>
      <c r="BM136" s="75">
        <f>IFERROR(X136*I136/H136,"0")</f>
        <v>95.875</v>
      </c>
      <c r="BN136" s="75">
        <f>IFERROR(Y136*I136/H136,"0")</f>
        <v>98.175999999999988</v>
      </c>
      <c r="BO136" s="75">
        <f>IFERROR(1/J136*(X136/H136),"0")</f>
        <v>0.17170329670329673</v>
      </c>
      <c r="BP136" s="75">
        <f>IFERROR(1/J136*(Y136/H136),"0")</f>
        <v>0.17582417582417584</v>
      </c>
    </row>
    <row r="137" spans="1:68" x14ac:dyDescent="0.2">
      <c r="A137" s="579"/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80"/>
      <c r="P137" s="574" t="s">
        <v>72</v>
      </c>
      <c r="Q137" s="575"/>
      <c r="R137" s="575"/>
      <c r="S137" s="575"/>
      <c r="T137" s="575"/>
      <c r="U137" s="575"/>
      <c r="V137" s="576"/>
      <c r="W137" s="40" t="s">
        <v>73</v>
      </c>
      <c r="X137" s="41">
        <f>IFERROR(X135/H135,"0")+IFERROR(X136/H136,"0")</f>
        <v>31.250000000000004</v>
      </c>
      <c r="Y137" s="41">
        <f>IFERROR(Y135/H135,"0")+IFERROR(Y136/H136,"0")</f>
        <v>32</v>
      </c>
      <c r="Z137" s="41">
        <f>IFERROR(IF(Z135="",0,Z135),"0")+IFERROR(IF(Z136="",0,Z136),"0")</f>
        <v>0.20832000000000001</v>
      </c>
      <c r="AA137" s="64"/>
      <c r="AB137" s="64"/>
      <c r="AC137" s="64"/>
    </row>
    <row r="138" spans="1:68" x14ac:dyDescent="0.2">
      <c r="A138" s="562"/>
      <c r="B138" s="562"/>
      <c r="C138" s="562"/>
      <c r="D138" s="562"/>
      <c r="E138" s="562"/>
      <c r="F138" s="562"/>
      <c r="G138" s="562"/>
      <c r="H138" s="562"/>
      <c r="I138" s="562"/>
      <c r="J138" s="562"/>
      <c r="K138" s="562"/>
      <c r="L138" s="562"/>
      <c r="M138" s="562"/>
      <c r="N138" s="562"/>
      <c r="O138" s="580"/>
      <c r="P138" s="574" t="s">
        <v>72</v>
      </c>
      <c r="Q138" s="575"/>
      <c r="R138" s="575"/>
      <c r="S138" s="575"/>
      <c r="T138" s="575"/>
      <c r="U138" s="575"/>
      <c r="V138" s="576"/>
      <c r="W138" s="40" t="s">
        <v>70</v>
      </c>
      <c r="X138" s="41">
        <f>IFERROR(SUM(X135:X136),"0")</f>
        <v>87.5</v>
      </c>
      <c r="Y138" s="41">
        <f>IFERROR(SUM(Y135:Y136),"0")</f>
        <v>89.6</v>
      </c>
      <c r="Z138" s="40"/>
      <c r="AA138" s="64"/>
      <c r="AB138" s="64"/>
      <c r="AC138" s="64"/>
    </row>
    <row r="139" spans="1:68" ht="14.25" customHeight="1" x14ac:dyDescent="0.25">
      <c r="A139" s="561" t="s">
        <v>74</v>
      </c>
      <c r="B139" s="562"/>
      <c r="C139" s="562"/>
      <c r="D139" s="562"/>
      <c r="E139" s="562"/>
      <c r="F139" s="562"/>
      <c r="G139" s="562"/>
      <c r="H139" s="562"/>
      <c r="I139" s="562"/>
      <c r="J139" s="562"/>
      <c r="K139" s="562"/>
      <c r="L139" s="562"/>
      <c r="M139" s="562"/>
      <c r="N139" s="562"/>
      <c r="O139" s="562"/>
      <c r="P139" s="562"/>
      <c r="Q139" s="562"/>
      <c r="R139" s="562"/>
      <c r="S139" s="562"/>
      <c r="T139" s="562"/>
      <c r="U139" s="562"/>
      <c r="V139" s="562"/>
      <c r="W139" s="562"/>
      <c r="X139" s="562"/>
      <c r="Y139" s="562"/>
      <c r="Z139" s="562"/>
      <c r="AA139" s="63"/>
      <c r="AB139" s="63"/>
      <c r="AC139" s="63"/>
    </row>
    <row r="140" spans="1:68" ht="16.5" customHeight="1" x14ac:dyDescent="0.25">
      <c r="A140" s="60" t="s">
        <v>243</v>
      </c>
      <c r="B140" s="60" t="s">
        <v>244</v>
      </c>
      <c r="C140" s="34">
        <v>4301051477</v>
      </c>
      <c r="D140" s="563">
        <v>4680115882584</v>
      </c>
      <c r="E140" s="564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77</v>
      </c>
      <c r="L140" s="35"/>
      <c r="M140" s="36" t="s">
        <v>98</v>
      </c>
      <c r="N140" s="36"/>
      <c r="O140" s="35">
        <v>60</v>
      </c>
      <c r="P140" s="75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0"/>
      <c r="R140" s="570"/>
      <c r="S140" s="570"/>
      <c r="T140" s="571"/>
      <c r="U140" s="37"/>
      <c r="V140" s="37"/>
      <c r="W140" s="38" t="s">
        <v>70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237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customHeight="1" x14ac:dyDescent="0.25">
      <c r="A141" s="60" t="s">
        <v>243</v>
      </c>
      <c r="B141" s="60" t="s">
        <v>245</v>
      </c>
      <c r="C141" s="34">
        <v>4301051476</v>
      </c>
      <c r="D141" s="563">
        <v>4680115882584</v>
      </c>
      <c r="E141" s="564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77</v>
      </c>
      <c r="L141" s="35"/>
      <c r="M141" s="36" t="s">
        <v>98</v>
      </c>
      <c r="N141" s="36"/>
      <c r="O141" s="35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0"/>
      <c r="R141" s="570"/>
      <c r="S141" s="570"/>
      <c r="T141" s="571"/>
      <c r="U141" s="37"/>
      <c r="V141" s="37"/>
      <c r="W141" s="38" t="s">
        <v>70</v>
      </c>
      <c r="X141" s="56">
        <v>132</v>
      </c>
      <c r="Y141" s="53">
        <f>IFERROR(IF(X141="",0,CEILING((X141/$H141),1)*$H141),"")</f>
        <v>132</v>
      </c>
      <c r="Z141" s="39">
        <f>IFERROR(IF(Y141=0,"",ROUNDUP(Y141/H141,0)*0.00651),"")</f>
        <v>0.32550000000000001</v>
      </c>
      <c r="AA141" s="65"/>
      <c r="AB141" s="66"/>
      <c r="AC141" s="199" t="s">
        <v>237</v>
      </c>
      <c r="AG141" s="75"/>
      <c r="AJ141" s="79"/>
      <c r="AK141" s="79">
        <v>0</v>
      </c>
      <c r="BB141" s="200" t="s">
        <v>1</v>
      </c>
      <c r="BM141" s="75">
        <f>IFERROR(X141*I141/H141,"0")</f>
        <v>145.39999999999998</v>
      </c>
      <c r="BN141" s="75">
        <f>IFERROR(Y141*I141/H141,"0")</f>
        <v>145.39999999999998</v>
      </c>
      <c r="BO141" s="75">
        <f>IFERROR(1/J141*(X141/H141),"0")</f>
        <v>0.27472527472527475</v>
      </c>
      <c r="BP141" s="75">
        <f>IFERROR(1/J141*(Y141/H141),"0")</f>
        <v>0.27472527472527475</v>
      </c>
    </row>
    <row r="142" spans="1:68" x14ac:dyDescent="0.2">
      <c r="A142" s="579"/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80"/>
      <c r="P142" s="574" t="s">
        <v>72</v>
      </c>
      <c r="Q142" s="575"/>
      <c r="R142" s="575"/>
      <c r="S142" s="575"/>
      <c r="T142" s="575"/>
      <c r="U142" s="575"/>
      <c r="V142" s="576"/>
      <c r="W142" s="40" t="s">
        <v>73</v>
      </c>
      <c r="X142" s="41">
        <f>IFERROR(X140/H140,"0")+IFERROR(X141/H141,"0")</f>
        <v>50</v>
      </c>
      <c r="Y142" s="41">
        <f>IFERROR(Y140/H140,"0")+IFERROR(Y141/H141,"0")</f>
        <v>50</v>
      </c>
      <c r="Z142" s="41">
        <f>IFERROR(IF(Z140="",0,Z140),"0")+IFERROR(IF(Z141="",0,Z141),"0")</f>
        <v>0.32550000000000001</v>
      </c>
      <c r="AA142" s="64"/>
      <c r="AB142" s="64"/>
      <c r="AC142" s="64"/>
    </row>
    <row r="143" spans="1:68" x14ac:dyDescent="0.2">
      <c r="A143" s="562"/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80"/>
      <c r="P143" s="574" t="s">
        <v>72</v>
      </c>
      <c r="Q143" s="575"/>
      <c r="R143" s="575"/>
      <c r="S143" s="575"/>
      <c r="T143" s="575"/>
      <c r="U143" s="575"/>
      <c r="V143" s="576"/>
      <c r="W143" s="40" t="s">
        <v>70</v>
      </c>
      <c r="X143" s="41">
        <f>IFERROR(SUM(X140:X141),"0")</f>
        <v>132</v>
      </c>
      <c r="Y143" s="41">
        <f>IFERROR(SUM(Y140:Y141),"0")</f>
        <v>132</v>
      </c>
      <c r="Z143" s="40"/>
      <c r="AA143" s="64"/>
      <c r="AB143" s="64"/>
      <c r="AC143" s="64"/>
    </row>
    <row r="144" spans="1:68" ht="16.5" customHeight="1" x14ac:dyDescent="0.25">
      <c r="A144" s="583" t="s">
        <v>101</v>
      </c>
      <c r="B144" s="562"/>
      <c r="C144" s="562"/>
      <c r="D144" s="562"/>
      <c r="E144" s="562"/>
      <c r="F144" s="562"/>
      <c r="G144" s="562"/>
      <c r="H144" s="562"/>
      <c r="I144" s="562"/>
      <c r="J144" s="562"/>
      <c r="K144" s="562"/>
      <c r="L144" s="562"/>
      <c r="M144" s="562"/>
      <c r="N144" s="562"/>
      <c r="O144" s="562"/>
      <c r="P144" s="562"/>
      <c r="Q144" s="562"/>
      <c r="R144" s="562"/>
      <c r="S144" s="562"/>
      <c r="T144" s="562"/>
      <c r="U144" s="562"/>
      <c r="V144" s="562"/>
      <c r="W144" s="562"/>
      <c r="X144" s="562"/>
      <c r="Y144" s="562"/>
      <c r="Z144" s="562"/>
      <c r="AA144" s="62"/>
      <c r="AB144" s="62"/>
      <c r="AC144" s="62"/>
    </row>
    <row r="145" spans="1:68" ht="14.25" customHeight="1" x14ac:dyDescent="0.25">
      <c r="A145" s="561" t="s">
        <v>103</v>
      </c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2"/>
      <c r="P145" s="562"/>
      <c r="Q145" s="562"/>
      <c r="R145" s="562"/>
      <c r="S145" s="562"/>
      <c r="T145" s="562"/>
      <c r="U145" s="562"/>
      <c r="V145" s="562"/>
      <c r="W145" s="562"/>
      <c r="X145" s="562"/>
      <c r="Y145" s="562"/>
      <c r="Z145" s="562"/>
      <c r="AA145" s="63"/>
      <c r="AB145" s="63"/>
      <c r="AC145" s="63"/>
    </row>
    <row r="146" spans="1:68" ht="27" customHeight="1" x14ac:dyDescent="0.25">
      <c r="A146" s="60" t="s">
        <v>246</v>
      </c>
      <c r="B146" s="60" t="s">
        <v>247</v>
      </c>
      <c r="C146" s="34">
        <v>4301011705</v>
      </c>
      <c r="D146" s="563">
        <v>4607091384604</v>
      </c>
      <c r="E146" s="564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111</v>
      </c>
      <c r="L146" s="35"/>
      <c r="M146" s="36" t="s">
        <v>107</v>
      </c>
      <c r="N146" s="36"/>
      <c r="O146" s="35">
        <v>50</v>
      </c>
      <c r="P146" s="6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0"/>
      <c r="R146" s="570"/>
      <c r="S146" s="570"/>
      <c r="T146" s="571"/>
      <c r="U146" s="37"/>
      <c r="V146" s="37"/>
      <c r="W146" s="38" t="s">
        <v>70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248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x14ac:dyDescent="0.2">
      <c r="A147" s="579"/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80"/>
      <c r="P147" s="574" t="s">
        <v>72</v>
      </c>
      <c r="Q147" s="575"/>
      <c r="R147" s="575"/>
      <c r="S147" s="575"/>
      <c r="T147" s="575"/>
      <c r="U147" s="575"/>
      <c r="V147" s="576"/>
      <c r="W147" s="40" t="s">
        <v>73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x14ac:dyDescent="0.2">
      <c r="A148" s="562"/>
      <c r="B148" s="562"/>
      <c r="C148" s="562"/>
      <c r="D148" s="562"/>
      <c r="E148" s="562"/>
      <c r="F148" s="562"/>
      <c r="G148" s="562"/>
      <c r="H148" s="562"/>
      <c r="I148" s="562"/>
      <c r="J148" s="562"/>
      <c r="K148" s="562"/>
      <c r="L148" s="562"/>
      <c r="M148" s="562"/>
      <c r="N148" s="562"/>
      <c r="O148" s="580"/>
      <c r="P148" s="574" t="s">
        <v>72</v>
      </c>
      <c r="Q148" s="575"/>
      <c r="R148" s="575"/>
      <c r="S148" s="575"/>
      <c r="T148" s="575"/>
      <c r="U148" s="575"/>
      <c r="V148" s="576"/>
      <c r="W148" s="40" t="s">
        <v>70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customHeight="1" x14ac:dyDescent="0.25">
      <c r="A149" s="561" t="s">
        <v>64</v>
      </c>
      <c r="B149" s="562"/>
      <c r="C149" s="562"/>
      <c r="D149" s="562"/>
      <c r="E149" s="562"/>
      <c r="F149" s="562"/>
      <c r="G149" s="562"/>
      <c r="H149" s="562"/>
      <c r="I149" s="562"/>
      <c r="J149" s="562"/>
      <c r="K149" s="562"/>
      <c r="L149" s="562"/>
      <c r="M149" s="562"/>
      <c r="N149" s="562"/>
      <c r="O149" s="562"/>
      <c r="P149" s="562"/>
      <c r="Q149" s="562"/>
      <c r="R149" s="562"/>
      <c r="S149" s="562"/>
      <c r="T149" s="562"/>
      <c r="U149" s="562"/>
      <c r="V149" s="562"/>
      <c r="W149" s="562"/>
      <c r="X149" s="562"/>
      <c r="Y149" s="562"/>
      <c r="Z149" s="562"/>
      <c r="AA149" s="63"/>
      <c r="AB149" s="63"/>
      <c r="AC149" s="63"/>
    </row>
    <row r="150" spans="1:68" ht="16.5" customHeight="1" x14ac:dyDescent="0.25">
      <c r="A150" s="60" t="s">
        <v>249</v>
      </c>
      <c r="B150" s="60" t="s">
        <v>250</v>
      </c>
      <c r="C150" s="34">
        <v>4301030895</v>
      </c>
      <c r="D150" s="563">
        <v>4607091387667</v>
      </c>
      <c r="E150" s="564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106</v>
      </c>
      <c r="L150" s="35"/>
      <c r="M150" s="36" t="s">
        <v>107</v>
      </c>
      <c r="N150" s="36"/>
      <c r="O150" s="35">
        <v>40</v>
      </c>
      <c r="P150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0"/>
      <c r="R150" s="570"/>
      <c r="S150" s="570"/>
      <c r="T150" s="571"/>
      <c r="U150" s="37"/>
      <c r="V150" s="37"/>
      <c r="W150" s="38" t="s">
        <v>70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251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customHeight="1" x14ac:dyDescent="0.25">
      <c r="A151" s="60" t="s">
        <v>252</v>
      </c>
      <c r="B151" s="60" t="s">
        <v>253</v>
      </c>
      <c r="C151" s="34">
        <v>4301030961</v>
      </c>
      <c r="D151" s="563">
        <v>4607091387636</v>
      </c>
      <c r="E151" s="564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77</v>
      </c>
      <c r="L151" s="35"/>
      <c r="M151" s="36" t="s">
        <v>68</v>
      </c>
      <c r="N151" s="36"/>
      <c r="O151" s="35">
        <v>40</v>
      </c>
      <c r="P151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0"/>
      <c r="R151" s="570"/>
      <c r="S151" s="570"/>
      <c r="T151" s="571"/>
      <c r="U151" s="37"/>
      <c r="V151" s="37"/>
      <c r="W151" s="38" t="s">
        <v>70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254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255</v>
      </c>
      <c r="B152" s="60" t="s">
        <v>256</v>
      </c>
      <c r="C152" s="34">
        <v>4301030963</v>
      </c>
      <c r="D152" s="563">
        <v>4607091382426</v>
      </c>
      <c r="E152" s="564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106</v>
      </c>
      <c r="L152" s="35"/>
      <c r="M152" s="36" t="s">
        <v>68</v>
      </c>
      <c r="N152" s="36"/>
      <c r="O152" s="35">
        <v>40</v>
      </c>
      <c r="P152" s="8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0"/>
      <c r="R152" s="570"/>
      <c r="S152" s="570"/>
      <c r="T152" s="571"/>
      <c r="U152" s="37"/>
      <c r="V152" s="37"/>
      <c r="W152" s="38" t="s">
        <v>70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257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579"/>
      <c r="B153" s="562"/>
      <c r="C153" s="562"/>
      <c r="D153" s="562"/>
      <c r="E153" s="562"/>
      <c r="F153" s="562"/>
      <c r="G153" s="562"/>
      <c r="H153" s="562"/>
      <c r="I153" s="562"/>
      <c r="J153" s="562"/>
      <c r="K153" s="562"/>
      <c r="L153" s="562"/>
      <c r="M153" s="562"/>
      <c r="N153" s="562"/>
      <c r="O153" s="580"/>
      <c r="P153" s="574" t="s">
        <v>72</v>
      </c>
      <c r="Q153" s="575"/>
      <c r="R153" s="575"/>
      <c r="S153" s="575"/>
      <c r="T153" s="575"/>
      <c r="U153" s="575"/>
      <c r="V153" s="576"/>
      <c r="W153" s="40" t="s">
        <v>73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x14ac:dyDescent="0.2">
      <c r="A154" s="562"/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80"/>
      <c r="P154" s="574" t="s">
        <v>72</v>
      </c>
      <c r="Q154" s="575"/>
      <c r="R154" s="575"/>
      <c r="S154" s="575"/>
      <c r="T154" s="575"/>
      <c r="U154" s="575"/>
      <c r="V154" s="576"/>
      <c r="W154" s="40" t="s">
        <v>70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customHeight="1" x14ac:dyDescent="0.2">
      <c r="A155" s="662" t="s">
        <v>258</v>
      </c>
      <c r="B155" s="663"/>
      <c r="C155" s="663"/>
      <c r="D155" s="663"/>
      <c r="E155" s="663"/>
      <c r="F155" s="663"/>
      <c r="G155" s="663"/>
      <c r="H155" s="663"/>
      <c r="I155" s="663"/>
      <c r="J155" s="663"/>
      <c r="K155" s="663"/>
      <c r="L155" s="663"/>
      <c r="M155" s="663"/>
      <c r="N155" s="663"/>
      <c r="O155" s="663"/>
      <c r="P155" s="663"/>
      <c r="Q155" s="663"/>
      <c r="R155" s="663"/>
      <c r="S155" s="663"/>
      <c r="T155" s="663"/>
      <c r="U155" s="663"/>
      <c r="V155" s="663"/>
      <c r="W155" s="663"/>
      <c r="X155" s="663"/>
      <c r="Y155" s="663"/>
      <c r="Z155" s="663"/>
      <c r="AA155" s="52"/>
      <c r="AB155" s="52"/>
      <c r="AC155" s="52"/>
    </row>
    <row r="156" spans="1:68" ht="16.5" customHeight="1" x14ac:dyDescent="0.25">
      <c r="A156" s="583" t="s">
        <v>259</v>
      </c>
      <c r="B156" s="562"/>
      <c r="C156" s="562"/>
      <c r="D156" s="562"/>
      <c r="E156" s="562"/>
      <c r="F156" s="562"/>
      <c r="G156" s="562"/>
      <c r="H156" s="562"/>
      <c r="I156" s="562"/>
      <c r="J156" s="562"/>
      <c r="K156" s="562"/>
      <c r="L156" s="562"/>
      <c r="M156" s="562"/>
      <c r="N156" s="562"/>
      <c r="O156" s="562"/>
      <c r="P156" s="562"/>
      <c r="Q156" s="562"/>
      <c r="R156" s="562"/>
      <c r="S156" s="562"/>
      <c r="T156" s="562"/>
      <c r="U156" s="562"/>
      <c r="V156" s="562"/>
      <c r="W156" s="562"/>
      <c r="X156" s="562"/>
      <c r="Y156" s="562"/>
      <c r="Z156" s="562"/>
      <c r="AA156" s="62"/>
      <c r="AB156" s="62"/>
      <c r="AC156" s="62"/>
    </row>
    <row r="157" spans="1:68" ht="14.25" customHeight="1" x14ac:dyDescent="0.25">
      <c r="A157" s="561" t="s">
        <v>137</v>
      </c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2"/>
      <c r="P157" s="562"/>
      <c r="Q157" s="562"/>
      <c r="R157" s="562"/>
      <c r="S157" s="562"/>
      <c r="T157" s="562"/>
      <c r="U157" s="562"/>
      <c r="V157" s="562"/>
      <c r="W157" s="562"/>
      <c r="X157" s="562"/>
      <c r="Y157" s="562"/>
      <c r="Z157" s="562"/>
      <c r="AA157" s="63"/>
      <c r="AB157" s="63"/>
      <c r="AC157" s="63"/>
    </row>
    <row r="158" spans="1:68" ht="27" customHeight="1" x14ac:dyDescent="0.25">
      <c r="A158" s="60" t="s">
        <v>260</v>
      </c>
      <c r="B158" s="60" t="s">
        <v>261</v>
      </c>
      <c r="C158" s="34">
        <v>4301020323</v>
      </c>
      <c r="D158" s="563">
        <v>4680115886223</v>
      </c>
      <c r="E158" s="564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67</v>
      </c>
      <c r="L158" s="35"/>
      <c r="M158" s="36" t="s">
        <v>68</v>
      </c>
      <c r="N158" s="36"/>
      <c r="O158" s="35">
        <v>40</v>
      </c>
      <c r="P158" s="8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0"/>
      <c r="R158" s="570"/>
      <c r="S158" s="570"/>
      <c r="T158" s="571"/>
      <c r="U158" s="37"/>
      <c r="V158" s="37"/>
      <c r="W158" s="38" t="s">
        <v>70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IFERROR(IF(Y158=0,"",ROUNDUP(Y158/H158,0)*0.00502),"")</f>
        <v/>
      </c>
      <c r="AA158" s="65"/>
      <c r="AB158" s="66"/>
      <c r="AC158" s="209" t="s">
        <v>262</v>
      </c>
      <c r="AG158" s="75"/>
      <c r="AJ158" s="79"/>
      <c r="AK158" s="79">
        <v>0</v>
      </c>
      <c r="BB158" s="210" t="s">
        <v>1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579"/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80"/>
      <c r="P159" s="574" t="s">
        <v>72</v>
      </c>
      <c r="Q159" s="575"/>
      <c r="R159" s="575"/>
      <c r="S159" s="575"/>
      <c r="T159" s="575"/>
      <c r="U159" s="575"/>
      <c r="V159" s="576"/>
      <c r="W159" s="40" t="s">
        <v>73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562"/>
      <c r="B160" s="562"/>
      <c r="C160" s="562"/>
      <c r="D160" s="562"/>
      <c r="E160" s="562"/>
      <c r="F160" s="562"/>
      <c r="G160" s="562"/>
      <c r="H160" s="562"/>
      <c r="I160" s="562"/>
      <c r="J160" s="562"/>
      <c r="K160" s="562"/>
      <c r="L160" s="562"/>
      <c r="M160" s="562"/>
      <c r="N160" s="562"/>
      <c r="O160" s="580"/>
      <c r="P160" s="574" t="s">
        <v>72</v>
      </c>
      <c r="Q160" s="575"/>
      <c r="R160" s="575"/>
      <c r="S160" s="575"/>
      <c r="T160" s="575"/>
      <c r="U160" s="575"/>
      <c r="V160" s="576"/>
      <c r="W160" s="40" t="s">
        <v>70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customHeight="1" x14ac:dyDescent="0.25">
      <c r="A161" s="561" t="s">
        <v>64</v>
      </c>
      <c r="B161" s="562"/>
      <c r="C161" s="562"/>
      <c r="D161" s="562"/>
      <c r="E161" s="562"/>
      <c r="F161" s="562"/>
      <c r="G161" s="562"/>
      <c r="H161" s="562"/>
      <c r="I161" s="562"/>
      <c r="J161" s="562"/>
      <c r="K161" s="562"/>
      <c r="L161" s="562"/>
      <c r="M161" s="562"/>
      <c r="N161" s="562"/>
      <c r="O161" s="562"/>
      <c r="P161" s="562"/>
      <c r="Q161" s="562"/>
      <c r="R161" s="562"/>
      <c r="S161" s="562"/>
      <c r="T161" s="562"/>
      <c r="U161" s="562"/>
      <c r="V161" s="562"/>
      <c r="W161" s="562"/>
      <c r="X161" s="562"/>
      <c r="Y161" s="562"/>
      <c r="Z161" s="562"/>
      <c r="AA161" s="63"/>
      <c r="AB161" s="63"/>
      <c r="AC161" s="63"/>
    </row>
    <row r="162" spans="1:68" ht="27" customHeight="1" x14ac:dyDescent="0.25">
      <c r="A162" s="60" t="s">
        <v>263</v>
      </c>
      <c r="B162" s="60" t="s">
        <v>264</v>
      </c>
      <c r="C162" s="34">
        <v>4301031191</v>
      </c>
      <c r="D162" s="563">
        <v>4680115880993</v>
      </c>
      <c r="E162" s="564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111</v>
      </c>
      <c r="L162" s="35"/>
      <c r="M162" s="36" t="s">
        <v>68</v>
      </c>
      <c r="N162" s="36"/>
      <c r="O162" s="35">
        <v>40</v>
      </c>
      <c r="P162" s="6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0"/>
      <c r="R162" s="570"/>
      <c r="S162" s="570"/>
      <c r="T162" s="571"/>
      <c r="U162" s="37"/>
      <c r="V162" s="37"/>
      <c r="W162" s="38" t="s">
        <v>70</v>
      </c>
      <c r="X162" s="56">
        <v>250</v>
      </c>
      <c r="Y162" s="53">
        <f t="shared" ref="Y162:Y170" si="16">IFERROR(IF(X162="",0,CEILING((X162/$H162),1)*$H162),"")</f>
        <v>252</v>
      </c>
      <c r="Z162" s="39">
        <f>IFERROR(IF(Y162=0,"",ROUNDUP(Y162/H162,0)*0.00902),"")</f>
        <v>0.54120000000000001</v>
      </c>
      <c r="AA162" s="65"/>
      <c r="AB162" s="66"/>
      <c r="AC162" s="211" t="s">
        <v>265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266.07142857142856</v>
      </c>
      <c r="BN162" s="75">
        <f t="shared" ref="BN162:BN170" si="18">IFERROR(Y162*I162/H162,"0")</f>
        <v>268.19999999999993</v>
      </c>
      <c r="BO162" s="75">
        <f t="shared" ref="BO162:BO170" si="19">IFERROR(1/J162*(X162/H162),"0")</f>
        <v>0.45093795093795092</v>
      </c>
      <c r="BP162" s="75">
        <f t="shared" ref="BP162:BP170" si="20">IFERROR(1/J162*(Y162/H162),"0")</f>
        <v>0.45454545454545459</v>
      </c>
    </row>
    <row r="163" spans="1:68" ht="27" customHeight="1" x14ac:dyDescent="0.25">
      <c r="A163" s="60" t="s">
        <v>266</v>
      </c>
      <c r="B163" s="60" t="s">
        <v>267</v>
      </c>
      <c r="C163" s="34">
        <v>4301031204</v>
      </c>
      <c r="D163" s="563">
        <v>4680115881761</v>
      </c>
      <c r="E163" s="564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111</v>
      </c>
      <c r="L163" s="35"/>
      <c r="M163" s="36" t="s">
        <v>68</v>
      </c>
      <c r="N163" s="36"/>
      <c r="O163" s="35">
        <v>40</v>
      </c>
      <c r="P163" s="7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0"/>
      <c r="R163" s="570"/>
      <c r="S163" s="570"/>
      <c r="T163" s="571"/>
      <c r="U163" s="37"/>
      <c r="V163" s="37"/>
      <c r="W163" s="38" t="s">
        <v>70</v>
      </c>
      <c r="X163" s="56">
        <v>30</v>
      </c>
      <c r="Y163" s="53">
        <f t="shared" si="16"/>
        <v>33.6</v>
      </c>
      <c r="Z163" s="39">
        <f>IFERROR(IF(Y163=0,"",ROUNDUP(Y163/H163,0)*0.00902),"")</f>
        <v>7.2160000000000002E-2</v>
      </c>
      <c r="AA163" s="65"/>
      <c r="AB163" s="66"/>
      <c r="AC163" s="213" t="s">
        <v>268</v>
      </c>
      <c r="AG163" s="75"/>
      <c r="AJ163" s="79"/>
      <c r="AK163" s="79">
        <v>0</v>
      </c>
      <c r="BB163" s="214" t="s">
        <v>1</v>
      </c>
      <c r="BM163" s="75">
        <f t="shared" si="17"/>
        <v>31.928571428571427</v>
      </c>
      <c r="BN163" s="75">
        <f t="shared" si="18"/>
        <v>35.76</v>
      </c>
      <c r="BO163" s="75">
        <f t="shared" si="19"/>
        <v>5.4112554112554112E-2</v>
      </c>
      <c r="BP163" s="75">
        <f t="shared" si="20"/>
        <v>6.0606060606060608E-2</v>
      </c>
    </row>
    <row r="164" spans="1:68" ht="27" customHeight="1" x14ac:dyDescent="0.25">
      <c r="A164" s="60" t="s">
        <v>269</v>
      </c>
      <c r="B164" s="60" t="s">
        <v>270</v>
      </c>
      <c r="C164" s="34">
        <v>4301031201</v>
      </c>
      <c r="D164" s="563">
        <v>4680115881563</v>
      </c>
      <c r="E164" s="564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111</v>
      </c>
      <c r="L164" s="35"/>
      <c r="M164" s="36" t="s">
        <v>68</v>
      </c>
      <c r="N164" s="36"/>
      <c r="O164" s="35">
        <v>40</v>
      </c>
      <c r="P164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0"/>
      <c r="R164" s="570"/>
      <c r="S164" s="570"/>
      <c r="T164" s="571"/>
      <c r="U164" s="37"/>
      <c r="V164" s="37"/>
      <c r="W164" s="38" t="s">
        <v>70</v>
      </c>
      <c r="X164" s="56">
        <v>200</v>
      </c>
      <c r="Y164" s="53">
        <f t="shared" si="16"/>
        <v>201.60000000000002</v>
      </c>
      <c r="Z164" s="39">
        <f>IFERROR(IF(Y164=0,"",ROUNDUP(Y164/H164,0)*0.00902),"")</f>
        <v>0.43296000000000001</v>
      </c>
      <c r="AA164" s="65"/>
      <c r="AB164" s="66"/>
      <c r="AC164" s="215" t="s">
        <v>271</v>
      </c>
      <c r="AG164" s="75"/>
      <c r="AJ164" s="79"/>
      <c r="AK164" s="79">
        <v>0</v>
      </c>
      <c r="BB164" s="216" t="s">
        <v>1</v>
      </c>
      <c r="BM164" s="75">
        <f t="shared" si="17"/>
        <v>210</v>
      </c>
      <c r="BN164" s="75">
        <f t="shared" si="18"/>
        <v>211.68000000000004</v>
      </c>
      <c r="BO164" s="75">
        <f t="shared" si="19"/>
        <v>0.36075036075036077</v>
      </c>
      <c r="BP164" s="75">
        <f t="shared" si="20"/>
        <v>0.36363636363636365</v>
      </c>
    </row>
    <row r="165" spans="1:68" ht="27" customHeight="1" x14ac:dyDescent="0.25">
      <c r="A165" s="60" t="s">
        <v>272</v>
      </c>
      <c r="B165" s="60" t="s">
        <v>273</v>
      </c>
      <c r="C165" s="34">
        <v>4301031199</v>
      </c>
      <c r="D165" s="563">
        <v>4680115880986</v>
      </c>
      <c r="E165" s="564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67</v>
      </c>
      <c r="L165" s="35"/>
      <c r="M165" s="36" t="s">
        <v>68</v>
      </c>
      <c r="N165" s="36"/>
      <c r="O165" s="35">
        <v>40</v>
      </c>
      <c r="P16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0"/>
      <c r="R165" s="570"/>
      <c r="S165" s="570"/>
      <c r="T165" s="571"/>
      <c r="U165" s="37"/>
      <c r="V165" s="37"/>
      <c r="W165" s="38" t="s">
        <v>70</v>
      </c>
      <c r="X165" s="56">
        <v>140</v>
      </c>
      <c r="Y165" s="53">
        <f t="shared" si="16"/>
        <v>140.70000000000002</v>
      </c>
      <c r="Z165" s="39">
        <f>IFERROR(IF(Y165=0,"",ROUNDUP(Y165/H165,0)*0.00502),"")</f>
        <v>0.33634000000000003</v>
      </c>
      <c r="AA165" s="65"/>
      <c r="AB165" s="66"/>
      <c r="AC165" s="217" t="s">
        <v>265</v>
      </c>
      <c r="AG165" s="75"/>
      <c r="AJ165" s="79"/>
      <c r="AK165" s="79">
        <v>0</v>
      </c>
      <c r="BB165" s="218" t="s">
        <v>1</v>
      </c>
      <c r="BM165" s="75">
        <f t="shared" si="17"/>
        <v>148.66666666666666</v>
      </c>
      <c r="BN165" s="75">
        <f t="shared" si="18"/>
        <v>149.41</v>
      </c>
      <c r="BO165" s="75">
        <f t="shared" si="19"/>
        <v>0.28490028490028491</v>
      </c>
      <c r="BP165" s="75">
        <f t="shared" si="20"/>
        <v>0.28632478632478636</v>
      </c>
    </row>
    <row r="166" spans="1:68" ht="27" customHeight="1" x14ac:dyDescent="0.25">
      <c r="A166" s="60" t="s">
        <v>274</v>
      </c>
      <c r="B166" s="60" t="s">
        <v>275</v>
      </c>
      <c r="C166" s="34">
        <v>4301031205</v>
      </c>
      <c r="D166" s="563">
        <v>4680115881785</v>
      </c>
      <c r="E166" s="564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67</v>
      </c>
      <c r="L166" s="35"/>
      <c r="M166" s="36" t="s">
        <v>68</v>
      </c>
      <c r="N166" s="36"/>
      <c r="O166" s="35">
        <v>40</v>
      </c>
      <c r="P166" s="8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0"/>
      <c r="R166" s="570"/>
      <c r="S166" s="570"/>
      <c r="T166" s="571"/>
      <c r="U166" s="37"/>
      <c r="V166" s="37"/>
      <c r="W166" s="38" t="s">
        <v>70</v>
      </c>
      <c r="X166" s="56">
        <v>147</v>
      </c>
      <c r="Y166" s="53">
        <f t="shared" si="16"/>
        <v>147</v>
      </c>
      <c r="Z166" s="39">
        <f>IFERROR(IF(Y166=0,"",ROUNDUP(Y166/H166,0)*0.00502),"")</f>
        <v>0.35139999999999999</v>
      </c>
      <c r="AA166" s="65"/>
      <c r="AB166" s="66"/>
      <c r="AC166" s="219" t="s">
        <v>268</v>
      </c>
      <c r="AG166" s="75"/>
      <c r="AJ166" s="79"/>
      <c r="AK166" s="79">
        <v>0</v>
      </c>
      <c r="BB166" s="220" t="s">
        <v>1</v>
      </c>
      <c r="BM166" s="75">
        <f t="shared" si="17"/>
        <v>156.1</v>
      </c>
      <c r="BN166" s="75">
        <f t="shared" si="18"/>
        <v>156.1</v>
      </c>
      <c r="BO166" s="75">
        <f t="shared" si="19"/>
        <v>0.29914529914529919</v>
      </c>
      <c r="BP166" s="75">
        <f t="shared" si="20"/>
        <v>0.29914529914529919</v>
      </c>
    </row>
    <row r="167" spans="1:68" ht="27" customHeight="1" x14ac:dyDescent="0.25">
      <c r="A167" s="60" t="s">
        <v>276</v>
      </c>
      <c r="B167" s="60" t="s">
        <v>277</v>
      </c>
      <c r="C167" s="34">
        <v>4301031399</v>
      </c>
      <c r="D167" s="563">
        <v>4680115886537</v>
      </c>
      <c r="E167" s="564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67</v>
      </c>
      <c r="L167" s="35"/>
      <c r="M167" s="36" t="s">
        <v>68</v>
      </c>
      <c r="N167" s="36"/>
      <c r="O167" s="35">
        <v>40</v>
      </c>
      <c r="P167" s="78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0"/>
      <c r="R167" s="570"/>
      <c r="S167" s="570"/>
      <c r="T167" s="571"/>
      <c r="U167" s="37"/>
      <c r="V167" s="37"/>
      <c r="W167" s="38" t="s">
        <v>70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/>
      <c r="AB167" s="66"/>
      <c r="AC167" s="221" t="s">
        <v>278</v>
      </c>
      <c r="AG167" s="75"/>
      <c r="AJ167" s="79"/>
      <c r="AK167" s="79">
        <v>0</v>
      </c>
      <c r="BB167" s="222" t="s">
        <v>1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customHeight="1" x14ac:dyDescent="0.25">
      <c r="A168" s="60" t="s">
        <v>279</v>
      </c>
      <c r="B168" s="60" t="s">
        <v>280</v>
      </c>
      <c r="C168" s="34">
        <v>4301031202</v>
      </c>
      <c r="D168" s="563">
        <v>4680115881679</v>
      </c>
      <c r="E168" s="564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67</v>
      </c>
      <c r="L168" s="35"/>
      <c r="M168" s="36" t="s">
        <v>68</v>
      </c>
      <c r="N168" s="36"/>
      <c r="O168" s="35">
        <v>40</v>
      </c>
      <c r="P168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0"/>
      <c r="R168" s="570"/>
      <c r="S168" s="570"/>
      <c r="T168" s="571"/>
      <c r="U168" s="37"/>
      <c r="V168" s="37"/>
      <c r="W168" s="38" t="s">
        <v>70</v>
      </c>
      <c r="X168" s="56">
        <v>245</v>
      </c>
      <c r="Y168" s="53">
        <f t="shared" si="16"/>
        <v>245.70000000000002</v>
      </c>
      <c r="Z168" s="39">
        <f>IFERROR(IF(Y168=0,"",ROUNDUP(Y168/H168,0)*0.00502),"")</f>
        <v>0.58733999999999997</v>
      </c>
      <c r="AA168" s="65"/>
      <c r="AB168" s="66"/>
      <c r="AC168" s="223" t="s">
        <v>271</v>
      </c>
      <c r="AG168" s="75"/>
      <c r="AJ168" s="79"/>
      <c r="AK168" s="79">
        <v>0</v>
      </c>
      <c r="BB168" s="224" t="s">
        <v>1</v>
      </c>
      <c r="BM168" s="75">
        <f t="shared" si="17"/>
        <v>256.66666666666663</v>
      </c>
      <c r="BN168" s="75">
        <f t="shared" si="18"/>
        <v>257.40000000000003</v>
      </c>
      <c r="BO168" s="75">
        <f t="shared" si="19"/>
        <v>0.4985754985754986</v>
      </c>
      <c r="BP168" s="75">
        <f t="shared" si="20"/>
        <v>0.5</v>
      </c>
    </row>
    <row r="169" spans="1:68" ht="27" customHeight="1" x14ac:dyDescent="0.25">
      <c r="A169" s="60" t="s">
        <v>281</v>
      </c>
      <c r="B169" s="60" t="s">
        <v>282</v>
      </c>
      <c r="C169" s="34">
        <v>4301031158</v>
      </c>
      <c r="D169" s="563">
        <v>4680115880191</v>
      </c>
      <c r="E169" s="564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77</v>
      </c>
      <c r="L169" s="35"/>
      <c r="M169" s="36" t="s">
        <v>68</v>
      </c>
      <c r="N169" s="36"/>
      <c r="O169" s="35">
        <v>40</v>
      </c>
      <c r="P169" s="7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0"/>
      <c r="R169" s="570"/>
      <c r="S169" s="570"/>
      <c r="T169" s="571"/>
      <c r="U169" s="37"/>
      <c r="V169" s="37"/>
      <c r="W169" s="38" t="s">
        <v>70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271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customHeight="1" x14ac:dyDescent="0.25">
      <c r="A170" s="60" t="s">
        <v>283</v>
      </c>
      <c r="B170" s="60" t="s">
        <v>284</v>
      </c>
      <c r="C170" s="34">
        <v>4301031245</v>
      </c>
      <c r="D170" s="563">
        <v>4680115883963</v>
      </c>
      <c r="E170" s="564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67</v>
      </c>
      <c r="L170" s="35"/>
      <c r="M170" s="36" t="s">
        <v>68</v>
      </c>
      <c r="N170" s="36"/>
      <c r="O170" s="35">
        <v>40</v>
      </c>
      <c r="P170" s="8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0"/>
      <c r="R170" s="570"/>
      <c r="S170" s="570"/>
      <c r="T170" s="571"/>
      <c r="U170" s="37"/>
      <c r="V170" s="37"/>
      <c r="W170" s="38" t="s">
        <v>70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285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79"/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80"/>
      <c r="P171" s="574" t="s">
        <v>72</v>
      </c>
      <c r="Q171" s="575"/>
      <c r="R171" s="575"/>
      <c r="S171" s="575"/>
      <c r="T171" s="575"/>
      <c r="U171" s="575"/>
      <c r="V171" s="576"/>
      <c r="W171" s="40" t="s">
        <v>73</v>
      </c>
      <c r="X171" s="41">
        <f>IFERROR(X162/H162,"0")+IFERROR(X163/H163,"0")+IFERROR(X164/H164,"0")+IFERROR(X165/H165,"0")+IFERROR(X166/H166,"0")+IFERROR(X167/H167,"0")+IFERROR(X168/H168,"0")+IFERROR(X169/H169,"0")+IFERROR(X170/H170,"0")</f>
        <v>367.61904761904759</v>
      </c>
      <c r="Y171" s="41">
        <f>IFERROR(Y162/H162,"0")+IFERROR(Y163/H163,"0")+IFERROR(Y164/H164,"0")+IFERROR(Y165/H165,"0")+IFERROR(Y166/H166,"0")+IFERROR(Y167/H167,"0")+IFERROR(Y168/H168,"0")+IFERROR(Y169/H169,"0")+IFERROR(Y170/H170,"0")</f>
        <v>370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2.3214000000000001</v>
      </c>
      <c r="AA171" s="64"/>
      <c r="AB171" s="64"/>
      <c r="AC171" s="64"/>
    </row>
    <row r="172" spans="1:68" x14ac:dyDescent="0.2">
      <c r="A172" s="562"/>
      <c r="B172" s="562"/>
      <c r="C172" s="562"/>
      <c r="D172" s="562"/>
      <c r="E172" s="562"/>
      <c r="F172" s="562"/>
      <c r="G172" s="562"/>
      <c r="H172" s="562"/>
      <c r="I172" s="562"/>
      <c r="J172" s="562"/>
      <c r="K172" s="562"/>
      <c r="L172" s="562"/>
      <c r="M172" s="562"/>
      <c r="N172" s="562"/>
      <c r="O172" s="580"/>
      <c r="P172" s="574" t="s">
        <v>72</v>
      </c>
      <c r="Q172" s="575"/>
      <c r="R172" s="575"/>
      <c r="S172" s="575"/>
      <c r="T172" s="575"/>
      <c r="U172" s="575"/>
      <c r="V172" s="576"/>
      <c r="W172" s="40" t="s">
        <v>70</v>
      </c>
      <c r="X172" s="41">
        <f>IFERROR(SUM(X162:X170),"0")</f>
        <v>1012</v>
      </c>
      <c r="Y172" s="41">
        <f>IFERROR(SUM(Y162:Y170),"0")</f>
        <v>1020.6000000000001</v>
      </c>
      <c r="Z172" s="40"/>
      <c r="AA172" s="64"/>
      <c r="AB172" s="64"/>
      <c r="AC172" s="64"/>
    </row>
    <row r="173" spans="1:68" ht="14.25" customHeight="1" x14ac:dyDescent="0.25">
      <c r="A173" s="561" t="s">
        <v>95</v>
      </c>
      <c r="B173" s="562"/>
      <c r="C173" s="562"/>
      <c r="D173" s="562"/>
      <c r="E173" s="562"/>
      <c r="F173" s="562"/>
      <c r="G173" s="562"/>
      <c r="H173" s="562"/>
      <c r="I173" s="562"/>
      <c r="J173" s="562"/>
      <c r="K173" s="562"/>
      <c r="L173" s="562"/>
      <c r="M173" s="562"/>
      <c r="N173" s="562"/>
      <c r="O173" s="562"/>
      <c r="P173" s="562"/>
      <c r="Q173" s="562"/>
      <c r="R173" s="562"/>
      <c r="S173" s="562"/>
      <c r="T173" s="562"/>
      <c r="U173" s="562"/>
      <c r="V173" s="562"/>
      <c r="W173" s="562"/>
      <c r="X173" s="562"/>
      <c r="Y173" s="562"/>
      <c r="Z173" s="562"/>
      <c r="AA173" s="63"/>
      <c r="AB173" s="63"/>
      <c r="AC173" s="63"/>
    </row>
    <row r="174" spans="1:68" ht="27" customHeight="1" x14ac:dyDescent="0.25">
      <c r="A174" s="60" t="s">
        <v>286</v>
      </c>
      <c r="B174" s="60" t="s">
        <v>287</v>
      </c>
      <c r="C174" s="34">
        <v>4301032053</v>
      </c>
      <c r="D174" s="563">
        <v>4680115886780</v>
      </c>
      <c r="E174" s="564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288</v>
      </c>
      <c r="L174" s="35"/>
      <c r="M174" s="36" t="s">
        <v>289</v>
      </c>
      <c r="N174" s="36"/>
      <c r="O174" s="35">
        <v>60</v>
      </c>
      <c r="P174" s="59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0"/>
      <c r="R174" s="570"/>
      <c r="S174" s="570"/>
      <c r="T174" s="571"/>
      <c r="U174" s="37"/>
      <c r="V174" s="37"/>
      <c r="W174" s="38" t="s">
        <v>70</v>
      </c>
      <c r="X174" s="56">
        <v>14</v>
      </c>
      <c r="Y174" s="53">
        <f>IFERROR(IF(X174="",0,CEILING((X174/$H174),1)*$H174),"")</f>
        <v>15.120000000000001</v>
      </c>
      <c r="Z174" s="39">
        <f>IFERROR(IF(Y174=0,"",ROUNDUP(Y174/H174,0)*0.0059),"")</f>
        <v>7.0800000000000002E-2</v>
      </c>
      <c r="AA174" s="65"/>
      <c r="AB174" s="66"/>
      <c r="AC174" s="229" t="s">
        <v>290</v>
      </c>
      <c r="AG174" s="75"/>
      <c r="AJ174" s="79"/>
      <c r="AK174" s="79">
        <v>0</v>
      </c>
      <c r="BB174" s="230" t="s">
        <v>1</v>
      </c>
      <c r="BM174" s="75">
        <f>IFERROR(X174*I174/H174,"0")</f>
        <v>16.111111111111111</v>
      </c>
      <c r="BN174" s="75">
        <f>IFERROR(Y174*I174/H174,"0")</f>
        <v>17.399999999999999</v>
      </c>
      <c r="BO174" s="75">
        <f>IFERROR(1/J174*(X174/H174),"0")</f>
        <v>5.1440329218106991E-2</v>
      </c>
      <c r="BP174" s="75">
        <f>IFERROR(1/J174*(Y174/H174),"0")</f>
        <v>5.5555555555555552E-2</v>
      </c>
    </row>
    <row r="175" spans="1:68" ht="27" customHeight="1" x14ac:dyDescent="0.25">
      <c r="A175" s="60" t="s">
        <v>291</v>
      </c>
      <c r="B175" s="60" t="s">
        <v>292</v>
      </c>
      <c r="C175" s="34">
        <v>4301032051</v>
      </c>
      <c r="D175" s="563">
        <v>4680115886742</v>
      </c>
      <c r="E175" s="564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288</v>
      </c>
      <c r="L175" s="35"/>
      <c r="M175" s="36" t="s">
        <v>289</v>
      </c>
      <c r="N175" s="36"/>
      <c r="O175" s="35">
        <v>90</v>
      </c>
      <c r="P175" s="6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0"/>
      <c r="R175" s="570"/>
      <c r="S175" s="570"/>
      <c r="T175" s="571"/>
      <c r="U175" s="37"/>
      <c r="V175" s="37"/>
      <c r="W175" s="38" t="s">
        <v>70</v>
      </c>
      <c r="X175" s="56">
        <v>28</v>
      </c>
      <c r="Y175" s="53">
        <f>IFERROR(IF(X175="",0,CEILING((X175/$H175),1)*$H175),"")</f>
        <v>28.98</v>
      </c>
      <c r="Z175" s="39">
        <f>IFERROR(IF(Y175=0,"",ROUNDUP(Y175/H175,0)*0.0059),"")</f>
        <v>0.13569999999999999</v>
      </c>
      <c r="AA175" s="65"/>
      <c r="AB175" s="66"/>
      <c r="AC175" s="231" t="s">
        <v>293</v>
      </c>
      <c r="AG175" s="75"/>
      <c r="AJ175" s="79"/>
      <c r="AK175" s="79">
        <v>0</v>
      </c>
      <c r="BB175" s="232" t="s">
        <v>1</v>
      </c>
      <c r="BM175" s="75">
        <f>IFERROR(X175*I175/H175,"0")</f>
        <v>32.222222222222221</v>
      </c>
      <c r="BN175" s="75">
        <f>IFERROR(Y175*I175/H175,"0")</f>
        <v>33.35</v>
      </c>
      <c r="BO175" s="75">
        <f>IFERROR(1/J175*(X175/H175),"0")</f>
        <v>0.10288065843621398</v>
      </c>
      <c r="BP175" s="75">
        <f>IFERROR(1/J175*(Y175/H175),"0")</f>
        <v>0.10648148148148148</v>
      </c>
    </row>
    <row r="176" spans="1:68" ht="27" customHeight="1" x14ac:dyDescent="0.25">
      <c r="A176" s="60" t="s">
        <v>294</v>
      </c>
      <c r="B176" s="60" t="s">
        <v>295</v>
      </c>
      <c r="C176" s="34">
        <v>4301032052</v>
      </c>
      <c r="D176" s="563">
        <v>4680115886766</v>
      </c>
      <c r="E176" s="564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90</v>
      </c>
      <c r="P176" s="66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0"/>
      <c r="R176" s="570"/>
      <c r="S176" s="570"/>
      <c r="T176" s="571"/>
      <c r="U176" s="37"/>
      <c r="V176" s="37"/>
      <c r="W176" s="38" t="s">
        <v>70</v>
      </c>
      <c r="X176" s="56">
        <v>28</v>
      </c>
      <c r="Y176" s="53">
        <f>IFERROR(IF(X176="",0,CEILING((X176/$H176),1)*$H176),"")</f>
        <v>28.98</v>
      </c>
      <c r="Z176" s="39">
        <f>IFERROR(IF(Y176=0,"",ROUNDUP(Y176/H176,0)*0.0059),"")</f>
        <v>0.13569999999999999</v>
      </c>
      <c r="AA176" s="65"/>
      <c r="AB176" s="66"/>
      <c r="AC176" s="233" t="s">
        <v>293</v>
      </c>
      <c r="AG176" s="75"/>
      <c r="AJ176" s="79"/>
      <c r="AK176" s="79">
        <v>0</v>
      </c>
      <c r="BB176" s="234" t="s">
        <v>1</v>
      </c>
      <c r="BM176" s="75">
        <f>IFERROR(X176*I176/H176,"0")</f>
        <v>32.222222222222221</v>
      </c>
      <c r="BN176" s="75">
        <f>IFERROR(Y176*I176/H176,"0")</f>
        <v>33.35</v>
      </c>
      <c r="BO176" s="75">
        <f>IFERROR(1/J176*(X176/H176),"0")</f>
        <v>0.10288065843621398</v>
      </c>
      <c r="BP176" s="75">
        <f>IFERROR(1/J176*(Y176/H176),"0")</f>
        <v>0.10648148148148148</v>
      </c>
    </row>
    <row r="177" spans="1:68" x14ac:dyDescent="0.2">
      <c r="A177" s="579"/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80"/>
      <c r="P177" s="574" t="s">
        <v>72</v>
      </c>
      <c r="Q177" s="575"/>
      <c r="R177" s="575"/>
      <c r="S177" s="575"/>
      <c r="T177" s="575"/>
      <c r="U177" s="575"/>
      <c r="V177" s="576"/>
      <c r="W177" s="40" t="s">
        <v>73</v>
      </c>
      <c r="X177" s="41">
        <f>IFERROR(X174/H174,"0")+IFERROR(X175/H175,"0")+IFERROR(X176/H176,"0")</f>
        <v>55.55555555555555</v>
      </c>
      <c r="Y177" s="41">
        <f>IFERROR(Y174/H174,"0")+IFERROR(Y175/H175,"0")+IFERROR(Y176/H176,"0")</f>
        <v>58</v>
      </c>
      <c r="Z177" s="41">
        <f>IFERROR(IF(Z174="",0,Z174),"0")+IFERROR(IF(Z175="",0,Z175),"0")+IFERROR(IF(Z176="",0,Z176),"0")</f>
        <v>0.34219999999999995</v>
      </c>
      <c r="AA177" s="64"/>
      <c r="AB177" s="64"/>
      <c r="AC177" s="64"/>
    </row>
    <row r="178" spans="1:68" x14ac:dyDescent="0.2">
      <c r="A178" s="562"/>
      <c r="B178" s="562"/>
      <c r="C178" s="562"/>
      <c r="D178" s="562"/>
      <c r="E178" s="562"/>
      <c r="F178" s="562"/>
      <c r="G178" s="562"/>
      <c r="H178" s="562"/>
      <c r="I178" s="562"/>
      <c r="J178" s="562"/>
      <c r="K178" s="562"/>
      <c r="L178" s="562"/>
      <c r="M178" s="562"/>
      <c r="N178" s="562"/>
      <c r="O178" s="580"/>
      <c r="P178" s="574" t="s">
        <v>72</v>
      </c>
      <c r="Q178" s="575"/>
      <c r="R178" s="575"/>
      <c r="S178" s="575"/>
      <c r="T178" s="575"/>
      <c r="U178" s="575"/>
      <c r="V178" s="576"/>
      <c r="W178" s="40" t="s">
        <v>70</v>
      </c>
      <c r="X178" s="41">
        <f>IFERROR(SUM(X174:X176),"0")</f>
        <v>70</v>
      </c>
      <c r="Y178" s="41">
        <f>IFERROR(SUM(Y174:Y176),"0")</f>
        <v>73.08</v>
      </c>
      <c r="Z178" s="40"/>
      <c r="AA178" s="64"/>
      <c r="AB178" s="64"/>
      <c r="AC178" s="64"/>
    </row>
    <row r="179" spans="1:68" ht="14.25" customHeight="1" x14ac:dyDescent="0.25">
      <c r="A179" s="561" t="s">
        <v>296</v>
      </c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2"/>
      <c r="P179" s="562"/>
      <c r="Q179" s="562"/>
      <c r="R179" s="562"/>
      <c r="S179" s="562"/>
      <c r="T179" s="562"/>
      <c r="U179" s="562"/>
      <c r="V179" s="562"/>
      <c r="W179" s="562"/>
      <c r="X179" s="562"/>
      <c r="Y179" s="562"/>
      <c r="Z179" s="562"/>
      <c r="AA179" s="63"/>
      <c r="AB179" s="63"/>
      <c r="AC179" s="63"/>
    </row>
    <row r="180" spans="1:68" ht="27" customHeight="1" x14ac:dyDescent="0.25">
      <c r="A180" s="60" t="s">
        <v>297</v>
      </c>
      <c r="B180" s="60" t="s">
        <v>298</v>
      </c>
      <c r="C180" s="34">
        <v>4301170013</v>
      </c>
      <c r="D180" s="563">
        <v>4680115886797</v>
      </c>
      <c r="E180" s="564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288</v>
      </c>
      <c r="L180" s="35"/>
      <c r="M180" s="36" t="s">
        <v>289</v>
      </c>
      <c r="N180" s="36"/>
      <c r="O180" s="35">
        <v>90</v>
      </c>
      <c r="P180" s="78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0"/>
      <c r="R180" s="570"/>
      <c r="S180" s="570"/>
      <c r="T180" s="571"/>
      <c r="U180" s="37"/>
      <c r="V180" s="37"/>
      <c r="W180" s="38" t="s">
        <v>70</v>
      </c>
      <c r="X180" s="56">
        <v>24.5</v>
      </c>
      <c r="Y180" s="53">
        <f>IFERROR(IF(X180="",0,CEILING((X180/$H180),1)*$H180),"")</f>
        <v>25.2</v>
      </c>
      <c r="Z180" s="39">
        <f>IFERROR(IF(Y180=0,"",ROUNDUP(Y180/H180,0)*0.0059),"")</f>
        <v>0.11799999999999999</v>
      </c>
      <c r="AA180" s="65"/>
      <c r="AB180" s="66"/>
      <c r="AC180" s="235" t="s">
        <v>293</v>
      </c>
      <c r="AG180" s="75"/>
      <c r="AJ180" s="79"/>
      <c r="AK180" s="79">
        <v>0</v>
      </c>
      <c r="BB180" s="236" t="s">
        <v>1</v>
      </c>
      <c r="BM180" s="75">
        <f>IFERROR(X180*I180/H180,"0")</f>
        <v>28.194444444444443</v>
      </c>
      <c r="BN180" s="75">
        <f>IFERROR(Y180*I180/H180,"0")</f>
        <v>29</v>
      </c>
      <c r="BO180" s="75">
        <f>IFERROR(1/J180*(X180/H180),"0")</f>
        <v>9.0020576131687235E-2</v>
      </c>
      <c r="BP180" s="75">
        <f>IFERROR(1/J180*(Y180/H180),"0")</f>
        <v>9.2592592592592587E-2</v>
      </c>
    </row>
    <row r="181" spans="1:68" x14ac:dyDescent="0.2">
      <c r="A181" s="579"/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80"/>
      <c r="P181" s="574" t="s">
        <v>72</v>
      </c>
      <c r="Q181" s="575"/>
      <c r="R181" s="575"/>
      <c r="S181" s="575"/>
      <c r="T181" s="575"/>
      <c r="U181" s="575"/>
      <c r="V181" s="576"/>
      <c r="W181" s="40" t="s">
        <v>73</v>
      </c>
      <c r="X181" s="41">
        <f>IFERROR(X180/H180,"0")</f>
        <v>19.444444444444443</v>
      </c>
      <c r="Y181" s="41">
        <f>IFERROR(Y180/H180,"0")</f>
        <v>20</v>
      </c>
      <c r="Z181" s="41">
        <f>IFERROR(IF(Z180="",0,Z180),"0")</f>
        <v>0.11799999999999999</v>
      </c>
      <c r="AA181" s="64"/>
      <c r="AB181" s="64"/>
      <c r="AC181" s="64"/>
    </row>
    <row r="182" spans="1:68" x14ac:dyDescent="0.2">
      <c r="A182" s="562"/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80"/>
      <c r="P182" s="574" t="s">
        <v>72</v>
      </c>
      <c r="Q182" s="575"/>
      <c r="R182" s="575"/>
      <c r="S182" s="575"/>
      <c r="T182" s="575"/>
      <c r="U182" s="575"/>
      <c r="V182" s="576"/>
      <c r="W182" s="40" t="s">
        <v>70</v>
      </c>
      <c r="X182" s="41">
        <f>IFERROR(SUM(X180:X180),"0")</f>
        <v>24.5</v>
      </c>
      <c r="Y182" s="41">
        <f>IFERROR(SUM(Y180:Y180),"0")</f>
        <v>25.2</v>
      </c>
      <c r="Z182" s="40"/>
      <c r="AA182" s="64"/>
      <c r="AB182" s="64"/>
      <c r="AC182" s="64"/>
    </row>
    <row r="183" spans="1:68" ht="16.5" customHeight="1" x14ac:dyDescent="0.25">
      <c r="A183" s="583" t="s">
        <v>299</v>
      </c>
      <c r="B183" s="562"/>
      <c r="C183" s="562"/>
      <c r="D183" s="562"/>
      <c r="E183" s="562"/>
      <c r="F183" s="562"/>
      <c r="G183" s="562"/>
      <c r="H183" s="562"/>
      <c r="I183" s="562"/>
      <c r="J183" s="562"/>
      <c r="K183" s="562"/>
      <c r="L183" s="562"/>
      <c r="M183" s="562"/>
      <c r="N183" s="562"/>
      <c r="O183" s="562"/>
      <c r="P183" s="562"/>
      <c r="Q183" s="562"/>
      <c r="R183" s="562"/>
      <c r="S183" s="562"/>
      <c r="T183" s="562"/>
      <c r="U183" s="562"/>
      <c r="V183" s="562"/>
      <c r="W183" s="562"/>
      <c r="X183" s="562"/>
      <c r="Y183" s="562"/>
      <c r="Z183" s="562"/>
      <c r="AA183" s="62"/>
      <c r="AB183" s="62"/>
      <c r="AC183" s="62"/>
    </row>
    <row r="184" spans="1:68" ht="14.25" customHeight="1" x14ac:dyDescent="0.25">
      <c r="A184" s="561" t="s">
        <v>103</v>
      </c>
      <c r="B184" s="562"/>
      <c r="C184" s="562"/>
      <c r="D184" s="562"/>
      <c r="E184" s="562"/>
      <c r="F184" s="562"/>
      <c r="G184" s="562"/>
      <c r="H184" s="562"/>
      <c r="I184" s="562"/>
      <c r="J184" s="562"/>
      <c r="K184" s="562"/>
      <c r="L184" s="562"/>
      <c r="M184" s="562"/>
      <c r="N184" s="562"/>
      <c r="O184" s="562"/>
      <c r="P184" s="562"/>
      <c r="Q184" s="562"/>
      <c r="R184" s="562"/>
      <c r="S184" s="562"/>
      <c r="T184" s="562"/>
      <c r="U184" s="562"/>
      <c r="V184" s="562"/>
      <c r="W184" s="562"/>
      <c r="X184" s="562"/>
      <c r="Y184" s="562"/>
      <c r="Z184" s="562"/>
      <c r="AA184" s="63"/>
      <c r="AB184" s="63"/>
      <c r="AC184" s="63"/>
    </row>
    <row r="185" spans="1:68" ht="16.5" customHeight="1" x14ac:dyDescent="0.25">
      <c r="A185" s="60" t="s">
        <v>300</v>
      </c>
      <c r="B185" s="60" t="s">
        <v>301</v>
      </c>
      <c r="C185" s="34">
        <v>4301011450</v>
      </c>
      <c r="D185" s="563">
        <v>4680115881402</v>
      </c>
      <c r="E185" s="564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106</v>
      </c>
      <c r="L185" s="35"/>
      <c r="M185" s="36" t="s">
        <v>107</v>
      </c>
      <c r="N185" s="36"/>
      <c r="O185" s="35">
        <v>55</v>
      </c>
      <c r="P185" s="7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0"/>
      <c r="R185" s="570"/>
      <c r="S185" s="570"/>
      <c r="T185" s="571"/>
      <c r="U185" s="37"/>
      <c r="V185" s="37"/>
      <c r="W185" s="38" t="s">
        <v>70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302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customHeight="1" x14ac:dyDescent="0.25">
      <c r="A186" s="60" t="s">
        <v>303</v>
      </c>
      <c r="B186" s="60" t="s">
        <v>304</v>
      </c>
      <c r="C186" s="34">
        <v>4301011768</v>
      </c>
      <c r="D186" s="563">
        <v>4680115881396</v>
      </c>
      <c r="E186" s="564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77</v>
      </c>
      <c r="L186" s="35"/>
      <c r="M186" s="36" t="s">
        <v>107</v>
      </c>
      <c r="N186" s="36"/>
      <c r="O186" s="35">
        <v>55</v>
      </c>
      <c r="P186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0"/>
      <c r="R186" s="570"/>
      <c r="S186" s="570"/>
      <c r="T186" s="571"/>
      <c r="U186" s="37"/>
      <c r="V186" s="37"/>
      <c r="W186" s="38" t="s">
        <v>70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302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579"/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80"/>
      <c r="P187" s="574" t="s">
        <v>72</v>
      </c>
      <c r="Q187" s="575"/>
      <c r="R187" s="575"/>
      <c r="S187" s="575"/>
      <c r="T187" s="575"/>
      <c r="U187" s="575"/>
      <c r="V187" s="576"/>
      <c r="W187" s="40" t="s">
        <v>73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x14ac:dyDescent="0.2">
      <c r="A188" s="562"/>
      <c r="B188" s="562"/>
      <c r="C188" s="562"/>
      <c r="D188" s="562"/>
      <c r="E188" s="562"/>
      <c r="F188" s="562"/>
      <c r="G188" s="562"/>
      <c r="H188" s="562"/>
      <c r="I188" s="562"/>
      <c r="J188" s="562"/>
      <c r="K188" s="562"/>
      <c r="L188" s="562"/>
      <c r="M188" s="562"/>
      <c r="N188" s="562"/>
      <c r="O188" s="580"/>
      <c r="P188" s="574" t="s">
        <v>72</v>
      </c>
      <c r="Q188" s="575"/>
      <c r="R188" s="575"/>
      <c r="S188" s="575"/>
      <c r="T188" s="575"/>
      <c r="U188" s="575"/>
      <c r="V188" s="576"/>
      <c r="W188" s="40" t="s">
        <v>70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customHeight="1" x14ac:dyDescent="0.25">
      <c r="A189" s="561" t="s">
        <v>137</v>
      </c>
      <c r="B189" s="562"/>
      <c r="C189" s="562"/>
      <c r="D189" s="562"/>
      <c r="E189" s="562"/>
      <c r="F189" s="562"/>
      <c r="G189" s="562"/>
      <c r="H189" s="562"/>
      <c r="I189" s="562"/>
      <c r="J189" s="562"/>
      <c r="K189" s="562"/>
      <c r="L189" s="562"/>
      <c r="M189" s="562"/>
      <c r="N189" s="562"/>
      <c r="O189" s="562"/>
      <c r="P189" s="562"/>
      <c r="Q189" s="562"/>
      <c r="R189" s="562"/>
      <c r="S189" s="562"/>
      <c r="T189" s="562"/>
      <c r="U189" s="562"/>
      <c r="V189" s="562"/>
      <c r="W189" s="562"/>
      <c r="X189" s="562"/>
      <c r="Y189" s="562"/>
      <c r="Z189" s="562"/>
      <c r="AA189" s="63"/>
      <c r="AB189" s="63"/>
      <c r="AC189" s="63"/>
    </row>
    <row r="190" spans="1:68" ht="16.5" customHeight="1" x14ac:dyDescent="0.25">
      <c r="A190" s="60" t="s">
        <v>305</v>
      </c>
      <c r="B190" s="60" t="s">
        <v>306</v>
      </c>
      <c r="C190" s="34">
        <v>4301020262</v>
      </c>
      <c r="D190" s="563">
        <v>4680115882935</v>
      </c>
      <c r="E190" s="564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/>
      <c r="M190" s="36" t="s">
        <v>78</v>
      </c>
      <c r="N190" s="36"/>
      <c r="O190" s="35">
        <v>50</v>
      </c>
      <c r="P190" s="8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0"/>
      <c r="R190" s="570"/>
      <c r="S190" s="570"/>
      <c r="T190" s="571"/>
      <c r="U190" s="37"/>
      <c r="V190" s="37"/>
      <c r="W190" s="38" t="s">
        <v>70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307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customHeight="1" x14ac:dyDescent="0.25">
      <c r="A191" s="60" t="s">
        <v>308</v>
      </c>
      <c r="B191" s="60" t="s">
        <v>309</v>
      </c>
      <c r="C191" s="34">
        <v>4301020220</v>
      </c>
      <c r="D191" s="563">
        <v>4680115880764</v>
      </c>
      <c r="E191" s="564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77</v>
      </c>
      <c r="L191" s="35"/>
      <c r="M191" s="36" t="s">
        <v>107</v>
      </c>
      <c r="N191" s="36"/>
      <c r="O191" s="35">
        <v>50</v>
      </c>
      <c r="P191" s="6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0"/>
      <c r="R191" s="570"/>
      <c r="S191" s="570"/>
      <c r="T191" s="571"/>
      <c r="U191" s="37"/>
      <c r="V191" s="37"/>
      <c r="W191" s="38" t="s">
        <v>70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/>
      <c r="AB191" s="66"/>
      <c r="AC191" s="243" t="s">
        <v>307</v>
      </c>
      <c r="AG191" s="75"/>
      <c r="AJ191" s="79"/>
      <c r="AK191" s="79">
        <v>0</v>
      </c>
      <c r="BB191" s="244" t="s">
        <v>1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579"/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80"/>
      <c r="P192" s="574" t="s">
        <v>72</v>
      </c>
      <c r="Q192" s="575"/>
      <c r="R192" s="575"/>
      <c r="S192" s="575"/>
      <c r="T192" s="575"/>
      <c r="U192" s="575"/>
      <c r="V192" s="576"/>
      <c r="W192" s="40" t="s">
        <v>73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x14ac:dyDescent="0.2">
      <c r="A193" s="562"/>
      <c r="B193" s="562"/>
      <c r="C193" s="562"/>
      <c r="D193" s="562"/>
      <c r="E193" s="562"/>
      <c r="F193" s="562"/>
      <c r="G193" s="562"/>
      <c r="H193" s="562"/>
      <c r="I193" s="562"/>
      <c r="J193" s="562"/>
      <c r="K193" s="562"/>
      <c r="L193" s="562"/>
      <c r="M193" s="562"/>
      <c r="N193" s="562"/>
      <c r="O193" s="580"/>
      <c r="P193" s="574" t="s">
        <v>72</v>
      </c>
      <c r="Q193" s="575"/>
      <c r="R193" s="575"/>
      <c r="S193" s="575"/>
      <c r="T193" s="575"/>
      <c r="U193" s="575"/>
      <c r="V193" s="576"/>
      <c r="W193" s="40" t="s">
        <v>70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customHeight="1" x14ac:dyDescent="0.25">
      <c r="A194" s="561" t="s">
        <v>64</v>
      </c>
      <c r="B194" s="562"/>
      <c r="C194" s="562"/>
      <c r="D194" s="562"/>
      <c r="E194" s="562"/>
      <c r="F194" s="562"/>
      <c r="G194" s="562"/>
      <c r="H194" s="562"/>
      <c r="I194" s="562"/>
      <c r="J194" s="562"/>
      <c r="K194" s="562"/>
      <c r="L194" s="562"/>
      <c r="M194" s="562"/>
      <c r="N194" s="562"/>
      <c r="O194" s="562"/>
      <c r="P194" s="562"/>
      <c r="Q194" s="562"/>
      <c r="R194" s="562"/>
      <c r="S194" s="562"/>
      <c r="T194" s="562"/>
      <c r="U194" s="562"/>
      <c r="V194" s="562"/>
      <c r="W194" s="562"/>
      <c r="X194" s="562"/>
      <c r="Y194" s="562"/>
      <c r="Z194" s="562"/>
      <c r="AA194" s="63"/>
      <c r="AB194" s="63"/>
      <c r="AC194" s="63"/>
    </row>
    <row r="195" spans="1:68" ht="27" customHeight="1" x14ac:dyDescent="0.25">
      <c r="A195" s="60" t="s">
        <v>310</v>
      </c>
      <c r="B195" s="60" t="s">
        <v>311</v>
      </c>
      <c r="C195" s="34">
        <v>4301031224</v>
      </c>
      <c r="D195" s="563">
        <v>4680115882683</v>
      </c>
      <c r="E195" s="564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111</v>
      </c>
      <c r="L195" s="35"/>
      <c r="M195" s="36" t="s">
        <v>68</v>
      </c>
      <c r="N195" s="36"/>
      <c r="O195" s="35">
        <v>40</v>
      </c>
      <c r="P195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0"/>
      <c r="R195" s="570"/>
      <c r="S195" s="570"/>
      <c r="T195" s="571"/>
      <c r="U195" s="37"/>
      <c r="V195" s="37"/>
      <c r="W195" s="38" t="s">
        <v>70</v>
      </c>
      <c r="X195" s="56">
        <v>110</v>
      </c>
      <c r="Y195" s="53">
        <f t="shared" ref="Y195:Y202" si="21">IFERROR(IF(X195="",0,CEILING((X195/$H195),1)*$H195),"")</f>
        <v>113.4</v>
      </c>
      <c r="Z195" s="39">
        <f>IFERROR(IF(Y195=0,"",ROUNDUP(Y195/H195,0)*0.00902),"")</f>
        <v>0.18942000000000001</v>
      </c>
      <c r="AA195" s="65"/>
      <c r="AB195" s="66"/>
      <c r="AC195" s="245" t="s">
        <v>312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114.27777777777777</v>
      </c>
      <c r="BN195" s="75">
        <f t="shared" ref="BN195:BN202" si="23">IFERROR(Y195*I195/H195,"0")</f>
        <v>117.81</v>
      </c>
      <c r="BO195" s="75">
        <f t="shared" ref="BO195:BO202" si="24">IFERROR(1/J195*(X195/H195),"0")</f>
        <v>0.15432098765432098</v>
      </c>
      <c r="BP195" s="75">
        <f t="shared" ref="BP195:BP202" si="25">IFERROR(1/J195*(Y195/H195),"0")</f>
        <v>0.15909090909090909</v>
      </c>
    </row>
    <row r="196" spans="1:68" ht="27" customHeight="1" x14ac:dyDescent="0.25">
      <c r="A196" s="60" t="s">
        <v>313</v>
      </c>
      <c r="B196" s="60" t="s">
        <v>314</v>
      </c>
      <c r="C196" s="34">
        <v>4301031230</v>
      </c>
      <c r="D196" s="563">
        <v>4680115882690</v>
      </c>
      <c r="E196" s="564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111</v>
      </c>
      <c r="L196" s="35"/>
      <c r="M196" s="36" t="s">
        <v>68</v>
      </c>
      <c r="N196" s="36"/>
      <c r="O196" s="35">
        <v>40</v>
      </c>
      <c r="P196" s="6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0"/>
      <c r="R196" s="570"/>
      <c r="S196" s="570"/>
      <c r="T196" s="571"/>
      <c r="U196" s="37"/>
      <c r="V196" s="37"/>
      <c r="W196" s="38" t="s">
        <v>70</v>
      </c>
      <c r="X196" s="56">
        <v>30</v>
      </c>
      <c r="Y196" s="53">
        <f t="shared" si="21"/>
        <v>32.400000000000006</v>
      </c>
      <c r="Z196" s="39">
        <f>IFERROR(IF(Y196=0,"",ROUNDUP(Y196/H196,0)*0.00902),"")</f>
        <v>5.4120000000000001E-2</v>
      </c>
      <c r="AA196" s="65"/>
      <c r="AB196" s="66"/>
      <c r="AC196" s="247" t="s">
        <v>315</v>
      </c>
      <c r="AG196" s="75"/>
      <c r="AJ196" s="79"/>
      <c r="AK196" s="79">
        <v>0</v>
      </c>
      <c r="BB196" s="248" t="s">
        <v>1</v>
      </c>
      <c r="BM196" s="75">
        <f t="shared" si="22"/>
        <v>31.166666666666668</v>
      </c>
      <c r="BN196" s="75">
        <f t="shared" si="23"/>
        <v>33.660000000000004</v>
      </c>
      <c r="BO196" s="75">
        <f t="shared" si="24"/>
        <v>4.208754208754209E-2</v>
      </c>
      <c r="BP196" s="75">
        <f t="shared" si="25"/>
        <v>4.5454545454545463E-2</v>
      </c>
    </row>
    <row r="197" spans="1:68" ht="27" customHeight="1" x14ac:dyDescent="0.25">
      <c r="A197" s="60" t="s">
        <v>316</v>
      </c>
      <c r="B197" s="60" t="s">
        <v>317</v>
      </c>
      <c r="C197" s="34">
        <v>4301031220</v>
      </c>
      <c r="D197" s="563">
        <v>4680115882669</v>
      </c>
      <c r="E197" s="564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111</v>
      </c>
      <c r="L197" s="35"/>
      <c r="M197" s="36" t="s">
        <v>68</v>
      </c>
      <c r="N197" s="36"/>
      <c r="O197" s="35">
        <v>40</v>
      </c>
      <c r="P197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0"/>
      <c r="R197" s="570"/>
      <c r="S197" s="570"/>
      <c r="T197" s="571"/>
      <c r="U197" s="37"/>
      <c r="V197" s="37"/>
      <c r="W197" s="38" t="s">
        <v>70</v>
      </c>
      <c r="X197" s="56">
        <v>60</v>
      </c>
      <c r="Y197" s="53">
        <f t="shared" si="21"/>
        <v>64.800000000000011</v>
      </c>
      <c r="Z197" s="39">
        <f>IFERROR(IF(Y197=0,"",ROUNDUP(Y197/H197,0)*0.00902),"")</f>
        <v>0.10824</v>
      </c>
      <c r="AA197" s="65"/>
      <c r="AB197" s="66"/>
      <c r="AC197" s="249" t="s">
        <v>318</v>
      </c>
      <c r="AG197" s="75"/>
      <c r="AJ197" s="79"/>
      <c r="AK197" s="79">
        <v>0</v>
      </c>
      <c r="BB197" s="250" t="s">
        <v>1</v>
      </c>
      <c r="BM197" s="75">
        <f t="shared" si="22"/>
        <v>62.333333333333336</v>
      </c>
      <c r="BN197" s="75">
        <f t="shared" si="23"/>
        <v>67.320000000000007</v>
      </c>
      <c r="BO197" s="75">
        <f t="shared" si="24"/>
        <v>8.4175084175084181E-2</v>
      </c>
      <c r="BP197" s="75">
        <f t="shared" si="25"/>
        <v>9.0909090909090925E-2</v>
      </c>
    </row>
    <row r="198" spans="1:68" ht="27" customHeight="1" x14ac:dyDescent="0.25">
      <c r="A198" s="60" t="s">
        <v>319</v>
      </c>
      <c r="B198" s="60" t="s">
        <v>320</v>
      </c>
      <c r="C198" s="34">
        <v>4301031221</v>
      </c>
      <c r="D198" s="563">
        <v>4680115882676</v>
      </c>
      <c r="E198" s="564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111</v>
      </c>
      <c r="L198" s="35"/>
      <c r="M198" s="36" t="s">
        <v>68</v>
      </c>
      <c r="N198" s="36"/>
      <c r="O198" s="35">
        <v>40</v>
      </c>
      <c r="P198" s="6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0"/>
      <c r="R198" s="570"/>
      <c r="S198" s="570"/>
      <c r="T198" s="571"/>
      <c r="U198" s="37"/>
      <c r="V198" s="37"/>
      <c r="W198" s="38" t="s">
        <v>70</v>
      </c>
      <c r="X198" s="56">
        <v>30</v>
      </c>
      <c r="Y198" s="53">
        <f t="shared" si="21"/>
        <v>32.400000000000006</v>
      </c>
      <c r="Z198" s="39">
        <f>IFERROR(IF(Y198=0,"",ROUNDUP(Y198/H198,0)*0.00902),"")</f>
        <v>5.4120000000000001E-2</v>
      </c>
      <c r="AA198" s="65"/>
      <c r="AB198" s="66"/>
      <c r="AC198" s="251" t="s">
        <v>321</v>
      </c>
      <c r="AG198" s="75"/>
      <c r="AJ198" s="79"/>
      <c r="AK198" s="79">
        <v>0</v>
      </c>
      <c r="BB198" s="252" t="s">
        <v>1</v>
      </c>
      <c r="BM198" s="75">
        <f t="shared" si="22"/>
        <v>31.166666666666668</v>
      </c>
      <c r="BN198" s="75">
        <f t="shared" si="23"/>
        <v>33.660000000000004</v>
      </c>
      <c r="BO198" s="75">
        <f t="shared" si="24"/>
        <v>4.208754208754209E-2</v>
      </c>
      <c r="BP198" s="75">
        <f t="shared" si="25"/>
        <v>4.5454545454545463E-2</v>
      </c>
    </row>
    <row r="199" spans="1:68" ht="27" customHeight="1" x14ac:dyDescent="0.25">
      <c r="A199" s="60" t="s">
        <v>322</v>
      </c>
      <c r="B199" s="60" t="s">
        <v>323</v>
      </c>
      <c r="C199" s="34">
        <v>4301031223</v>
      </c>
      <c r="D199" s="563">
        <v>4680115884014</v>
      </c>
      <c r="E199" s="564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67</v>
      </c>
      <c r="L199" s="35"/>
      <c r="M199" s="36" t="s">
        <v>68</v>
      </c>
      <c r="N199" s="36"/>
      <c r="O199" s="35">
        <v>40</v>
      </c>
      <c r="P199" s="5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0"/>
      <c r="R199" s="570"/>
      <c r="S199" s="570"/>
      <c r="T199" s="571"/>
      <c r="U199" s="37"/>
      <c r="V199" s="37"/>
      <c r="W199" s="38" t="s">
        <v>70</v>
      </c>
      <c r="X199" s="56">
        <v>90</v>
      </c>
      <c r="Y199" s="53">
        <f t="shared" si="21"/>
        <v>90</v>
      </c>
      <c r="Z199" s="39">
        <f>IFERROR(IF(Y199=0,"",ROUNDUP(Y199/H199,0)*0.00502),"")</f>
        <v>0.251</v>
      </c>
      <c r="AA199" s="65"/>
      <c r="AB199" s="66"/>
      <c r="AC199" s="253" t="s">
        <v>312</v>
      </c>
      <c r="AG199" s="75"/>
      <c r="AJ199" s="79"/>
      <c r="AK199" s="79">
        <v>0</v>
      </c>
      <c r="BB199" s="254" t="s">
        <v>1</v>
      </c>
      <c r="BM199" s="75">
        <f t="shared" si="22"/>
        <v>96.499999999999986</v>
      </c>
      <c r="BN199" s="75">
        <f t="shared" si="23"/>
        <v>96.499999999999986</v>
      </c>
      <c r="BO199" s="75">
        <f t="shared" si="24"/>
        <v>0.21367521367521369</v>
      </c>
      <c r="BP199" s="75">
        <f t="shared" si="25"/>
        <v>0.21367521367521369</v>
      </c>
    </row>
    <row r="200" spans="1:68" ht="27" customHeight="1" x14ac:dyDescent="0.25">
      <c r="A200" s="60" t="s">
        <v>324</v>
      </c>
      <c r="B200" s="60" t="s">
        <v>325</v>
      </c>
      <c r="C200" s="34">
        <v>4301031222</v>
      </c>
      <c r="D200" s="563">
        <v>4680115884007</v>
      </c>
      <c r="E200" s="564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67</v>
      </c>
      <c r="L200" s="35"/>
      <c r="M200" s="36" t="s">
        <v>68</v>
      </c>
      <c r="N200" s="36"/>
      <c r="O200" s="35">
        <v>40</v>
      </c>
      <c r="P200" s="6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0"/>
      <c r="R200" s="570"/>
      <c r="S200" s="570"/>
      <c r="T200" s="571"/>
      <c r="U200" s="37"/>
      <c r="V200" s="37"/>
      <c r="W200" s="38" t="s">
        <v>70</v>
      </c>
      <c r="X200" s="56">
        <v>36</v>
      </c>
      <c r="Y200" s="53">
        <f t="shared" si="21"/>
        <v>36</v>
      </c>
      <c r="Z200" s="39">
        <f>IFERROR(IF(Y200=0,"",ROUNDUP(Y200/H200,0)*0.00502),"")</f>
        <v>0.1004</v>
      </c>
      <c r="AA200" s="65"/>
      <c r="AB200" s="66"/>
      <c r="AC200" s="255" t="s">
        <v>315</v>
      </c>
      <c r="AG200" s="75"/>
      <c r="AJ200" s="79"/>
      <c r="AK200" s="79">
        <v>0</v>
      </c>
      <c r="BB200" s="256" t="s">
        <v>1</v>
      </c>
      <c r="BM200" s="75">
        <f t="shared" si="22"/>
        <v>37.999999999999993</v>
      </c>
      <c r="BN200" s="75">
        <f t="shared" si="23"/>
        <v>37.999999999999993</v>
      </c>
      <c r="BO200" s="75">
        <f t="shared" si="24"/>
        <v>8.5470085470085472E-2</v>
      </c>
      <c r="BP200" s="75">
        <f t="shared" si="25"/>
        <v>8.5470085470085472E-2</v>
      </c>
    </row>
    <row r="201" spans="1:68" ht="27" customHeight="1" x14ac:dyDescent="0.25">
      <c r="A201" s="60" t="s">
        <v>326</v>
      </c>
      <c r="B201" s="60" t="s">
        <v>327</v>
      </c>
      <c r="C201" s="34">
        <v>4301031229</v>
      </c>
      <c r="D201" s="563">
        <v>4680115884038</v>
      </c>
      <c r="E201" s="564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67</v>
      </c>
      <c r="L201" s="35"/>
      <c r="M201" s="36" t="s">
        <v>68</v>
      </c>
      <c r="N201" s="36"/>
      <c r="O201" s="35">
        <v>40</v>
      </c>
      <c r="P201" s="6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0"/>
      <c r="R201" s="570"/>
      <c r="S201" s="570"/>
      <c r="T201" s="571"/>
      <c r="U201" s="37"/>
      <c r="V201" s="37"/>
      <c r="W201" s="38" t="s">
        <v>70</v>
      </c>
      <c r="X201" s="56">
        <v>75</v>
      </c>
      <c r="Y201" s="53">
        <f t="shared" si="21"/>
        <v>75.600000000000009</v>
      </c>
      <c r="Z201" s="39">
        <f>IFERROR(IF(Y201=0,"",ROUNDUP(Y201/H201,0)*0.00502),"")</f>
        <v>0.21084</v>
      </c>
      <c r="AA201" s="65"/>
      <c r="AB201" s="66"/>
      <c r="AC201" s="257" t="s">
        <v>318</v>
      </c>
      <c r="AG201" s="75"/>
      <c r="AJ201" s="79"/>
      <c r="AK201" s="79">
        <v>0</v>
      </c>
      <c r="BB201" s="258" t="s">
        <v>1</v>
      </c>
      <c r="BM201" s="75">
        <f t="shared" si="22"/>
        <v>79.166666666666671</v>
      </c>
      <c r="BN201" s="75">
        <f t="shared" si="23"/>
        <v>79.800000000000011</v>
      </c>
      <c r="BO201" s="75">
        <f t="shared" si="24"/>
        <v>0.17806267806267806</v>
      </c>
      <c r="BP201" s="75">
        <f t="shared" si="25"/>
        <v>0.17948717948717954</v>
      </c>
    </row>
    <row r="202" spans="1:68" ht="27" customHeight="1" x14ac:dyDescent="0.25">
      <c r="A202" s="60" t="s">
        <v>328</v>
      </c>
      <c r="B202" s="60" t="s">
        <v>329</v>
      </c>
      <c r="C202" s="34">
        <v>4301031225</v>
      </c>
      <c r="D202" s="563">
        <v>4680115884021</v>
      </c>
      <c r="E202" s="564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67</v>
      </c>
      <c r="L202" s="35"/>
      <c r="M202" s="36" t="s">
        <v>68</v>
      </c>
      <c r="N202" s="36"/>
      <c r="O202" s="35">
        <v>40</v>
      </c>
      <c r="P202" s="56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0"/>
      <c r="R202" s="570"/>
      <c r="S202" s="570"/>
      <c r="T202" s="571"/>
      <c r="U202" s="37"/>
      <c r="V202" s="37"/>
      <c r="W202" s="38" t="s">
        <v>70</v>
      </c>
      <c r="X202" s="56">
        <v>48</v>
      </c>
      <c r="Y202" s="53">
        <f t="shared" si="21"/>
        <v>48.6</v>
      </c>
      <c r="Z202" s="39">
        <f>IFERROR(IF(Y202=0,"",ROUNDUP(Y202/H202,0)*0.00502),"")</f>
        <v>0.13553999999999999</v>
      </c>
      <c r="AA202" s="65"/>
      <c r="AB202" s="66"/>
      <c r="AC202" s="259" t="s">
        <v>321</v>
      </c>
      <c r="AG202" s="75"/>
      <c r="AJ202" s="79"/>
      <c r="AK202" s="79">
        <v>0</v>
      </c>
      <c r="BB202" s="260" t="s">
        <v>1</v>
      </c>
      <c r="BM202" s="75">
        <f t="shared" si="22"/>
        <v>50.666666666666657</v>
      </c>
      <c r="BN202" s="75">
        <f t="shared" si="23"/>
        <v>51.3</v>
      </c>
      <c r="BO202" s="75">
        <f t="shared" si="24"/>
        <v>0.11396011396011396</v>
      </c>
      <c r="BP202" s="75">
        <f t="shared" si="25"/>
        <v>0.11538461538461539</v>
      </c>
    </row>
    <row r="203" spans="1:68" x14ac:dyDescent="0.2">
      <c r="A203" s="579"/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80"/>
      <c r="P203" s="574" t="s">
        <v>72</v>
      </c>
      <c r="Q203" s="575"/>
      <c r="R203" s="575"/>
      <c r="S203" s="575"/>
      <c r="T203" s="575"/>
      <c r="U203" s="575"/>
      <c r="V203" s="576"/>
      <c r="W203" s="40" t="s">
        <v>73</v>
      </c>
      <c r="X203" s="41">
        <f>IFERROR(X195/H195,"0")+IFERROR(X196/H196,"0")+IFERROR(X197/H197,"0")+IFERROR(X198/H198,"0")+IFERROR(X199/H199,"0")+IFERROR(X200/H200,"0")+IFERROR(X201/H201,"0")+IFERROR(X202/H202,"0")</f>
        <v>180.92592592592592</v>
      </c>
      <c r="Y203" s="41">
        <f>IFERROR(Y195/H195,"0")+IFERROR(Y196/H196,"0")+IFERROR(Y197/H197,"0")+IFERROR(Y198/H198,"0")+IFERROR(Y199/H199,"0")+IFERROR(Y200/H200,"0")+IFERROR(Y201/H201,"0")+IFERROR(Y202/H202,"0")</f>
        <v>184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1.1036800000000002</v>
      </c>
      <c r="AA203" s="64"/>
      <c r="AB203" s="64"/>
      <c r="AC203" s="64"/>
    </row>
    <row r="204" spans="1:68" x14ac:dyDescent="0.2">
      <c r="A204" s="562"/>
      <c r="B204" s="562"/>
      <c r="C204" s="562"/>
      <c r="D204" s="562"/>
      <c r="E204" s="562"/>
      <c r="F204" s="562"/>
      <c r="G204" s="562"/>
      <c r="H204" s="562"/>
      <c r="I204" s="562"/>
      <c r="J204" s="562"/>
      <c r="K204" s="562"/>
      <c r="L204" s="562"/>
      <c r="M204" s="562"/>
      <c r="N204" s="562"/>
      <c r="O204" s="580"/>
      <c r="P204" s="574" t="s">
        <v>72</v>
      </c>
      <c r="Q204" s="575"/>
      <c r="R204" s="575"/>
      <c r="S204" s="575"/>
      <c r="T204" s="575"/>
      <c r="U204" s="575"/>
      <c r="V204" s="576"/>
      <c r="W204" s="40" t="s">
        <v>70</v>
      </c>
      <c r="X204" s="41">
        <f>IFERROR(SUM(X195:X202),"0")</f>
        <v>479</v>
      </c>
      <c r="Y204" s="41">
        <f>IFERROR(SUM(Y195:Y202),"0")</f>
        <v>493.20000000000005</v>
      </c>
      <c r="Z204" s="40"/>
      <c r="AA204" s="64"/>
      <c r="AB204" s="64"/>
      <c r="AC204" s="64"/>
    </row>
    <row r="205" spans="1:68" ht="14.25" customHeight="1" x14ac:dyDescent="0.25">
      <c r="A205" s="561" t="s">
        <v>74</v>
      </c>
      <c r="B205" s="562"/>
      <c r="C205" s="562"/>
      <c r="D205" s="562"/>
      <c r="E205" s="562"/>
      <c r="F205" s="562"/>
      <c r="G205" s="562"/>
      <c r="H205" s="562"/>
      <c r="I205" s="562"/>
      <c r="J205" s="562"/>
      <c r="K205" s="562"/>
      <c r="L205" s="562"/>
      <c r="M205" s="562"/>
      <c r="N205" s="562"/>
      <c r="O205" s="562"/>
      <c r="P205" s="562"/>
      <c r="Q205" s="562"/>
      <c r="R205" s="562"/>
      <c r="S205" s="562"/>
      <c r="T205" s="562"/>
      <c r="U205" s="562"/>
      <c r="V205" s="562"/>
      <c r="W205" s="562"/>
      <c r="X205" s="562"/>
      <c r="Y205" s="562"/>
      <c r="Z205" s="562"/>
      <c r="AA205" s="63"/>
      <c r="AB205" s="63"/>
      <c r="AC205" s="63"/>
    </row>
    <row r="206" spans="1:68" ht="27" customHeight="1" x14ac:dyDescent="0.25">
      <c r="A206" s="60" t="s">
        <v>330</v>
      </c>
      <c r="B206" s="60" t="s">
        <v>331</v>
      </c>
      <c r="C206" s="34">
        <v>4301051408</v>
      </c>
      <c r="D206" s="563">
        <v>4680115881594</v>
      </c>
      <c r="E206" s="564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106</v>
      </c>
      <c r="L206" s="35"/>
      <c r="M206" s="36" t="s">
        <v>78</v>
      </c>
      <c r="N206" s="36"/>
      <c r="O206" s="35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0"/>
      <c r="R206" s="570"/>
      <c r="S206" s="570"/>
      <c r="T206" s="571"/>
      <c r="U206" s="37"/>
      <c r="V206" s="37"/>
      <c r="W206" s="38" t="s">
        <v>70</v>
      </c>
      <c r="X206" s="56">
        <v>0</v>
      </c>
      <c r="Y206" s="53">
        <f t="shared" ref="Y206:Y214" si="26">IFERROR(IF(X206="",0,CEILING((X206/$H206),1)*$H206),"")</f>
        <v>0</v>
      </c>
      <c r="Z206" s="39" t="str">
        <f>IFERROR(IF(Y206=0,"",ROUNDUP(Y206/H206,0)*0.01898),"")</f>
        <v/>
      </c>
      <c r="AA206" s="65"/>
      <c r="AB206" s="66"/>
      <c r="AC206" s="261" t="s">
        <v>332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0</v>
      </c>
      <c r="BN206" s="75">
        <f t="shared" ref="BN206:BN214" si="28">IFERROR(Y206*I206/H206,"0")</f>
        <v>0</v>
      </c>
      <c r="BO206" s="75">
        <f t="shared" ref="BO206:BO214" si="29">IFERROR(1/J206*(X206/H206),"0")</f>
        <v>0</v>
      </c>
      <c r="BP206" s="75">
        <f t="shared" ref="BP206:BP214" si="30">IFERROR(1/J206*(Y206/H206),"0")</f>
        <v>0</v>
      </c>
    </row>
    <row r="207" spans="1:68" ht="27" customHeight="1" x14ac:dyDescent="0.25">
      <c r="A207" s="60" t="s">
        <v>333</v>
      </c>
      <c r="B207" s="60" t="s">
        <v>334</v>
      </c>
      <c r="C207" s="34">
        <v>4301051411</v>
      </c>
      <c r="D207" s="563">
        <v>4680115881617</v>
      </c>
      <c r="E207" s="564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106</v>
      </c>
      <c r="L207" s="35"/>
      <c r="M207" s="36" t="s">
        <v>78</v>
      </c>
      <c r="N207" s="36"/>
      <c r="O207" s="35">
        <v>40</v>
      </c>
      <c r="P207" s="8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0"/>
      <c r="R207" s="570"/>
      <c r="S207" s="570"/>
      <c r="T207" s="571"/>
      <c r="U207" s="37"/>
      <c r="V207" s="37"/>
      <c r="W207" s="38" t="s">
        <v>70</v>
      </c>
      <c r="X207" s="56">
        <v>0</v>
      </c>
      <c r="Y207" s="53">
        <f t="shared" si="26"/>
        <v>0</v>
      </c>
      <c r="Z207" s="39" t="str">
        <f>IFERROR(IF(Y207=0,"",ROUNDUP(Y207/H207,0)*0.01898),"")</f>
        <v/>
      </c>
      <c r="AA207" s="65"/>
      <c r="AB207" s="66"/>
      <c r="AC207" s="263" t="s">
        <v>335</v>
      </c>
      <c r="AG207" s="75"/>
      <c r="AJ207" s="79"/>
      <c r="AK207" s="79">
        <v>0</v>
      </c>
      <c r="BB207" s="264" t="s">
        <v>1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16.5" customHeight="1" x14ac:dyDescent="0.25">
      <c r="A208" s="60" t="s">
        <v>336</v>
      </c>
      <c r="B208" s="60" t="s">
        <v>337</v>
      </c>
      <c r="C208" s="34">
        <v>4301051656</v>
      </c>
      <c r="D208" s="563">
        <v>4680115880573</v>
      </c>
      <c r="E208" s="564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106</v>
      </c>
      <c r="L208" s="35"/>
      <c r="M208" s="36" t="s">
        <v>78</v>
      </c>
      <c r="N208" s="36"/>
      <c r="O208" s="35">
        <v>45</v>
      </c>
      <c r="P208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0"/>
      <c r="R208" s="570"/>
      <c r="S208" s="570"/>
      <c r="T208" s="571"/>
      <c r="U208" s="37"/>
      <c r="V208" s="37"/>
      <c r="W208" s="38" t="s">
        <v>70</v>
      </c>
      <c r="X208" s="56">
        <v>0</v>
      </c>
      <c r="Y208" s="53">
        <f t="shared" si="26"/>
        <v>0</v>
      </c>
      <c r="Z208" s="39" t="str">
        <f>IFERROR(IF(Y208=0,"",ROUNDUP(Y208/H208,0)*0.01898),"")</f>
        <v/>
      </c>
      <c r="AA208" s="65"/>
      <c r="AB208" s="66"/>
      <c r="AC208" s="265" t="s">
        <v>338</v>
      </c>
      <c r="AG208" s="75"/>
      <c r="AJ208" s="79"/>
      <c r="AK208" s="79">
        <v>0</v>
      </c>
      <c r="BB208" s="266" t="s">
        <v>1</v>
      </c>
      <c r="BM208" s="75">
        <f t="shared" si="27"/>
        <v>0</v>
      </c>
      <c r="BN208" s="75">
        <f t="shared" si="28"/>
        <v>0</v>
      </c>
      <c r="BO208" s="75">
        <f t="shared" si="29"/>
        <v>0</v>
      </c>
      <c r="BP208" s="75">
        <f t="shared" si="30"/>
        <v>0</v>
      </c>
    </row>
    <row r="209" spans="1:68" ht="27" customHeight="1" x14ac:dyDescent="0.25">
      <c r="A209" s="60" t="s">
        <v>339</v>
      </c>
      <c r="B209" s="60" t="s">
        <v>340</v>
      </c>
      <c r="C209" s="34">
        <v>4301051407</v>
      </c>
      <c r="D209" s="563">
        <v>4680115882195</v>
      </c>
      <c r="E209" s="564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77</v>
      </c>
      <c r="L209" s="35"/>
      <c r="M209" s="36" t="s">
        <v>78</v>
      </c>
      <c r="N209" s="36"/>
      <c r="O209" s="35">
        <v>40</v>
      </c>
      <c r="P209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0"/>
      <c r="R209" s="570"/>
      <c r="S209" s="570"/>
      <c r="T209" s="571"/>
      <c r="U209" s="37"/>
      <c r="V209" s="37"/>
      <c r="W209" s="38" t="s">
        <v>70</v>
      </c>
      <c r="X209" s="56">
        <v>260</v>
      </c>
      <c r="Y209" s="53">
        <f t="shared" si="26"/>
        <v>261.59999999999997</v>
      </c>
      <c r="Z209" s="39">
        <f t="shared" ref="Z209:Z214" si="31">IFERROR(IF(Y209=0,"",ROUNDUP(Y209/H209,0)*0.00651),"")</f>
        <v>0.70959000000000005</v>
      </c>
      <c r="AA209" s="65"/>
      <c r="AB209" s="66"/>
      <c r="AC209" s="267" t="s">
        <v>332</v>
      </c>
      <c r="AG209" s="75"/>
      <c r="AJ209" s="79"/>
      <c r="AK209" s="79">
        <v>0</v>
      </c>
      <c r="BB209" s="268" t="s">
        <v>1</v>
      </c>
      <c r="BM209" s="75">
        <f t="shared" si="27"/>
        <v>289.25</v>
      </c>
      <c r="BN209" s="75">
        <f t="shared" si="28"/>
        <v>291.02999999999997</v>
      </c>
      <c r="BO209" s="75">
        <f t="shared" si="29"/>
        <v>0.59523809523809534</v>
      </c>
      <c r="BP209" s="75">
        <f t="shared" si="30"/>
        <v>0.59890109890109888</v>
      </c>
    </row>
    <row r="210" spans="1:68" ht="27" customHeight="1" x14ac:dyDescent="0.25">
      <c r="A210" s="60" t="s">
        <v>341</v>
      </c>
      <c r="B210" s="60" t="s">
        <v>342</v>
      </c>
      <c r="C210" s="34">
        <v>4301051752</v>
      </c>
      <c r="D210" s="563">
        <v>4680115882607</v>
      </c>
      <c r="E210" s="564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77</v>
      </c>
      <c r="L210" s="35"/>
      <c r="M210" s="36" t="s">
        <v>93</v>
      </c>
      <c r="N210" s="36"/>
      <c r="O210" s="35">
        <v>45</v>
      </c>
      <c r="P210" s="7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0"/>
      <c r="R210" s="570"/>
      <c r="S210" s="570"/>
      <c r="T210" s="571"/>
      <c r="U210" s="37"/>
      <c r="V210" s="37"/>
      <c r="W210" s="38" t="s">
        <v>70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343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344</v>
      </c>
      <c r="B211" s="60" t="s">
        <v>345</v>
      </c>
      <c r="C211" s="34">
        <v>4301051666</v>
      </c>
      <c r="D211" s="563">
        <v>4680115880092</v>
      </c>
      <c r="E211" s="564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77</v>
      </c>
      <c r="L211" s="35"/>
      <c r="M211" s="36" t="s">
        <v>78</v>
      </c>
      <c r="N211" s="36"/>
      <c r="O211" s="35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0"/>
      <c r="R211" s="570"/>
      <c r="S211" s="570"/>
      <c r="T211" s="571"/>
      <c r="U211" s="37"/>
      <c r="V211" s="37"/>
      <c r="W211" s="38" t="s">
        <v>70</v>
      </c>
      <c r="X211" s="56">
        <v>460</v>
      </c>
      <c r="Y211" s="53">
        <f t="shared" si="26"/>
        <v>460.79999999999995</v>
      </c>
      <c r="Z211" s="39">
        <f t="shared" si="31"/>
        <v>1.2499199999999999</v>
      </c>
      <c r="AA211" s="65"/>
      <c r="AB211" s="66"/>
      <c r="AC211" s="271" t="s">
        <v>338</v>
      </c>
      <c r="AG211" s="75"/>
      <c r="AJ211" s="79"/>
      <c r="AK211" s="79">
        <v>0</v>
      </c>
      <c r="BB211" s="272" t="s">
        <v>1</v>
      </c>
      <c r="BM211" s="75">
        <f t="shared" si="27"/>
        <v>508.30000000000007</v>
      </c>
      <c r="BN211" s="75">
        <f t="shared" si="28"/>
        <v>509.18400000000003</v>
      </c>
      <c r="BO211" s="75">
        <f t="shared" si="29"/>
        <v>1.0531135531135534</v>
      </c>
      <c r="BP211" s="75">
        <f t="shared" si="30"/>
        <v>1.054945054945055</v>
      </c>
    </row>
    <row r="212" spans="1:68" ht="27" customHeight="1" x14ac:dyDescent="0.25">
      <c r="A212" s="60" t="s">
        <v>346</v>
      </c>
      <c r="B212" s="60" t="s">
        <v>347</v>
      </c>
      <c r="C212" s="34">
        <v>4301051668</v>
      </c>
      <c r="D212" s="563">
        <v>4680115880221</v>
      </c>
      <c r="E212" s="564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77</v>
      </c>
      <c r="L212" s="35"/>
      <c r="M212" s="36" t="s">
        <v>78</v>
      </c>
      <c r="N212" s="36"/>
      <c r="O212" s="35">
        <v>45</v>
      </c>
      <c r="P212" s="71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0"/>
      <c r="R212" s="570"/>
      <c r="S212" s="570"/>
      <c r="T212" s="571"/>
      <c r="U212" s="37"/>
      <c r="V212" s="37"/>
      <c r="W212" s="38" t="s">
        <v>70</v>
      </c>
      <c r="X212" s="56">
        <v>0</v>
      </c>
      <c r="Y212" s="53">
        <f t="shared" si="26"/>
        <v>0</v>
      </c>
      <c r="Z212" s="39" t="str">
        <f t="shared" si="31"/>
        <v/>
      </c>
      <c r="AA212" s="65"/>
      <c r="AB212" s="66"/>
      <c r="AC212" s="273" t="s">
        <v>338</v>
      </c>
      <c r="AG212" s="75"/>
      <c r="AJ212" s="79"/>
      <c r="AK212" s="79">
        <v>0</v>
      </c>
      <c r="BB212" s="274" t="s">
        <v>1</v>
      </c>
      <c r="BM212" s="75">
        <f t="shared" si="27"/>
        <v>0</v>
      </c>
      <c r="BN212" s="75">
        <f t="shared" si="28"/>
        <v>0</v>
      </c>
      <c r="BO212" s="75">
        <f t="shared" si="29"/>
        <v>0</v>
      </c>
      <c r="BP212" s="75">
        <f t="shared" si="30"/>
        <v>0</v>
      </c>
    </row>
    <row r="213" spans="1:68" ht="27" customHeight="1" x14ac:dyDescent="0.25">
      <c r="A213" s="60" t="s">
        <v>348</v>
      </c>
      <c r="B213" s="60" t="s">
        <v>349</v>
      </c>
      <c r="C213" s="34">
        <v>4301051945</v>
      </c>
      <c r="D213" s="563">
        <v>4680115880504</v>
      </c>
      <c r="E213" s="564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77</v>
      </c>
      <c r="L213" s="35"/>
      <c r="M213" s="36" t="s">
        <v>93</v>
      </c>
      <c r="N213" s="36"/>
      <c r="O213" s="35">
        <v>40</v>
      </c>
      <c r="P213" s="8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0"/>
      <c r="R213" s="570"/>
      <c r="S213" s="570"/>
      <c r="T213" s="571"/>
      <c r="U213" s="37"/>
      <c r="V213" s="37"/>
      <c r="W213" s="38" t="s">
        <v>70</v>
      </c>
      <c r="X213" s="56">
        <v>140</v>
      </c>
      <c r="Y213" s="53">
        <f t="shared" si="26"/>
        <v>141.6</v>
      </c>
      <c r="Z213" s="39">
        <f t="shared" si="31"/>
        <v>0.38408999999999999</v>
      </c>
      <c r="AA213" s="65"/>
      <c r="AB213" s="66"/>
      <c r="AC213" s="275" t="s">
        <v>350</v>
      </c>
      <c r="AG213" s="75"/>
      <c r="AJ213" s="79"/>
      <c r="AK213" s="79">
        <v>0</v>
      </c>
      <c r="BB213" s="276" t="s">
        <v>1</v>
      </c>
      <c r="BM213" s="75">
        <f t="shared" si="27"/>
        <v>154.70000000000002</v>
      </c>
      <c r="BN213" s="75">
        <f t="shared" si="28"/>
        <v>156.46800000000002</v>
      </c>
      <c r="BO213" s="75">
        <f t="shared" si="29"/>
        <v>0.32051282051282054</v>
      </c>
      <c r="BP213" s="75">
        <f t="shared" si="30"/>
        <v>0.32417582417582419</v>
      </c>
    </row>
    <row r="214" spans="1:68" ht="27" customHeight="1" x14ac:dyDescent="0.25">
      <c r="A214" s="60" t="s">
        <v>351</v>
      </c>
      <c r="B214" s="60" t="s">
        <v>352</v>
      </c>
      <c r="C214" s="34">
        <v>4301051410</v>
      </c>
      <c r="D214" s="563">
        <v>4680115882164</v>
      </c>
      <c r="E214" s="564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77</v>
      </c>
      <c r="L214" s="35"/>
      <c r="M214" s="36" t="s">
        <v>78</v>
      </c>
      <c r="N214" s="36"/>
      <c r="O214" s="35">
        <v>40</v>
      </c>
      <c r="P214" s="6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0"/>
      <c r="R214" s="570"/>
      <c r="S214" s="570"/>
      <c r="T214" s="571"/>
      <c r="U214" s="37"/>
      <c r="V214" s="37"/>
      <c r="W214" s="38" t="s">
        <v>70</v>
      </c>
      <c r="X214" s="56">
        <v>300</v>
      </c>
      <c r="Y214" s="53">
        <f t="shared" si="26"/>
        <v>300</v>
      </c>
      <c r="Z214" s="39">
        <f t="shared" si="31"/>
        <v>0.81374999999999997</v>
      </c>
      <c r="AA214" s="65"/>
      <c r="AB214" s="66"/>
      <c r="AC214" s="277" t="s">
        <v>353</v>
      </c>
      <c r="AG214" s="75"/>
      <c r="AJ214" s="79"/>
      <c r="AK214" s="79">
        <v>0</v>
      </c>
      <c r="BB214" s="278" t="s">
        <v>1</v>
      </c>
      <c r="BM214" s="75">
        <f t="shared" si="27"/>
        <v>332.25</v>
      </c>
      <c r="BN214" s="75">
        <f t="shared" si="28"/>
        <v>332.25</v>
      </c>
      <c r="BO214" s="75">
        <f t="shared" si="29"/>
        <v>0.68681318681318682</v>
      </c>
      <c r="BP214" s="75">
        <f t="shared" si="30"/>
        <v>0.68681318681318682</v>
      </c>
    </row>
    <row r="215" spans="1:68" x14ac:dyDescent="0.2">
      <c r="A215" s="579"/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80"/>
      <c r="P215" s="574" t="s">
        <v>72</v>
      </c>
      <c r="Q215" s="575"/>
      <c r="R215" s="575"/>
      <c r="S215" s="575"/>
      <c r="T215" s="575"/>
      <c r="U215" s="575"/>
      <c r="V215" s="576"/>
      <c r="W215" s="40" t="s">
        <v>73</v>
      </c>
      <c r="X215" s="41">
        <f>IFERROR(X206/H206,"0")+IFERROR(X207/H207,"0")+IFERROR(X208/H208,"0")+IFERROR(X209/H209,"0")+IFERROR(X210/H210,"0")+IFERROR(X211/H211,"0")+IFERROR(X212/H212,"0")+IFERROR(X213/H213,"0")+IFERROR(X214/H214,"0")</f>
        <v>483.33333333333331</v>
      </c>
      <c r="Y215" s="41">
        <f>IFERROR(Y206/H206,"0")+IFERROR(Y207/H207,"0")+IFERROR(Y208/H208,"0")+IFERROR(Y209/H209,"0")+IFERROR(Y210/H210,"0")+IFERROR(Y211/H211,"0")+IFERROR(Y212/H212,"0")+IFERROR(Y213/H213,"0")+IFERROR(Y214/H214,"0")</f>
        <v>485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3.1573500000000001</v>
      </c>
      <c r="AA215" s="64"/>
      <c r="AB215" s="64"/>
      <c r="AC215" s="64"/>
    </row>
    <row r="216" spans="1:68" x14ac:dyDescent="0.2">
      <c r="A216" s="562"/>
      <c r="B216" s="562"/>
      <c r="C216" s="562"/>
      <c r="D216" s="562"/>
      <c r="E216" s="562"/>
      <c r="F216" s="562"/>
      <c r="G216" s="562"/>
      <c r="H216" s="562"/>
      <c r="I216" s="562"/>
      <c r="J216" s="562"/>
      <c r="K216" s="562"/>
      <c r="L216" s="562"/>
      <c r="M216" s="562"/>
      <c r="N216" s="562"/>
      <c r="O216" s="580"/>
      <c r="P216" s="574" t="s">
        <v>72</v>
      </c>
      <c r="Q216" s="575"/>
      <c r="R216" s="575"/>
      <c r="S216" s="575"/>
      <c r="T216" s="575"/>
      <c r="U216" s="575"/>
      <c r="V216" s="576"/>
      <c r="W216" s="40" t="s">
        <v>70</v>
      </c>
      <c r="X216" s="41">
        <f>IFERROR(SUM(X206:X214),"0")</f>
        <v>1160</v>
      </c>
      <c r="Y216" s="41">
        <f>IFERROR(SUM(Y206:Y214),"0")</f>
        <v>1164</v>
      </c>
      <c r="Z216" s="40"/>
      <c r="AA216" s="64"/>
      <c r="AB216" s="64"/>
      <c r="AC216" s="64"/>
    </row>
    <row r="217" spans="1:68" ht="14.25" customHeight="1" x14ac:dyDescent="0.25">
      <c r="A217" s="561" t="s">
        <v>172</v>
      </c>
      <c r="B217" s="562"/>
      <c r="C217" s="562"/>
      <c r="D217" s="562"/>
      <c r="E217" s="562"/>
      <c r="F217" s="562"/>
      <c r="G217" s="562"/>
      <c r="H217" s="562"/>
      <c r="I217" s="562"/>
      <c r="J217" s="562"/>
      <c r="K217" s="562"/>
      <c r="L217" s="562"/>
      <c r="M217" s="562"/>
      <c r="N217" s="562"/>
      <c r="O217" s="562"/>
      <c r="P217" s="562"/>
      <c r="Q217" s="562"/>
      <c r="R217" s="562"/>
      <c r="S217" s="562"/>
      <c r="T217" s="562"/>
      <c r="U217" s="562"/>
      <c r="V217" s="562"/>
      <c r="W217" s="562"/>
      <c r="X217" s="562"/>
      <c r="Y217" s="562"/>
      <c r="Z217" s="562"/>
      <c r="AA217" s="63"/>
      <c r="AB217" s="63"/>
      <c r="AC217" s="63"/>
    </row>
    <row r="218" spans="1:68" ht="27" customHeight="1" x14ac:dyDescent="0.25">
      <c r="A218" s="60" t="s">
        <v>354</v>
      </c>
      <c r="B218" s="60" t="s">
        <v>355</v>
      </c>
      <c r="C218" s="34">
        <v>4301060463</v>
      </c>
      <c r="D218" s="563">
        <v>4680115880818</v>
      </c>
      <c r="E218" s="564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77</v>
      </c>
      <c r="L218" s="35"/>
      <c r="M218" s="36" t="s">
        <v>93</v>
      </c>
      <c r="N218" s="36"/>
      <c r="O218" s="35">
        <v>40</v>
      </c>
      <c r="P218" s="5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0"/>
      <c r="R218" s="570"/>
      <c r="S218" s="570"/>
      <c r="T218" s="571"/>
      <c r="U218" s="37"/>
      <c r="V218" s="37"/>
      <c r="W218" s="38" t="s">
        <v>70</v>
      </c>
      <c r="X218" s="56">
        <v>40</v>
      </c>
      <c r="Y218" s="53">
        <f>IFERROR(IF(X218="",0,CEILING((X218/$H218),1)*$H218),"")</f>
        <v>40.799999999999997</v>
      </c>
      <c r="Z218" s="39">
        <f>IFERROR(IF(Y218=0,"",ROUNDUP(Y218/H218,0)*0.00651),"")</f>
        <v>0.11067</v>
      </c>
      <c r="AA218" s="65"/>
      <c r="AB218" s="66"/>
      <c r="AC218" s="279" t="s">
        <v>356</v>
      </c>
      <c r="AG218" s="75"/>
      <c r="AJ218" s="79"/>
      <c r="AK218" s="79">
        <v>0</v>
      </c>
      <c r="BB218" s="280" t="s">
        <v>1</v>
      </c>
      <c r="BM218" s="75">
        <f>IFERROR(X218*I218/H218,"0")</f>
        <v>44.20000000000001</v>
      </c>
      <c r="BN218" s="75">
        <f>IFERROR(Y218*I218/H218,"0")</f>
        <v>45.084000000000003</v>
      </c>
      <c r="BO218" s="75">
        <f>IFERROR(1/J218*(X218/H218),"0")</f>
        <v>9.1575091575091583E-2</v>
      </c>
      <c r="BP218" s="75">
        <f>IFERROR(1/J218*(Y218/H218),"0")</f>
        <v>9.3406593406593408E-2</v>
      </c>
    </row>
    <row r="219" spans="1:68" ht="27" customHeight="1" x14ac:dyDescent="0.25">
      <c r="A219" s="60" t="s">
        <v>357</v>
      </c>
      <c r="B219" s="60" t="s">
        <v>358</v>
      </c>
      <c r="C219" s="34">
        <v>4301060389</v>
      </c>
      <c r="D219" s="563">
        <v>4680115880801</v>
      </c>
      <c r="E219" s="564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77</v>
      </c>
      <c r="L219" s="35"/>
      <c r="M219" s="36" t="s">
        <v>78</v>
      </c>
      <c r="N219" s="36"/>
      <c r="O219" s="35">
        <v>40</v>
      </c>
      <c r="P219" s="7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0"/>
      <c r="R219" s="570"/>
      <c r="S219" s="570"/>
      <c r="T219" s="571"/>
      <c r="U219" s="37"/>
      <c r="V219" s="37"/>
      <c r="W219" s="38" t="s">
        <v>70</v>
      </c>
      <c r="X219" s="56">
        <v>44</v>
      </c>
      <c r="Y219" s="53">
        <f>IFERROR(IF(X219="",0,CEILING((X219/$H219),1)*$H219),"")</f>
        <v>45.6</v>
      </c>
      <c r="Z219" s="39">
        <f>IFERROR(IF(Y219=0,"",ROUNDUP(Y219/H219,0)*0.00651),"")</f>
        <v>0.12369000000000001</v>
      </c>
      <c r="AA219" s="65"/>
      <c r="AB219" s="66"/>
      <c r="AC219" s="281" t="s">
        <v>359</v>
      </c>
      <c r="AG219" s="75"/>
      <c r="AJ219" s="79"/>
      <c r="AK219" s="79">
        <v>0</v>
      </c>
      <c r="BB219" s="282" t="s">
        <v>1</v>
      </c>
      <c r="BM219" s="75">
        <f>IFERROR(X219*I219/H219,"0")</f>
        <v>48.620000000000005</v>
      </c>
      <c r="BN219" s="75">
        <f>IFERROR(Y219*I219/H219,"0")</f>
        <v>50.388000000000005</v>
      </c>
      <c r="BO219" s="75">
        <f>IFERROR(1/J219*(X219/H219),"0")</f>
        <v>0.10073260073260075</v>
      </c>
      <c r="BP219" s="75">
        <f>IFERROR(1/J219*(Y219/H219),"0")</f>
        <v>0.1043956043956044</v>
      </c>
    </row>
    <row r="220" spans="1:68" x14ac:dyDescent="0.2">
      <c r="A220" s="579"/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80"/>
      <c r="P220" s="574" t="s">
        <v>72</v>
      </c>
      <c r="Q220" s="575"/>
      <c r="R220" s="575"/>
      <c r="S220" s="575"/>
      <c r="T220" s="575"/>
      <c r="U220" s="575"/>
      <c r="V220" s="576"/>
      <c r="W220" s="40" t="s">
        <v>73</v>
      </c>
      <c r="X220" s="41">
        <f>IFERROR(X218/H218,"0")+IFERROR(X219/H219,"0")</f>
        <v>35</v>
      </c>
      <c r="Y220" s="41">
        <f>IFERROR(Y218/H218,"0")+IFERROR(Y219/H219,"0")</f>
        <v>36</v>
      </c>
      <c r="Z220" s="41">
        <f>IFERROR(IF(Z218="",0,Z218),"0")+IFERROR(IF(Z219="",0,Z219),"0")</f>
        <v>0.23436000000000001</v>
      </c>
      <c r="AA220" s="64"/>
      <c r="AB220" s="64"/>
      <c r="AC220" s="64"/>
    </row>
    <row r="221" spans="1:68" x14ac:dyDescent="0.2">
      <c r="A221" s="562"/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80"/>
      <c r="P221" s="574" t="s">
        <v>72</v>
      </c>
      <c r="Q221" s="575"/>
      <c r="R221" s="575"/>
      <c r="S221" s="575"/>
      <c r="T221" s="575"/>
      <c r="U221" s="575"/>
      <c r="V221" s="576"/>
      <c r="W221" s="40" t="s">
        <v>70</v>
      </c>
      <c r="X221" s="41">
        <f>IFERROR(SUM(X218:X219),"0")</f>
        <v>84</v>
      </c>
      <c r="Y221" s="41">
        <f>IFERROR(SUM(Y218:Y219),"0")</f>
        <v>86.4</v>
      </c>
      <c r="Z221" s="40"/>
      <c r="AA221" s="64"/>
      <c r="AB221" s="64"/>
      <c r="AC221" s="64"/>
    </row>
    <row r="222" spans="1:68" ht="16.5" customHeight="1" x14ac:dyDescent="0.25">
      <c r="A222" s="583" t="s">
        <v>360</v>
      </c>
      <c r="B222" s="562"/>
      <c r="C222" s="562"/>
      <c r="D222" s="562"/>
      <c r="E222" s="562"/>
      <c r="F222" s="562"/>
      <c r="G222" s="562"/>
      <c r="H222" s="562"/>
      <c r="I222" s="562"/>
      <c r="J222" s="562"/>
      <c r="K222" s="562"/>
      <c r="L222" s="562"/>
      <c r="M222" s="562"/>
      <c r="N222" s="562"/>
      <c r="O222" s="562"/>
      <c r="P222" s="562"/>
      <c r="Q222" s="562"/>
      <c r="R222" s="562"/>
      <c r="S222" s="562"/>
      <c r="T222" s="562"/>
      <c r="U222" s="562"/>
      <c r="V222" s="562"/>
      <c r="W222" s="562"/>
      <c r="X222" s="562"/>
      <c r="Y222" s="562"/>
      <c r="Z222" s="562"/>
      <c r="AA222" s="62"/>
      <c r="AB222" s="62"/>
      <c r="AC222" s="62"/>
    </row>
    <row r="223" spans="1:68" ht="14.25" customHeight="1" x14ac:dyDescent="0.25">
      <c r="A223" s="561" t="s">
        <v>103</v>
      </c>
      <c r="B223" s="562"/>
      <c r="C223" s="562"/>
      <c r="D223" s="562"/>
      <c r="E223" s="562"/>
      <c r="F223" s="562"/>
      <c r="G223" s="562"/>
      <c r="H223" s="562"/>
      <c r="I223" s="562"/>
      <c r="J223" s="562"/>
      <c r="K223" s="562"/>
      <c r="L223" s="562"/>
      <c r="M223" s="562"/>
      <c r="N223" s="562"/>
      <c r="O223" s="562"/>
      <c r="P223" s="562"/>
      <c r="Q223" s="562"/>
      <c r="R223" s="562"/>
      <c r="S223" s="562"/>
      <c r="T223" s="562"/>
      <c r="U223" s="562"/>
      <c r="V223" s="562"/>
      <c r="W223" s="562"/>
      <c r="X223" s="562"/>
      <c r="Y223" s="562"/>
      <c r="Z223" s="562"/>
      <c r="AA223" s="63"/>
      <c r="AB223" s="63"/>
      <c r="AC223" s="63"/>
    </row>
    <row r="224" spans="1:68" ht="27" customHeight="1" x14ac:dyDescent="0.25">
      <c r="A224" s="60" t="s">
        <v>361</v>
      </c>
      <c r="B224" s="60" t="s">
        <v>362</v>
      </c>
      <c r="C224" s="34">
        <v>4301011826</v>
      </c>
      <c r="D224" s="563">
        <v>4680115884137</v>
      </c>
      <c r="E224" s="564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106</v>
      </c>
      <c r="L224" s="35"/>
      <c r="M224" s="36" t="s">
        <v>107</v>
      </c>
      <c r="N224" s="36"/>
      <c r="O224" s="35">
        <v>55</v>
      </c>
      <c r="P224" s="8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0"/>
      <c r="R224" s="570"/>
      <c r="S224" s="570"/>
      <c r="T224" s="571"/>
      <c r="U224" s="37"/>
      <c r="V224" s="37"/>
      <c r="W224" s="38" t="s">
        <v>70</v>
      </c>
      <c r="X224" s="56">
        <v>0</v>
      </c>
      <c r="Y224" s="53">
        <f t="shared" ref="Y224:Y230" si="32">IFERROR(IF(X224="",0,CEILING((X224/$H224),1)*$H224),"")</f>
        <v>0</v>
      </c>
      <c r="Z224" s="39" t="str">
        <f>IFERROR(IF(Y224=0,"",ROUNDUP(Y224/H224,0)*0.01898),"")</f>
        <v/>
      </c>
      <c r="AA224" s="65"/>
      <c r="AB224" s="66"/>
      <c r="AC224" s="283" t="s">
        <v>363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0</v>
      </c>
      <c r="BN224" s="75">
        <f t="shared" ref="BN224:BN230" si="34">IFERROR(Y224*I224/H224,"0")</f>
        <v>0</v>
      </c>
      <c r="BO224" s="75">
        <f t="shared" ref="BO224:BO230" si="35">IFERROR(1/J224*(X224/H224),"0")</f>
        <v>0</v>
      </c>
      <c r="BP224" s="75">
        <f t="shared" ref="BP224:BP230" si="36">IFERROR(1/J224*(Y224/H224),"0")</f>
        <v>0</v>
      </c>
    </row>
    <row r="225" spans="1:68" ht="27" customHeight="1" x14ac:dyDescent="0.25">
      <c r="A225" s="60" t="s">
        <v>364</v>
      </c>
      <c r="B225" s="60" t="s">
        <v>365</v>
      </c>
      <c r="C225" s="34">
        <v>4301011724</v>
      </c>
      <c r="D225" s="563">
        <v>4680115884236</v>
      </c>
      <c r="E225" s="564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106</v>
      </c>
      <c r="L225" s="35"/>
      <c r="M225" s="36" t="s">
        <v>107</v>
      </c>
      <c r="N225" s="36"/>
      <c r="O225" s="35">
        <v>55</v>
      </c>
      <c r="P225" s="6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0"/>
      <c r="R225" s="570"/>
      <c r="S225" s="570"/>
      <c r="T225" s="571"/>
      <c r="U225" s="37"/>
      <c r="V225" s="37"/>
      <c r="W225" s="38" t="s">
        <v>70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366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customHeight="1" x14ac:dyDescent="0.25">
      <c r="A226" s="60" t="s">
        <v>367</v>
      </c>
      <c r="B226" s="60" t="s">
        <v>368</v>
      </c>
      <c r="C226" s="34">
        <v>4301011721</v>
      </c>
      <c r="D226" s="563">
        <v>4680115884175</v>
      </c>
      <c r="E226" s="564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106</v>
      </c>
      <c r="L226" s="35"/>
      <c r="M226" s="36" t="s">
        <v>107</v>
      </c>
      <c r="N226" s="36"/>
      <c r="O226" s="35">
        <v>55</v>
      </c>
      <c r="P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0"/>
      <c r="R226" s="570"/>
      <c r="S226" s="570"/>
      <c r="T226" s="571"/>
      <c r="U226" s="37"/>
      <c r="V226" s="37"/>
      <c r="W226" s="38" t="s">
        <v>70</v>
      </c>
      <c r="X226" s="56">
        <v>250</v>
      </c>
      <c r="Y226" s="53">
        <f t="shared" si="32"/>
        <v>255.2</v>
      </c>
      <c r="Z226" s="39">
        <f>IFERROR(IF(Y226=0,"",ROUNDUP(Y226/H226,0)*0.01898),"")</f>
        <v>0.41755999999999999</v>
      </c>
      <c r="AA226" s="65"/>
      <c r="AB226" s="66"/>
      <c r="AC226" s="287" t="s">
        <v>369</v>
      </c>
      <c r="AG226" s="75"/>
      <c r="AJ226" s="79"/>
      <c r="AK226" s="79">
        <v>0</v>
      </c>
      <c r="BB226" s="288" t="s">
        <v>1</v>
      </c>
      <c r="BM226" s="75">
        <f t="shared" si="33"/>
        <v>259.375</v>
      </c>
      <c r="BN226" s="75">
        <f t="shared" si="34"/>
        <v>264.77</v>
      </c>
      <c r="BO226" s="75">
        <f t="shared" si="35"/>
        <v>0.33674568965517243</v>
      </c>
      <c r="BP226" s="75">
        <f t="shared" si="36"/>
        <v>0.34375</v>
      </c>
    </row>
    <row r="227" spans="1:68" ht="27" customHeight="1" x14ac:dyDescent="0.25">
      <c r="A227" s="60" t="s">
        <v>370</v>
      </c>
      <c r="B227" s="60" t="s">
        <v>371</v>
      </c>
      <c r="C227" s="34">
        <v>4301011824</v>
      </c>
      <c r="D227" s="563">
        <v>4680115884144</v>
      </c>
      <c r="E227" s="564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111</v>
      </c>
      <c r="L227" s="35"/>
      <c r="M227" s="36" t="s">
        <v>107</v>
      </c>
      <c r="N227" s="36"/>
      <c r="O227" s="35">
        <v>55</v>
      </c>
      <c r="P22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0"/>
      <c r="R227" s="570"/>
      <c r="S227" s="570"/>
      <c r="T227" s="571"/>
      <c r="U227" s="37"/>
      <c r="V227" s="37"/>
      <c r="W227" s="38" t="s">
        <v>70</v>
      </c>
      <c r="X227" s="56">
        <v>32</v>
      </c>
      <c r="Y227" s="53">
        <f t="shared" si="32"/>
        <v>32</v>
      </c>
      <c r="Z227" s="39">
        <f>IFERROR(IF(Y227=0,"",ROUNDUP(Y227/H227,0)*0.00902),"")</f>
        <v>7.2160000000000002E-2</v>
      </c>
      <c r="AA227" s="65"/>
      <c r="AB227" s="66"/>
      <c r="AC227" s="289" t="s">
        <v>363</v>
      </c>
      <c r="AG227" s="75"/>
      <c r="AJ227" s="79"/>
      <c r="AK227" s="79">
        <v>0</v>
      </c>
      <c r="BB227" s="290" t="s">
        <v>1</v>
      </c>
      <c r="BM227" s="75">
        <f t="shared" si="33"/>
        <v>33.68</v>
      </c>
      <c r="BN227" s="75">
        <f t="shared" si="34"/>
        <v>33.68</v>
      </c>
      <c r="BO227" s="75">
        <f t="shared" si="35"/>
        <v>6.0606060606060608E-2</v>
      </c>
      <c r="BP227" s="75">
        <f t="shared" si="36"/>
        <v>6.0606060606060608E-2</v>
      </c>
    </row>
    <row r="228" spans="1:68" ht="27" customHeight="1" x14ac:dyDescent="0.25">
      <c r="A228" s="60" t="s">
        <v>372</v>
      </c>
      <c r="B228" s="60" t="s">
        <v>373</v>
      </c>
      <c r="C228" s="34">
        <v>4301012149</v>
      </c>
      <c r="D228" s="563">
        <v>4680115886551</v>
      </c>
      <c r="E228" s="564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111</v>
      </c>
      <c r="L228" s="35"/>
      <c r="M228" s="36" t="s">
        <v>107</v>
      </c>
      <c r="N228" s="36"/>
      <c r="O228" s="35">
        <v>55</v>
      </c>
      <c r="P228" s="60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0"/>
      <c r="R228" s="570"/>
      <c r="S228" s="570"/>
      <c r="T228" s="571"/>
      <c r="U228" s="37"/>
      <c r="V228" s="37"/>
      <c r="W228" s="38" t="s">
        <v>70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374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customHeight="1" x14ac:dyDescent="0.25">
      <c r="A229" s="60" t="s">
        <v>375</v>
      </c>
      <c r="B229" s="60" t="s">
        <v>376</v>
      </c>
      <c r="C229" s="34">
        <v>4301011726</v>
      </c>
      <c r="D229" s="563">
        <v>4680115884182</v>
      </c>
      <c r="E229" s="564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111</v>
      </c>
      <c r="L229" s="35"/>
      <c r="M229" s="36" t="s">
        <v>107</v>
      </c>
      <c r="N229" s="36"/>
      <c r="O229" s="35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0"/>
      <c r="R229" s="570"/>
      <c r="S229" s="570"/>
      <c r="T229" s="571"/>
      <c r="U229" s="37"/>
      <c r="V229" s="37"/>
      <c r="W229" s="38" t="s">
        <v>70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366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customHeight="1" x14ac:dyDescent="0.25">
      <c r="A230" s="60" t="s">
        <v>377</v>
      </c>
      <c r="B230" s="60" t="s">
        <v>378</v>
      </c>
      <c r="C230" s="34">
        <v>4301011722</v>
      </c>
      <c r="D230" s="563">
        <v>4680115884205</v>
      </c>
      <c r="E230" s="564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111</v>
      </c>
      <c r="L230" s="35"/>
      <c r="M230" s="36" t="s">
        <v>107</v>
      </c>
      <c r="N230" s="36"/>
      <c r="O230" s="35">
        <v>55</v>
      </c>
      <c r="P230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0"/>
      <c r="R230" s="570"/>
      <c r="S230" s="570"/>
      <c r="T230" s="571"/>
      <c r="U230" s="37"/>
      <c r="V230" s="37"/>
      <c r="W230" s="38" t="s">
        <v>70</v>
      </c>
      <c r="X230" s="56">
        <v>140</v>
      </c>
      <c r="Y230" s="53">
        <f t="shared" si="32"/>
        <v>140</v>
      </c>
      <c r="Z230" s="39">
        <f>IFERROR(IF(Y230=0,"",ROUNDUP(Y230/H230,0)*0.00902),"")</f>
        <v>0.31569999999999998</v>
      </c>
      <c r="AA230" s="65"/>
      <c r="AB230" s="66"/>
      <c r="AC230" s="295" t="s">
        <v>369</v>
      </c>
      <c r="AG230" s="75"/>
      <c r="AJ230" s="79"/>
      <c r="AK230" s="79">
        <v>0</v>
      </c>
      <c r="BB230" s="296" t="s">
        <v>1</v>
      </c>
      <c r="BM230" s="75">
        <f t="shared" si="33"/>
        <v>147.35</v>
      </c>
      <c r="BN230" s="75">
        <f t="shared" si="34"/>
        <v>147.35</v>
      </c>
      <c r="BO230" s="75">
        <f t="shared" si="35"/>
        <v>0.26515151515151514</v>
      </c>
      <c r="BP230" s="75">
        <f t="shared" si="36"/>
        <v>0.26515151515151514</v>
      </c>
    </row>
    <row r="231" spans="1:68" x14ac:dyDescent="0.2">
      <c r="A231" s="579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80"/>
      <c r="P231" s="574" t="s">
        <v>72</v>
      </c>
      <c r="Q231" s="575"/>
      <c r="R231" s="575"/>
      <c r="S231" s="575"/>
      <c r="T231" s="575"/>
      <c r="U231" s="575"/>
      <c r="V231" s="576"/>
      <c r="W231" s="40" t="s">
        <v>73</v>
      </c>
      <c r="X231" s="41">
        <f>IFERROR(X224/H224,"0")+IFERROR(X225/H225,"0")+IFERROR(X226/H226,"0")+IFERROR(X227/H227,"0")+IFERROR(X228/H228,"0")+IFERROR(X229/H229,"0")+IFERROR(X230/H230,"0")</f>
        <v>64.551724137931032</v>
      </c>
      <c r="Y231" s="41">
        <f>IFERROR(Y224/H224,"0")+IFERROR(Y225/H225,"0")+IFERROR(Y226/H226,"0")+IFERROR(Y227/H227,"0")+IFERROR(Y228/H228,"0")+IFERROR(Y229/H229,"0")+IFERROR(Y230/H230,"0")</f>
        <v>65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0.80542000000000002</v>
      </c>
      <c r="AA231" s="64"/>
      <c r="AB231" s="64"/>
      <c r="AC231" s="64"/>
    </row>
    <row r="232" spans="1:68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80"/>
      <c r="P232" s="574" t="s">
        <v>72</v>
      </c>
      <c r="Q232" s="575"/>
      <c r="R232" s="575"/>
      <c r="S232" s="575"/>
      <c r="T232" s="575"/>
      <c r="U232" s="575"/>
      <c r="V232" s="576"/>
      <c r="W232" s="40" t="s">
        <v>70</v>
      </c>
      <c r="X232" s="41">
        <f>IFERROR(SUM(X224:X230),"0")</f>
        <v>422</v>
      </c>
      <c r="Y232" s="41">
        <f>IFERROR(SUM(Y224:Y230),"0")</f>
        <v>427.2</v>
      </c>
      <c r="Z232" s="40"/>
      <c r="AA232" s="64"/>
      <c r="AB232" s="64"/>
      <c r="AC232" s="64"/>
    </row>
    <row r="233" spans="1:68" ht="14.25" customHeight="1" x14ac:dyDescent="0.25">
      <c r="A233" s="561" t="s">
        <v>137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63"/>
      <c r="AB233" s="63"/>
      <c r="AC233" s="63"/>
    </row>
    <row r="234" spans="1:68" ht="27" customHeight="1" x14ac:dyDescent="0.25">
      <c r="A234" s="60" t="s">
        <v>379</v>
      </c>
      <c r="B234" s="60" t="s">
        <v>380</v>
      </c>
      <c r="C234" s="34">
        <v>4301020377</v>
      </c>
      <c r="D234" s="563">
        <v>4680115885981</v>
      </c>
      <c r="E234" s="564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67</v>
      </c>
      <c r="L234" s="35"/>
      <c r="M234" s="36" t="s">
        <v>78</v>
      </c>
      <c r="N234" s="36"/>
      <c r="O234" s="35">
        <v>50</v>
      </c>
      <c r="P234" s="83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0"/>
      <c r="R234" s="570"/>
      <c r="S234" s="570"/>
      <c r="T234" s="571"/>
      <c r="U234" s="37"/>
      <c r="V234" s="37"/>
      <c r="W234" s="38" t="s">
        <v>70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381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x14ac:dyDescent="0.2">
      <c r="A235" s="579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80"/>
      <c r="P235" s="574" t="s">
        <v>72</v>
      </c>
      <c r="Q235" s="575"/>
      <c r="R235" s="575"/>
      <c r="S235" s="575"/>
      <c r="T235" s="575"/>
      <c r="U235" s="575"/>
      <c r="V235" s="576"/>
      <c r="W235" s="40" t="s">
        <v>73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80"/>
      <c r="P236" s="574" t="s">
        <v>72</v>
      </c>
      <c r="Q236" s="575"/>
      <c r="R236" s="575"/>
      <c r="S236" s="575"/>
      <c r="T236" s="575"/>
      <c r="U236" s="575"/>
      <c r="V236" s="576"/>
      <c r="W236" s="40" t="s">
        <v>70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customHeight="1" x14ac:dyDescent="0.25">
      <c r="A237" s="561" t="s">
        <v>382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63"/>
      <c r="AB237" s="63"/>
      <c r="AC237" s="63"/>
    </row>
    <row r="238" spans="1:68" ht="27" customHeight="1" x14ac:dyDescent="0.25">
      <c r="A238" s="60" t="s">
        <v>383</v>
      </c>
      <c r="B238" s="60" t="s">
        <v>384</v>
      </c>
      <c r="C238" s="34">
        <v>4301040362</v>
      </c>
      <c r="D238" s="563">
        <v>4680115886803</v>
      </c>
      <c r="E238" s="564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288</v>
      </c>
      <c r="L238" s="35"/>
      <c r="M238" s="36" t="s">
        <v>289</v>
      </c>
      <c r="N238" s="36"/>
      <c r="O238" s="35">
        <v>45</v>
      </c>
      <c r="P238" s="742" t="s">
        <v>385</v>
      </c>
      <c r="Q238" s="570"/>
      <c r="R238" s="570"/>
      <c r="S238" s="570"/>
      <c r="T238" s="571"/>
      <c r="U238" s="37"/>
      <c r="V238" s="37"/>
      <c r="W238" s="38" t="s">
        <v>70</v>
      </c>
      <c r="X238" s="56">
        <v>36</v>
      </c>
      <c r="Y238" s="53">
        <f>IFERROR(IF(X238="",0,CEILING((X238/$H238),1)*$H238),"")</f>
        <v>36</v>
      </c>
      <c r="Z238" s="39">
        <f>IFERROR(IF(Y238=0,"",ROUNDUP(Y238/H238,0)*0.0059),"")</f>
        <v>0.11799999999999999</v>
      </c>
      <c r="AA238" s="65"/>
      <c r="AB238" s="66"/>
      <c r="AC238" s="299" t="s">
        <v>386</v>
      </c>
      <c r="AG238" s="75"/>
      <c r="AJ238" s="79"/>
      <c r="AK238" s="79">
        <v>0</v>
      </c>
      <c r="BB238" s="300" t="s">
        <v>1</v>
      </c>
      <c r="BM238" s="75">
        <f>IFERROR(X238*I238/H238,"0")</f>
        <v>39.500000000000007</v>
      </c>
      <c r="BN238" s="75">
        <f>IFERROR(Y238*I238/H238,"0")</f>
        <v>39.500000000000007</v>
      </c>
      <c r="BO238" s="75">
        <f>IFERROR(1/J238*(X238/H238),"0")</f>
        <v>9.2592592592592587E-2</v>
      </c>
      <c r="BP238" s="75">
        <f>IFERROR(1/J238*(Y238/H238),"0")</f>
        <v>9.2592592592592587E-2</v>
      </c>
    </row>
    <row r="239" spans="1:68" x14ac:dyDescent="0.2">
      <c r="A239" s="579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80"/>
      <c r="P239" s="574" t="s">
        <v>72</v>
      </c>
      <c r="Q239" s="575"/>
      <c r="R239" s="575"/>
      <c r="S239" s="575"/>
      <c r="T239" s="575"/>
      <c r="U239" s="575"/>
      <c r="V239" s="576"/>
      <c r="W239" s="40" t="s">
        <v>73</v>
      </c>
      <c r="X239" s="41">
        <f>IFERROR(X238/H238,"0")</f>
        <v>20</v>
      </c>
      <c r="Y239" s="41">
        <f>IFERROR(Y238/H238,"0")</f>
        <v>20</v>
      </c>
      <c r="Z239" s="41">
        <f>IFERROR(IF(Z238="",0,Z238),"0")</f>
        <v>0.11799999999999999</v>
      </c>
      <c r="AA239" s="64"/>
      <c r="AB239" s="64"/>
      <c r="AC239" s="64"/>
    </row>
    <row r="240" spans="1:68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80"/>
      <c r="P240" s="574" t="s">
        <v>72</v>
      </c>
      <c r="Q240" s="575"/>
      <c r="R240" s="575"/>
      <c r="S240" s="575"/>
      <c r="T240" s="575"/>
      <c r="U240" s="575"/>
      <c r="V240" s="576"/>
      <c r="W240" s="40" t="s">
        <v>70</v>
      </c>
      <c r="X240" s="41">
        <f>IFERROR(SUM(X238:X238),"0")</f>
        <v>36</v>
      </c>
      <c r="Y240" s="41">
        <f>IFERROR(SUM(Y238:Y238),"0")</f>
        <v>36</v>
      </c>
      <c r="Z240" s="40"/>
      <c r="AA240" s="64"/>
      <c r="AB240" s="64"/>
      <c r="AC240" s="64"/>
    </row>
    <row r="241" spans="1:68" ht="14.25" customHeight="1" x14ac:dyDescent="0.25">
      <c r="A241" s="561" t="s">
        <v>387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63"/>
      <c r="AB241" s="63"/>
      <c r="AC241" s="63"/>
    </row>
    <row r="242" spans="1:68" ht="27" customHeight="1" x14ac:dyDescent="0.25">
      <c r="A242" s="60" t="s">
        <v>388</v>
      </c>
      <c r="B242" s="60" t="s">
        <v>389</v>
      </c>
      <c r="C242" s="34">
        <v>4301041004</v>
      </c>
      <c r="D242" s="563">
        <v>4680115886704</v>
      </c>
      <c r="E242" s="564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90</v>
      </c>
      <c r="P242" s="82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0"/>
      <c r="R242" s="570"/>
      <c r="S242" s="570"/>
      <c r="T242" s="571"/>
      <c r="U242" s="37"/>
      <c r="V242" s="37"/>
      <c r="W242" s="38" t="s">
        <v>70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390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391</v>
      </c>
      <c r="B243" s="60" t="s">
        <v>392</v>
      </c>
      <c r="C243" s="34">
        <v>4301041008</v>
      </c>
      <c r="D243" s="563">
        <v>4680115886681</v>
      </c>
      <c r="E243" s="564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288</v>
      </c>
      <c r="L243" s="35"/>
      <c r="M243" s="36" t="s">
        <v>289</v>
      </c>
      <c r="N243" s="36"/>
      <c r="O243" s="35">
        <v>90</v>
      </c>
      <c r="P243" s="613" t="s">
        <v>393</v>
      </c>
      <c r="Q243" s="570"/>
      <c r="R243" s="570"/>
      <c r="S243" s="570"/>
      <c r="T243" s="571"/>
      <c r="U243" s="37"/>
      <c r="V243" s="37"/>
      <c r="W243" s="38" t="s">
        <v>70</v>
      </c>
      <c r="X243" s="56">
        <v>8.4</v>
      </c>
      <c r="Y243" s="53">
        <f>IFERROR(IF(X243="",0,CEILING((X243/$H243),1)*$H243),"")</f>
        <v>9</v>
      </c>
      <c r="Z243" s="39">
        <f>IFERROR(IF(Y243=0,"",ROUNDUP(Y243/H243,0)*0.0059),"")</f>
        <v>2.9499999999999998E-2</v>
      </c>
      <c r="AA243" s="65"/>
      <c r="AB243" s="66"/>
      <c r="AC243" s="303" t="s">
        <v>390</v>
      </c>
      <c r="AG243" s="75"/>
      <c r="AJ243" s="79"/>
      <c r="AK243" s="79">
        <v>0</v>
      </c>
      <c r="BB243" s="304" t="s">
        <v>1</v>
      </c>
      <c r="BM243" s="75">
        <f>IFERROR(X243*I243/H243,"0")</f>
        <v>9.2166666666666668</v>
      </c>
      <c r="BN243" s="75">
        <f>IFERROR(Y243*I243/H243,"0")</f>
        <v>9.8750000000000018</v>
      </c>
      <c r="BO243" s="75">
        <f>IFERROR(1/J243*(X243/H243),"0")</f>
        <v>2.1604938271604937E-2</v>
      </c>
      <c r="BP243" s="75">
        <f>IFERROR(1/J243*(Y243/H243),"0")</f>
        <v>2.3148148148148147E-2</v>
      </c>
    </row>
    <row r="244" spans="1:68" ht="27" customHeight="1" x14ac:dyDescent="0.25">
      <c r="A244" s="60" t="s">
        <v>394</v>
      </c>
      <c r="B244" s="60" t="s">
        <v>395</v>
      </c>
      <c r="C244" s="34">
        <v>4301041007</v>
      </c>
      <c r="D244" s="563">
        <v>4680115886735</v>
      </c>
      <c r="E244" s="564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288</v>
      </c>
      <c r="L244" s="35"/>
      <c r="M244" s="36" t="s">
        <v>289</v>
      </c>
      <c r="N244" s="36"/>
      <c r="O244" s="35">
        <v>90</v>
      </c>
      <c r="P244" s="88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0"/>
      <c r="R244" s="570"/>
      <c r="S244" s="570"/>
      <c r="T244" s="571"/>
      <c r="U244" s="37" t="s">
        <v>396</v>
      </c>
      <c r="V244" s="37"/>
      <c r="W244" s="38" t="s">
        <v>70</v>
      </c>
      <c r="X244" s="56">
        <v>5.5</v>
      </c>
      <c r="Y244" s="53">
        <f>IFERROR(IF(X244="",0,CEILING((X244/$H244),1)*$H244),"")</f>
        <v>6.3</v>
      </c>
      <c r="Z244" s="39">
        <f>IFERROR(IF(Y244=0,"",ROUNDUP(Y244/H244,0)*0.0059),"")</f>
        <v>4.1299999999999996E-2</v>
      </c>
      <c r="AA244" s="65"/>
      <c r="AB244" s="66"/>
      <c r="AC244" s="305" t="s">
        <v>390</v>
      </c>
      <c r="AG244" s="75"/>
      <c r="AJ244" s="79"/>
      <c r="AK244" s="79">
        <v>0</v>
      </c>
      <c r="BB244" s="306" t="s">
        <v>1</v>
      </c>
      <c r="BM244" s="75">
        <f>IFERROR(X244*I244/H244,"0")</f>
        <v>6.6611111111111114</v>
      </c>
      <c r="BN244" s="75">
        <f>IFERROR(Y244*I244/H244,"0")</f>
        <v>7.63</v>
      </c>
      <c r="BO244" s="75">
        <f>IFERROR(1/J244*(X244/H244),"0")</f>
        <v>2.8292181069958844E-2</v>
      </c>
      <c r="BP244" s="75">
        <f>IFERROR(1/J244*(Y244/H244),"0")</f>
        <v>3.2407407407407406E-2</v>
      </c>
    </row>
    <row r="245" spans="1:68" ht="27" customHeight="1" x14ac:dyDescent="0.25">
      <c r="A245" s="60" t="s">
        <v>397</v>
      </c>
      <c r="B245" s="60" t="s">
        <v>398</v>
      </c>
      <c r="C245" s="34">
        <v>4301041006</v>
      </c>
      <c r="D245" s="563">
        <v>4680115886728</v>
      </c>
      <c r="E245" s="564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288</v>
      </c>
      <c r="L245" s="35"/>
      <c r="M245" s="36" t="s">
        <v>289</v>
      </c>
      <c r="N245" s="36"/>
      <c r="O245" s="35">
        <v>90</v>
      </c>
      <c r="P245" s="8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0"/>
      <c r="R245" s="570"/>
      <c r="S245" s="570"/>
      <c r="T245" s="571"/>
      <c r="U245" s="37"/>
      <c r="V245" s="37"/>
      <c r="W245" s="38" t="s">
        <v>70</v>
      </c>
      <c r="X245" s="56">
        <v>5.5</v>
      </c>
      <c r="Y245" s="53">
        <f>IFERROR(IF(X245="",0,CEILING((X245/$H245),1)*$H245),"")</f>
        <v>5.9399999999999995</v>
      </c>
      <c r="Z245" s="39">
        <f>IFERROR(IF(Y245=0,"",ROUNDUP(Y245/H245,0)*0.0059),"")</f>
        <v>3.5400000000000001E-2</v>
      </c>
      <c r="AA245" s="65"/>
      <c r="AB245" s="66"/>
      <c r="AC245" s="307" t="s">
        <v>390</v>
      </c>
      <c r="AG245" s="75"/>
      <c r="AJ245" s="79"/>
      <c r="AK245" s="79">
        <v>0</v>
      </c>
      <c r="BB245" s="308" t="s">
        <v>1</v>
      </c>
      <c r="BM245" s="75">
        <f>IFERROR(X245*I245/H245,"0")</f>
        <v>6.5555555555555554</v>
      </c>
      <c r="BN245" s="75">
        <f>IFERROR(Y245*I245/H245,"0")</f>
        <v>7.0799999999999992</v>
      </c>
      <c r="BO245" s="75">
        <f>IFERROR(1/J245*(X245/H245),"0")</f>
        <v>2.5720164609053495E-2</v>
      </c>
      <c r="BP245" s="75">
        <f>IFERROR(1/J245*(Y245/H245),"0")</f>
        <v>2.7777777777777773E-2</v>
      </c>
    </row>
    <row r="246" spans="1:68" ht="27" customHeight="1" x14ac:dyDescent="0.25">
      <c r="A246" s="60" t="s">
        <v>399</v>
      </c>
      <c r="B246" s="60" t="s">
        <v>400</v>
      </c>
      <c r="C246" s="34">
        <v>4301041005</v>
      </c>
      <c r="D246" s="563">
        <v>4680115886711</v>
      </c>
      <c r="E246" s="564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7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0"/>
      <c r="R246" s="570"/>
      <c r="S246" s="570"/>
      <c r="T246" s="571"/>
      <c r="U246" s="37"/>
      <c r="V246" s="37"/>
      <c r="W246" s="38" t="s">
        <v>70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390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579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80"/>
      <c r="P247" s="574" t="s">
        <v>72</v>
      </c>
      <c r="Q247" s="575"/>
      <c r="R247" s="575"/>
      <c r="S247" s="575"/>
      <c r="T247" s="575"/>
      <c r="U247" s="575"/>
      <c r="V247" s="576"/>
      <c r="W247" s="40" t="s">
        <v>73</v>
      </c>
      <c r="X247" s="41">
        <f>IFERROR(X242/H242,"0")+IFERROR(X243/H243,"0")+IFERROR(X244/H244,"0")+IFERROR(X245/H245,"0")+IFERROR(X246/H246,"0")</f>
        <v>16.333333333333336</v>
      </c>
      <c r="Y247" s="41">
        <f>IFERROR(Y242/H242,"0")+IFERROR(Y243/H243,"0")+IFERROR(Y244/H244,"0")+IFERROR(Y245/H245,"0")+IFERROR(Y246/H246,"0")</f>
        <v>18</v>
      </c>
      <c r="Z247" s="41">
        <f>IFERROR(IF(Z242="",0,Z242),"0")+IFERROR(IF(Z243="",0,Z243),"0")+IFERROR(IF(Z244="",0,Z244),"0")+IFERROR(IF(Z245="",0,Z245),"0")+IFERROR(IF(Z246="",0,Z246),"0")</f>
        <v>0.1062</v>
      </c>
      <c r="AA247" s="64"/>
      <c r="AB247" s="64"/>
      <c r="AC247" s="64"/>
    </row>
    <row r="248" spans="1:68" x14ac:dyDescent="0.2">
      <c r="A248" s="562"/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80"/>
      <c r="P248" s="574" t="s">
        <v>72</v>
      </c>
      <c r="Q248" s="575"/>
      <c r="R248" s="575"/>
      <c r="S248" s="575"/>
      <c r="T248" s="575"/>
      <c r="U248" s="575"/>
      <c r="V248" s="576"/>
      <c r="W248" s="40" t="s">
        <v>70</v>
      </c>
      <c r="X248" s="41">
        <f>IFERROR(SUM(X242:X246),"0")</f>
        <v>19.399999999999999</v>
      </c>
      <c r="Y248" s="41">
        <f>IFERROR(SUM(Y242:Y246),"0")</f>
        <v>21.240000000000002</v>
      </c>
      <c r="Z248" s="40"/>
      <c r="AA248" s="64"/>
      <c r="AB248" s="64"/>
      <c r="AC248" s="64"/>
    </row>
    <row r="249" spans="1:68" ht="16.5" customHeight="1" x14ac:dyDescent="0.25">
      <c r="A249" s="583" t="s">
        <v>401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62"/>
      <c r="AB249" s="62"/>
      <c r="AC249" s="62"/>
    </row>
    <row r="250" spans="1:68" ht="14.25" customHeight="1" x14ac:dyDescent="0.25">
      <c r="A250" s="561" t="s">
        <v>103</v>
      </c>
      <c r="B250" s="562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63"/>
      <c r="AB250" s="63"/>
      <c r="AC250" s="63"/>
    </row>
    <row r="251" spans="1:68" ht="27" customHeight="1" x14ac:dyDescent="0.25">
      <c r="A251" s="60" t="s">
        <v>402</v>
      </c>
      <c r="B251" s="60" t="s">
        <v>403</v>
      </c>
      <c r="C251" s="34">
        <v>4301011855</v>
      </c>
      <c r="D251" s="563">
        <v>4680115885837</v>
      </c>
      <c r="E251" s="564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/>
      <c r="M251" s="36" t="s">
        <v>107</v>
      </c>
      <c r="N251" s="36"/>
      <c r="O251" s="35">
        <v>55</v>
      </c>
      <c r="P251" s="7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0"/>
      <c r="R251" s="570"/>
      <c r="S251" s="570"/>
      <c r="T251" s="571"/>
      <c r="U251" s="37"/>
      <c r="V251" s="37"/>
      <c r="W251" s="38" t="s">
        <v>70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404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405</v>
      </c>
      <c r="B252" s="60" t="s">
        <v>406</v>
      </c>
      <c r="C252" s="34">
        <v>4301011850</v>
      </c>
      <c r="D252" s="563">
        <v>4680115885806</v>
      </c>
      <c r="E252" s="564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/>
      <c r="M252" s="36" t="s">
        <v>107</v>
      </c>
      <c r="N252" s="36"/>
      <c r="O252" s="35">
        <v>55</v>
      </c>
      <c r="P252" s="87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0"/>
      <c r="R252" s="570"/>
      <c r="S252" s="570"/>
      <c r="T252" s="571"/>
      <c r="U252" s="37"/>
      <c r="V252" s="37"/>
      <c r="W252" s="38" t="s">
        <v>70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407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37.5" customHeight="1" x14ac:dyDescent="0.25">
      <c r="A253" s="60" t="s">
        <v>408</v>
      </c>
      <c r="B253" s="60" t="s">
        <v>409</v>
      </c>
      <c r="C253" s="34">
        <v>4301011853</v>
      </c>
      <c r="D253" s="563">
        <v>4680115885851</v>
      </c>
      <c r="E253" s="564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106</v>
      </c>
      <c r="L253" s="35"/>
      <c r="M253" s="36" t="s">
        <v>107</v>
      </c>
      <c r="N253" s="36"/>
      <c r="O253" s="35">
        <v>55</v>
      </c>
      <c r="P253" s="6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0"/>
      <c r="R253" s="570"/>
      <c r="S253" s="570"/>
      <c r="T253" s="571"/>
      <c r="U253" s="37"/>
      <c r="V253" s="37"/>
      <c r="W253" s="38" t="s">
        <v>70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410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411</v>
      </c>
      <c r="B254" s="60" t="s">
        <v>412</v>
      </c>
      <c r="C254" s="34">
        <v>4301011852</v>
      </c>
      <c r="D254" s="563">
        <v>4680115885844</v>
      </c>
      <c r="E254" s="564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111</v>
      </c>
      <c r="L254" s="35"/>
      <c r="M254" s="36" t="s">
        <v>107</v>
      </c>
      <c r="N254" s="36"/>
      <c r="O254" s="35">
        <v>55</v>
      </c>
      <c r="P254" s="7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0"/>
      <c r="R254" s="570"/>
      <c r="S254" s="570"/>
      <c r="T254" s="571"/>
      <c r="U254" s="37"/>
      <c r="V254" s="37"/>
      <c r="W254" s="38" t="s">
        <v>70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413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414</v>
      </c>
      <c r="B255" s="60" t="s">
        <v>415</v>
      </c>
      <c r="C255" s="34">
        <v>4301011851</v>
      </c>
      <c r="D255" s="563">
        <v>4680115885820</v>
      </c>
      <c r="E255" s="564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111</v>
      </c>
      <c r="L255" s="35"/>
      <c r="M255" s="36" t="s">
        <v>107</v>
      </c>
      <c r="N255" s="36"/>
      <c r="O255" s="35">
        <v>55</v>
      </c>
      <c r="P255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0"/>
      <c r="R255" s="570"/>
      <c r="S255" s="570"/>
      <c r="T255" s="571"/>
      <c r="U255" s="37"/>
      <c r="V255" s="37"/>
      <c r="W255" s="38" t="s">
        <v>70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416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579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80"/>
      <c r="P256" s="574" t="s">
        <v>72</v>
      </c>
      <c r="Q256" s="575"/>
      <c r="R256" s="575"/>
      <c r="S256" s="575"/>
      <c r="T256" s="575"/>
      <c r="U256" s="575"/>
      <c r="V256" s="576"/>
      <c r="W256" s="40" t="s">
        <v>73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562"/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80"/>
      <c r="P257" s="574" t="s">
        <v>72</v>
      </c>
      <c r="Q257" s="575"/>
      <c r="R257" s="575"/>
      <c r="S257" s="575"/>
      <c r="T257" s="575"/>
      <c r="U257" s="575"/>
      <c r="V257" s="576"/>
      <c r="W257" s="40" t="s">
        <v>70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583" t="s">
        <v>417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62"/>
      <c r="AB258" s="62"/>
      <c r="AC258" s="62"/>
    </row>
    <row r="259" spans="1:68" ht="14.25" customHeight="1" x14ac:dyDescent="0.25">
      <c r="A259" s="561" t="s">
        <v>103</v>
      </c>
      <c r="B259" s="562"/>
      <c r="C259" s="562"/>
      <c r="D259" s="562"/>
      <c r="E259" s="562"/>
      <c r="F259" s="562"/>
      <c r="G259" s="562"/>
      <c r="H259" s="562"/>
      <c r="I259" s="562"/>
      <c r="J259" s="562"/>
      <c r="K259" s="562"/>
      <c r="L259" s="562"/>
      <c r="M259" s="562"/>
      <c r="N259" s="562"/>
      <c r="O259" s="562"/>
      <c r="P259" s="562"/>
      <c r="Q259" s="562"/>
      <c r="R259" s="562"/>
      <c r="S259" s="562"/>
      <c r="T259" s="562"/>
      <c r="U259" s="562"/>
      <c r="V259" s="562"/>
      <c r="W259" s="562"/>
      <c r="X259" s="562"/>
      <c r="Y259" s="562"/>
      <c r="Z259" s="562"/>
      <c r="AA259" s="63"/>
      <c r="AB259" s="63"/>
      <c r="AC259" s="63"/>
    </row>
    <row r="260" spans="1:68" ht="27" customHeight="1" x14ac:dyDescent="0.25">
      <c r="A260" s="60" t="s">
        <v>418</v>
      </c>
      <c r="B260" s="60" t="s">
        <v>419</v>
      </c>
      <c r="C260" s="34">
        <v>4301011223</v>
      </c>
      <c r="D260" s="563">
        <v>4607091383423</v>
      </c>
      <c r="E260" s="564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106</v>
      </c>
      <c r="L260" s="35"/>
      <c r="M260" s="36" t="s">
        <v>78</v>
      </c>
      <c r="N260" s="36"/>
      <c r="O260" s="35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0"/>
      <c r="R260" s="570"/>
      <c r="S260" s="570"/>
      <c r="T260" s="571"/>
      <c r="U260" s="37"/>
      <c r="V260" s="37"/>
      <c r="W260" s="38" t="s">
        <v>70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108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customHeight="1" x14ac:dyDescent="0.25">
      <c r="A261" s="60" t="s">
        <v>420</v>
      </c>
      <c r="B261" s="60" t="s">
        <v>421</v>
      </c>
      <c r="C261" s="34">
        <v>4301012199</v>
      </c>
      <c r="D261" s="563">
        <v>4680115886957</v>
      </c>
      <c r="E261" s="564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106</v>
      </c>
      <c r="L261" s="35"/>
      <c r="M261" s="36" t="s">
        <v>78</v>
      </c>
      <c r="N261" s="36"/>
      <c r="O261" s="35">
        <v>30</v>
      </c>
      <c r="P261" s="724" t="s">
        <v>422</v>
      </c>
      <c r="Q261" s="570"/>
      <c r="R261" s="570"/>
      <c r="S261" s="570"/>
      <c r="T261" s="571"/>
      <c r="U261" s="37"/>
      <c r="V261" s="37"/>
      <c r="W261" s="38" t="s">
        <v>70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423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customHeight="1" x14ac:dyDescent="0.25">
      <c r="A262" s="60" t="s">
        <v>424</v>
      </c>
      <c r="B262" s="60" t="s">
        <v>425</v>
      </c>
      <c r="C262" s="34">
        <v>4301012098</v>
      </c>
      <c r="D262" s="563">
        <v>4680115885660</v>
      </c>
      <c r="E262" s="564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106</v>
      </c>
      <c r="L262" s="35"/>
      <c r="M262" s="36" t="s">
        <v>78</v>
      </c>
      <c r="N262" s="36"/>
      <c r="O262" s="35">
        <v>35</v>
      </c>
      <c r="P262" s="6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0"/>
      <c r="R262" s="570"/>
      <c r="S262" s="570"/>
      <c r="T262" s="571"/>
      <c r="U262" s="37"/>
      <c r="V262" s="37"/>
      <c r="W262" s="38" t="s">
        <v>70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426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customHeight="1" x14ac:dyDescent="0.25">
      <c r="A263" s="60" t="s">
        <v>427</v>
      </c>
      <c r="B263" s="60" t="s">
        <v>428</v>
      </c>
      <c r="C263" s="34">
        <v>4301012176</v>
      </c>
      <c r="D263" s="563">
        <v>4680115886773</v>
      </c>
      <c r="E263" s="564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106</v>
      </c>
      <c r="L263" s="35"/>
      <c r="M263" s="36" t="s">
        <v>107</v>
      </c>
      <c r="N263" s="36"/>
      <c r="O263" s="35">
        <v>31</v>
      </c>
      <c r="P263" s="604" t="s">
        <v>429</v>
      </c>
      <c r="Q263" s="570"/>
      <c r="R263" s="570"/>
      <c r="S263" s="570"/>
      <c r="T263" s="571"/>
      <c r="U263" s="37"/>
      <c r="V263" s="37"/>
      <c r="W263" s="38" t="s">
        <v>70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430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x14ac:dyDescent="0.2">
      <c r="A264" s="579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80"/>
      <c r="P264" s="574" t="s">
        <v>72</v>
      </c>
      <c r="Q264" s="575"/>
      <c r="R264" s="575"/>
      <c r="S264" s="575"/>
      <c r="T264" s="575"/>
      <c r="U264" s="575"/>
      <c r="V264" s="576"/>
      <c r="W264" s="40" t="s">
        <v>73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562"/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80"/>
      <c r="P265" s="574" t="s">
        <v>72</v>
      </c>
      <c r="Q265" s="575"/>
      <c r="R265" s="575"/>
      <c r="S265" s="575"/>
      <c r="T265" s="575"/>
      <c r="U265" s="575"/>
      <c r="V265" s="576"/>
      <c r="W265" s="40" t="s">
        <v>70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customHeight="1" x14ac:dyDescent="0.25">
      <c r="A266" s="583" t="s">
        <v>431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62"/>
      <c r="AB266" s="62"/>
      <c r="AC266" s="62"/>
    </row>
    <row r="267" spans="1:68" ht="14.25" customHeight="1" x14ac:dyDescent="0.25">
      <c r="A267" s="561" t="s">
        <v>74</v>
      </c>
      <c r="B267" s="562"/>
      <c r="C267" s="562"/>
      <c r="D267" s="562"/>
      <c r="E267" s="562"/>
      <c r="F267" s="562"/>
      <c r="G267" s="562"/>
      <c r="H267" s="562"/>
      <c r="I267" s="562"/>
      <c r="J267" s="562"/>
      <c r="K267" s="562"/>
      <c r="L267" s="562"/>
      <c r="M267" s="562"/>
      <c r="N267" s="562"/>
      <c r="O267" s="562"/>
      <c r="P267" s="562"/>
      <c r="Q267" s="562"/>
      <c r="R267" s="562"/>
      <c r="S267" s="562"/>
      <c r="T267" s="562"/>
      <c r="U267" s="562"/>
      <c r="V267" s="562"/>
      <c r="W267" s="562"/>
      <c r="X267" s="562"/>
      <c r="Y267" s="562"/>
      <c r="Z267" s="562"/>
      <c r="AA267" s="63"/>
      <c r="AB267" s="63"/>
      <c r="AC267" s="63"/>
    </row>
    <row r="268" spans="1:68" ht="27" customHeight="1" x14ac:dyDescent="0.25">
      <c r="A268" s="60" t="s">
        <v>432</v>
      </c>
      <c r="B268" s="60" t="s">
        <v>433</v>
      </c>
      <c r="C268" s="34">
        <v>4301051893</v>
      </c>
      <c r="D268" s="563">
        <v>4680115886186</v>
      </c>
      <c r="E268" s="564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77</v>
      </c>
      <c r="L268" s="35"/>
      <c r="M268" s="36" t="s">
        <v>78</v>
      </c>
      <c r="N268" s="36"/>
      <c r="O268" s="35">
        <v>45</v>
      </c>
      <c r="P268" s="8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0"/>
      <c r="R268" s="570"/>
      <c r="S268" s="570"/>
      <c r="T268" s="571"/>
      <c r="U268" s="37"/>
      <c r="V268" s="37"/>
      <c r="W268" s="38" t="s">
        <v>70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434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customHeight="1" x14ac:dyDescent="0.25">
      <c r="A269" s="60" t="s">
        <v>435</v>
      </c>
      <c r="B269" s="60" t="s">
        <v>436</v>
      </c>
      <c r="C269" s="34">
        <v>4301051795</v>
      </c>
      <c r="D269" s="563">
        <v>4680115881228</v>
      </c>
      <c r="E269" s="564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77</v>
      </c>
      <c r="L269" s="35"/>
      <c r="M269" s="36" t="s">
        <v>93</v>
      </c>
      <c r="N269" s="36"/>
      <c r="O269" s="35">
        <v>40</v>
      </c>
      <c r="P269" s="6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0"/>
      <c r="R269" s="570"/>
      <c r="S269" s="570"/>
      <c r="T269" s="571"/>
      <c r="U269" s="37"/>
      <c r="V269" s="37"/>
      <c r="W269" s="38" t="s">
        <v>70</v>
      </c>
      <c r="X269" s="56">
        <v>180</v>
      </c>
      <c r="Y269" s="53">
        <f>IFERROR(IF(X269="",0,CEILING((X269/$H269),1)*$H269),"")</f>
        <v>180</v>
      </c>
      <c r="Z269" s="39">
        <f>IFERROR(IF(Y269=0,"",ROUNDUP(Y269/H269,0)*0.00651),"")</f>
        <v>0.48825000000000002</v>
      </c>
      <c r="AA269" s="65"/>
      <c r="AB269" s="66"/>
      <c r="AC269" s="331" t="s">
        <v>437</v>
      </c>
      <c r="AG269" s="75"/>
      <c r="AJ269" s="79"/>
      <c r="AK269" s="79">
        <v>0</v>
      </c>
      <c r="BB269" s="332" t="s">
        <v>1</v>
      </c>
      <c r="BM269" s="75">
        <f>IFERROR(X269*I269/H269,"0")</f>
        <v>198.9</v>
      </c>
      <c r="BN269" s="75">
        <f>IFERROR(Y269*I269/H269,"0")</f>
        <v>198.9</v>
      </c>
      <c r="BO269" s="75">
        <f>IFERROR(1/J269*(X269/H269),"0")</f>
        <v>0.41208791208791212</v>
      </c>
      <c r="BP269" s="75">
        <f>IFERROR(1/J269*(Y269/H269),"0")</f>
        <v>0.41208791208791212</v>
      </c>
    </row>
    <row r="270" spans="1:68" ht="37.5" customHeight="1" x14ac:dyDescent="0.25">
      <c r="A270" s="60" t="s">
        <v>438</v>
      </c>
      <c r="B270" s="60" t="s">
        <v>439</v>
      </c>
      <c r="C270" s="34">
        <v>4301051388</v>
      </c>
      <c r="D270" s="563">
        <v>4680115881211</v>
      </c>
      <c r="E270" s="564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77</v>
      </c>
      <c r="L270" s="35" t="s">
        <v>112</v>
      </c>
      <c r="M270" s="36" t="s">
        <v>78</v>
      </c>
      <c r="N270" s="36"/>
      <c r="O270" s="35">
        <v>45</v>
      </c>
      <c r="P270" s="6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0"/>
      <c r="R270" s="570"/>
      <c r="S270" s="570"/>
      <c r="T270" s="571"/>
      <c r="U270" s="37"/>
      <c r="V270" s="37"/>
      <c r="W270" s="38" t="s">
        <v>70</v>
      </c>
      <c r="X270" s="56">
        <v>320</v>
      </c>
      <c r="Y270" s="53">
        <f>IFERROR(IF(X270="",0,CEILING((X270/$H270),1)*$H270),"")</f>
        <v>321.59999999999997</v>
      </c>
      <c r="Z270" s="39">
        <f>IFERROR(IF(Y270=0,"",ROUNDUP(Y270/H270,0)*0.00651),"")</f>
        <v>0.87234</v>
      </c>
      <c r="AA270" s="65"/>
      <c r="AB270" s="66"/>
      <c r="AC270" s="333" t="s">
        <v>440</v>
      </c>
      <c r="AG270" s="75"/>
      <c r="AJ270" s="79" t="s">
        <v>113</v>
      </c>
      <c r="AK270" s="79">
        <v>436.8</v>
      </c>
      <c r="BB270" s="334" t="s">
        <v>1</v>
      </c>
      <c r="BM270" s="75">
        <f>IFERROR(X270*I270/H270,"0")</f>
        <v>344</v>
      </c>
      <c r="BN270" s="75">
        <f>IFERROR(Y270*I270/H270,"0")</f>
        <v>345.71999999999997</v>
      </c>
      <c r="BO270" s="75">
        <f>IFERROR(1/J270*(X270/H270),"0")</f>
        <v>0.73260073260073266</v>
      </c>
      <c r="BP270" s="75">
        <f>IFERROR(1/J270*(Y270/H270),"0")</f>
        <v>0.73626373626373631</v>
      </c>
    </row>
    <row r="271" spans="1:68" x14ac:dyDescent="0.2">
      <c r="A271" s="579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80"/>
      <c r="P271" s="574" t="s">
        <v>72</v>
      </c>
      <c r="Q271" s="575"/>
      <c r="R271" s="575"/>
      <c r="S271" s="575"/>
      <c r="T271" s="575"/>
      <c r="U271" s="575"/>
      <c r="V271" s="576"/>
      <c r="W271" s="40" t="s">
        <v>73</v>
      </c>
      <c r="X271" s="41">
        <f>IFERROR(X268/H268,"0")+IFERROR(X269/H269,"0")+IFERROR(X270/H270,"0")</f>
        <v>208.33333333333334</v>
      </c>
      <c r="Y271" s="41">
        <f>IFERROR(Y268/H268,"0")+IFERROR(Y269/H269,"0")+IFERROR(Y270/H270,"0")</f>
        <v>209</v>
      </c>
      <c r="Z271" s="41">
        <f>IFERROR(IF(Z268="",0,Z268),"0")+IFERROR(IF(Z269="",0,Z269),"0")+IFERROR(IF(Z270="",0,Z270),"0")</f>
        <v>1.36059</v>
      </c>
      <c r="AA271" s="64"/>
      <c r="AB271" s="64"/>
      <c r="AC271" s="64"/>
    </row>
    <row r="272" spans="1:68" x14ac:dyDescent="0.2">
      <c r="A272" s="562"/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80"/>
      <c r="P272" s="574" t="s">
        <v>72</v>
      </c>
      <c r="Q272" s="575"/>
      <c r="R272" s="575"/>
      <c r="S272" s="575"/>
      <c r="T272" s="575"/>
      <c r="U272" s="575"/>
      <c r="V272" s="576"/>
      <c r="W272" s="40" t="s">
        <v>70</v>
      </c>
      <c r="X272" s="41">
        <f>IFERROR(SUM(X268:X270),"0")</f>
        <v>500</v>
      </c>
      <c r="Y272" s="41">
        <f>IFERROR(SUM(Y268:Y270),"0")</f>
        <v>501.59999999999997</v>
      </c>
      <c r="Z272" s="40"/>
      <c r="AA272" s="64"/>
      <c r="AB272" s="64"/>
      <c r="AC272" s="64"/>
    </row>
    <row r="273" spans="1:68" ht="16.5" customHeight="1" x14ac:dyDescent="0.25">
      <c r="A273" s="583" t="s">
        <v>441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62"/>
      <c r="AB273" s="62"/>
      <c r="AC273" s="62"/>
    </row>
    <row r="274" spans="1:68" ht="14.25" customHeight="1" x14ac:dyDescent="0.25">
      <c r="A274" s="561" t="s">
        <v>64</v>
      </c>
      <c r="B274" s="562"/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2"/>
      <c r="AA274" s="63"/>
      <c r="AB274" s="63"/>
      <c r="AC274" s="63"/>
    </row>
    <row r="275" spans="1:68" ht="27" customHeight="1" x14ac:dyDescent="0.25">
      <c r="A275" s="60" t="s">
        <v>442</v>
      </c>
      <c r="B275" s="60" t="s">
        <v>443</v>
      </c>
      <c r="C275" s="34">
        <v>4301031307</v>
      </c>
      <c r="D275" s="563">
        <v>4680115880344</v>
      </c>
      <c r="E275" s="564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67</v>
      </c>
      <c r="L275" s="35"/>
      <c r="M275" s="36" t="s">
        <v>68</v>
      </c>
      <c r="N275" s="36"/>
      <c r="O275" s="35">
        <v>40</v>
      </c>
      <c r="P275" s="8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0"/>
      <c r="R275" s="570"/>
      <c r="S275" s="570"/>
      <c r="T275" s="571"/>
      <c r="U275" s="37"/>
      <c r="V275" s="37"/>
      <c r="W275" s="38" t="s">
        <v>70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444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79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80"/>
      <c r="P276" s="574" t="s">
        <v>72</v>
      </c>
      <c r="Q276" s="575"/>
      <c r="R276" s="575"/>
      <c r="S276" s="575"/>
      <c r="T276" s="575"/>
      <c r="U276" s="575"/>
      <c r="V276" s="576"/>
      <c r="W276" s="40" t="s">
        <v>73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562"/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80"/>
      <c r="P277" s="574" t="s">
        <v>72</v>
      </c>
      <c r="Q277" s="575"/>
      <c r="R277" s="575"/>
      <c r="S277" s="575"/>
      <c r="T277" s="575"/>
      <c r="U277" s="575"/>
      <c r="V277" s="576"/>
      <c r="W277" s="40" t="s">
        <v>70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customHeight="1" x14ac:dyDescent="0.25">
      <c r="A278" s="561" t="s">
        <v>74</v>
      </c>
      <c r="B278" s="562"/>
      <c r="C278" s="562"/>
      <c r="D278" s="562"/>
      <c r="E278" s="562"/>
      <c r="F278" s="562"/>
      <c r="G278" s="562"/>
      <c r="H278" s="562"/>
      <c r="I278" s="562"/>
      <c r="J278" s="562"/>
      <c r="K278" s="562"/>
      <c r="L278" s="562"/>
      <c r="M278" s="562"/>
      <c r="N278" s="562"/>
      <c r="O278" s="562"/>
      <c r="P278" s="562"/>
      <c r="Q278" s="562"/>
      <c r="R278" s="562"/>
      <c r="S278" s="562"/>
      <c r="T278" s="562"/>
      <c r="U278" s="562"/>
      <c r="V278" s="562"/>
      <c r="W278" s="562"/>
      <c r="X278" s="562"/>
      <c r="Y278" s="562"/>
      <c r="Z278" s="562"/>
      <c r="AA278" s="63"/>
      <c r="AB278" s="63"/>
      <c r="AC278" s="63"/>
    </row>
    <row r="279" spans="1:68" ht="27" customHeight="1" x14ac:dyDescent="0.25">
      <c r="A279" s="60" t="s">
        <v>445</v>
      </c>
      <c r="B279" s="60" t="s">
        <v>446</v>
      </c>
      <c r="C279" s="34">
        <v>4301051782</v>
      </c>
      <c r="D279" s="563">
        <v>4680115884618</v>
      </c>
      <c r="E279" s="564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111</v>
      </c>
      <c r="L279" s="35"/>
      <c r="M279" s="36" t="s">
        <v>78</v>
      </c>
      <c r="N279" s="36"/>
      <c r="O279" s="35">
        <v>45</v>
      </c>
      <c r="P279" s="7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0"/>
      <c r="R279" s="570"/>
      <c r="S279" s="570"/>
      <c r="T279" s="571"/>
      <c r="U279" s="37"/>
      <c r="V279" s="37"/>
      <c r="W279" s="38" t="s">
        <v>70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447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x14ac:dyDescent="0.2">
      <c r="A280" s="579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80"/>
      <c r="P280" s="574" t="s">
        <v>72</v>
      </c>
      <c r="Q280" s="575"/>
      <c r="R280" s="575"/>
      <c r="S280" s="575"/>
      <c r="T280" s="575"/>
      <c r="U280" s="575"/>
      <c r="V280" s="576"/>
      <c r="W280" s="40" t="s">
        <v>73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x14ac:dyDescent="0.2">
      <c r="A281" s="562"/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80"/>
      <c r="P281" s="574" t="s">
        <v>72</v>
      </c>
      <c r="Q281" s="575"/>
      <c r="R281" s="575"/>
      <c r="S281" s="575"/>
      <c r="T281" s="575"/>
      <c r="U281" s="575"/>
      <c r="V281" s="576"/>
      <c r="W281" s="40" t="s">
        <v>70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customHeight="1" x14ac:dyDescent="0.25">
      <c r="A282" s="583" t="s">
        <v>448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62"/>
      <c r="AB282" s="62"/>
      <c r="AC282" s="62"/>
    </row>
    <row r="283" spans="1:68" ht="14.25" customHeight="1" x14ac:dyDescent="0.25">
      <c r="A283" s="561" t="s">
        <v>103</v>
      </c>
      <c r="B283" s="562"/>
      <c r="C283" s="562"/>
      <c r="D283" s="562"/>
      <c r="E283" s="562"/>
      <c r="F283" s="562"/>
      <c r="G283" s="562"/>
      <c r="H283" s="562"/>
      <c r="I283" s="562"/>
      <c r="J283" s="562"/>
      <c r="K283" s="562"/>
      <c r="L283" s="562"/>
      <c r="M283" s="562"/>
      <c r="N283" s="562"/>
      <c r="O283" s="562"/>
      <c r="P283" s="562"/>
      <c r="Q283" s="562"/>
      <c r="R283" s="562"/>
      <c r="S283" s="562"/>
      <c r="T283" s="562"/>
      <c r="U283" s="562"/>
      <c r="V283" s="562"/>
      <c r="W283" s="562"/>
      <c r="X283" s="562"/>
      <c r="Y283" s="562"/>
      <c r="Z283" s="562"/>
      <c r="AA283" s="63"/>
      <c r="AB283" s="63"/>
      <c r="AC283" s="63"/>
    </row>
    <row r="284" spans="1:68" ht="27" customHeight="1" x14ac:dyDescent="0.25">
      <c r="A284" s="60" t="s">
        <v>449</v>
      </c>
      <c r="B284" s="60" t="s">
        <v>450</v>
      </c>
      <c r="C284" s="34">
        <v>4301011662</v>
      </c>
      <c r="D284" s="563">
        <v>4680115883703</v>
      </c>
      <c r="E284" s="564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106</v>
      </c>
      <c r="L284" s="35"/>
      <c r="M284" s="36" t="s">
        <v>107</v>
      </c>
      <c r="N284" s="36"/>
      <c r="O284" s="35">
        <v>55</v>
      </c>
      <c r="P284" s="81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0"/>
      <c r="R284" s="570"/>
      <c r="S284" s="570"/>
      <c r="T284" s="571"/>
      <c r="U284" s="37"/>
      <c r="V284" s="37"/>
      <c r="W284" s="38" t="s">
        <v>70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451</v>
      </c>
      <c r="AB284" s="66"/>
      <c r="AC284" s="339" t="s">
        <v>452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79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80"/>
      <c r="P285" s="574" t="s">
        <v>72</v>
      </c>
      <c r="Q285" s="575"/>
      <c r="R285" s="575"/>
      <c r="S285" s="575"/>
      <c r="T285" s="575"/>
      <c r="U285" s="575"/>
      <c r="V285" s="576"/>
      <c r="W285" s="40" t="s">
        <v>73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62"/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80"/>
      <c r="P286" s="574" t="s">
        <v>72</v>
      </c>
      <c r="Q286" s="575"/>
      <c r="R286" s="575"/>
      <c r="S286" s="575"/>
      <c r="T286" s="575"/>
      <c r="U286" s="575"/>
      <c r="V286" s="576"/>
      <c r="W286" s="40" t="s">
        <v>70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583" t="s">
        <v>453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62"/>
      <c r="AB287" s="62"/>
      <c r="AC287" s="62"/>
    </row>
    <row r="288" spans="1:68" ht="14.25" customHeight="1" x14ac:dyDescent="0.25">
      <c r="A288" s="561" t="s">
        <v>103</v>
      </c>
      <c r="B288" s="562"/>
      <c r="C288" s="562"/>
      <c r="D288" s="562"/>
      <c r="E288" s="562"/>
      <c r="F288" s="562"/>
      <c r="G288" s="562"/>
      <c r="H288" s="562"/>
      <c r="I288" s="562"/>
      <c r="J288" s="562"/>
      <c r="K288" s="562"/>
      <c r="L288" s="562"/>
      <c r="M288" s="562"/>
      <c r="N288" s="562"/>
      <c r="O288" s="562"/>
      <c r="P288" s="562"/>
      <c r="Q288" s="562"/>
      <c r="R288" s="562"/>
      <c r="S288" s="562"/>
      <c r="T288" s="562"/>
      <c r="U288" s="562"/>
      <c r="V288" s="562"/>
      <c r="W288" s="562"/>
      <c r="X288" s="562"/>
      <c r="Y288" s="562"/>
      <c r="Z288" s="562"/>
      <c r="AA288" s="63"/>
      <c r="AB288" s="63"/>
      <c r="AC288" s="63"/>
    </row>
    <row r="289" spans="1:68" ht="27" customHeight="1" x14ac:dyDescent="0.25">
      <c r="A289" s="60" t="s">
        <v>454</v>
      </c>
      <c r="B289" s="60" t="s">
        <v>455</v>
      </c>
      <c r="C289" s="34">
        <v>4301012024</v>
      </c>
      <c r="D289" s="563">
        <v>4680115885615</v>
      </c>
      <c r="E289" s="564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106</v>
      </c>
      <c r="L289" s="35"/>
      <c r="M289" s="36" t="s">
        <v>78</v>
      </c>
      <c r="N289" s="36"/>
      <c r="O289" s="35">
        <v>55</v>
      </c>
      <c r="P289" s="7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70"/>
      <c r="R289" s="570"/>
      <c r="S289" s="570"/>
      <c r="T289" s="571"/>
      <c r="U289" s="37"/>
      <c r="V289" s="37"/>
      <c r="W289" s="38" t="s">
        <v>70</v>
      </c>
      <c r="X289" s="56">
        <v>0</v>
      </c>
      <c r="Y289" s="53">
        <f t="shared" ref="Y289:Y294" si="37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456</v>
      </c>
      <c r="AG289" s="75"/>
      <c r="AJ289" s="79"/>
      <c r="AK289" s="79">
        <v>0</v>
      </c>
      <c r="BB289" s="342" t="s">
        <v>1</v>
      </c>
      <c r="BM289" s="75">
        <f t="shared" ref="BM289:BM294" si="38">IFERROR(X289*I289/H289,"0")</f>
        <v>0</v>
      </c>
      <c r="BN289" s="75">
        <f t="shared" ref="BN289:BN294" si="39">IFERROR(Y289*I289/H289,"0")</f>
        <v>0</v>
      </c>
      <c r="BO289" s="75">
        <f t="shared" ref="BO289:BO294" si="40">IFERROR(1/J289*(X289/H289),"0")</f>
        <v>0</v>
      </c>
      <c r="BP289" s="75">
        <f t="shared" ref="BP289:BP294" si="41">IFERROR(1/J289*(Y289/H289),"0")</f>
        <v>0</v>
      </c>
    </row>
    <row r="290" spans="1:68" ht="27" customHeight="1" x14ac:dyDescent="0.25">
      <c r="A290" s="60" t="s">
        <v>457</v>
      </c>
      <c r="B290" s="60" t="s">
        <v>458</v>
      </c>
      <c r="C290" s="34">
        <v>4301012016</v>
      </c>
      <c r="D290" s="563">
        <v>4680115885554</v>
      </c>
      <c r="E290" s="564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106</v>
      </c>
      <c r="L290" s="35" t="s">
        <v>459</v>
      </c>
      <c r="M290" s="36" t="s">
        <v>78</v>
      </c>
      <c r="N290" s="36"/>
      <c r="O290" s="35">
        <v>55</v>
      </c>
      <c r="P290" s="8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70"/>
      <c r="R290" s="570"/>
      <c r="S290" s="570"/>
      <c r="T290" s="571"/>
      <c r="U290" s="37"/>
      <c r="V290" s="37"/>
      <c r="W290" s="38" t="s">
        <v>70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460</v>
      </c>
      <c r="AG290" s="75"/>
      <c r="AJ290" s="79" t="s">
        <v>461</v>
      </c>
      <c r="AK290" s="79">
        <v>86.4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customHeight="1" x14ac:dyDescent="0.25">
      <c r="A291" s="60" t="s">
        <v>457</v>
      </c>
      <c r="B291" s="60" t="s">
        <v>462</v>
      </c>
      <c r="C291" s="34">
        <v>4301011911</v>
      </c>
      <c r="D291" s="563">
        <v>4680115885554</v>
      </c>
      <c r="E291" s="564"/>
      <c r="F291" s="59">
        <v>1.35</v>
      </c>
      <c r="G291" s="35">
        <v>8</v>
      </c>
      <c r="H291" s="59">
        <v>10.8</v>
      </c>
      <c r="I291" s="59">
        <v>11.28</v>
      </c>
      <c r="J291" s="35">
        <v>48</v>
      </c>
      <c r="K291" s="35" t="s">
        <v>106</v>
      </c>
      <c r="L291" s="35"/>
      <c r="M291" s="36" t="s">
        <v>463</v>
      </c>
      <c r="N291" s="36"/>
      <c r="O291" s="35">
        <v>55</v>
      </c>
      <c r="P291" s="60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0"/>
      <c r="R291" s="570"/>
      <c r="S291" s="570"/>
      <c r="T291" s="571"/>
      <c r="U291" s="37"/>
      <c r="V291" s="37"/>
      <c r="W291" s="38" t="s">
        <v>70</v>
      </c>
      <c r="X291" s="56">
        <v>0</v>
      </c>
      <c r="Y291" s="53">
        <f t="shared" si="37"/>
        <v>0</v>
      </c>
      <c r="Z291" s="39" t="str">
        <f>IFERROR(IF(Y291=0,"",ROUNDUP(Y291/H291,0)*0.02039),"")</f>
        <v/>
      </c>
      <c r="AA291" s="65"/>
      <c r="AB291" s="66"/>
      <c r="AC291" s="345" t="s">
        <v>464</v>
      </c>
      <c r="AG291" s="75"/>
      <c r="AJ291" s="79"/>
      <c r="AK291" s="79">
        <v>0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37.5" customHeight="1" x14ac:dyDescent="0.25">
      <c r="A292" s="60" t="s">
        <v>465</v>
      </c>
      <c r="B292" s="60" t="s">
        <v>466</v>
      </c>
      <c r="C292" s="34">
        <v>4301011858</v>
      </c>
      <c r="D292" s="563">
        <v>4680115885646</v>
      </c>
      <c r="E292" s="564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106</v>
      </c>
      <c r="L292" s="35"/>
      <c r="M292" s="36" t="s">
        <v>107</v>
      </c>
      <c r="N292" s="36"/>
      <c r="O292" s="35">
        <v>55</v>
      </c>
      <c r="P292" s="6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70"/>
      <c r="R292" s="570"/>
      <c r="S292" s="570"/>
      <c r="T292" s="571"/>
      <c r="U292" s="37"/>
      <c r="V292" s="37"/>
      <c r="W292" s="38" t="s">
        <v>70</v>
      </c>
      <c r="X292" s="56">
        <v>0</v>
      </c>
      <c r="Y292" s="53">
        <f t="shared" si="37"/>
        <v>0</v>
      </c>
      <c r="Z292" s="39" t="str">
        <f>IFERROR(IF(Y292=0,"",ROUNDUP(Y292/H292,0)*0.01898),"")</f>
        <v/>
      </c>
      <c r="AA292" s="65"/>
      <c r="AB292" s="66"/>
      <c r="AC292" s="347" t="s">
        <v>467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27" customHeight="1" x14ac:dyDescent="0.25">
      <c r="A293" s="60" t="s">
        <v>468</v>
      </c>
      <c r="B293" s="60" t="s">
        <v>469</v>
      </c>
      <c r="C293" s="34">
        <v>4301011857</v>
      </c>
      <c r="D293" s="563">
        <v>4680115885622</v>
      </c>
      <c r="E293" s="564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111</v>
      </c>
      <c r="L293" s="35"/>
      <c r="M293" s="36" t="s">
        <v>107</v>
      </c>
      <c r="N293" s="36"/>
      <c r="O293" s="35">
        <v>55</v>
      </c>
      <c r="P293" s="6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70"/>
      <c r="R293" s="570"/>
      <c r="S293" s="570"/>
      <c r="T293" s="571"/>
      <c r="U293" s="37"/>
      <c r="V293" s="37"/>
      <c r="W293" s="38" t="s">
        <v>70</v>
      </c>
      <c r="X293" s="56">
        <v>0</v>
      </c>
      <c r="Y293" s="53">
        <f t="shared" si="37"/>
        <v>0</v>
      </c>
      <c r="Z293" s="39" t="str">
        <f>IFERROR(IF(Y293=0,"",ROUNDUP(Y293/H293,0)*0.00902),"")</f>
        <v/>
      </c>
      <c r="AA293" s="65"/>
      <c r="AB293" s="66"/>
      <c r="AC293" s="349" t="s">
        <v>456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t="27" customHeight="1" x14ac:dyDescent="0.25">
      <c r="A294" s="60" t="s">
        <v>470</v>
      </c>
      <c r="B294" s="60" t="s">
        <v>471</v>
      </c>
      <c r="C294" s="34">
        <v>4301011859</v>
      </c>
      <c r="D294" s="563">
        <v>4680115885608</v>
      </c>
      <c r="E294" s="564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111</v>
      </c>
      <c r="L294" s="35"/>
      <c r="M294" s="36" t="s">
        <v>107</v>
      </c>
      <c r="N294" s="36"/>
      <c r="O294" s="35">
        <v>55</v>
      </c>
      <c r="P294" s="6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70"/>
      <c r="R294" s="570"/>
      <c r="S294" s="570"/>
      <c r="T294" s="571"/>
      <c r="U294" s="37"/>
      <c r="V294" s="37"/>
      <c r="W294" s="38" t="s">
        <v>70</v>
      </c>
      <c r="X294" s="56">
        <v>0</v>
      </c>
      <c r="Y294" s="53">
        <f t="shared" si="37"/>
        <v>0</v>
      </c>
      <c r="Z294" s="39" t="str">
        <f>IFERROR(IF(Y294=0,"",ROUNDUP(Y294/H294,0)*0.00902),"")</f>
        <v/>
      </c>
      <c r="AA294" s="65"/>
      <c r="AB294" s="66"/>
      <c r="AC294" s="351" t="s">
        <v>472</v>
      </c>
      <c r="AG294" s="75"/>
      <c r="AJ294" s="79"/>
      <c r="AK294" s="79">
        <v>0</v>
      </c>
      <c r="BB294" s="352" t="s">
        <v>1</v>
      </c>
      <c r="BM294" s="75">
        <f t="shared" si="38"/>
        <v>0</v>
      </c>
      <c r="BN294" s="75">
        <f t="shared" si="39"/>
        <v>0</v>
      </c>
      <c r="BO294" s="75">
        <f t="shared" si="40"/>
        <v>0</v>
      </c>
      <c r="BP294" s="75">
        <f t="shared" si="41"/>
        <v>0</v>
      </c>
    </row>
    <row r="295" spans="1:68" x14ac:dyDescent="0.2">
      <c r="A295" s="579"/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80"/>
      <c r="P295" s="574" t="s">
        <v>72</v>
      </c>
      <c r="Q295" s="575"/>
      <c r="R295" s="575"/>
      <c r="S295" s="575"/>
      <c r="T295" s="575"/>
      <c r="U295" s="575"/>
      <c r="V295" s="576"/>
      <c r="W295" s="40" t="s">
        <v>73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562"/>
      <c r="B296" s="562"/>
      <c r="C296" s="562"/>
      <c r="D296" s="562"/>
      <c r="E296" s="562"/>
      <c r="F296" s="562"/>
      <c r="G296" s="562"/>
      <c r="H296" s="562"/>
      <c r="I296" s="562"/>
      <c r="J296" s="562"/>
      <c r="K296" s="562"/>
      <c r="L296" s="562"/>
      <c r="M296" s="562"/>
      <c r="N296" s="562"/>
      <c r="O296" s="580"/>
      <c r="P296" s="574" t="s">
        <v>72</v>
      </c>
      <c r="Q296" s="575"/>
      <c r="R296" s="575"/>
      <c r="S296" s="575"/>
      <c r="T296" s="575"/>
      <c r="U296" s="575"/>
      <c r="V296" s="576"/>
      <c r="W296" s="40" t="s">
        <v>70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4.25" customHeight="1" x14ac:dyDescent="0.25">
      <c r="A297" s="561" t="s">
        <v>64</v>
      </c>
      <c r="B297" s="562"/>
      <c r="C297" s="562"/>
      <c r="D297" s="562"/>
      <c r="E297" s="562"/>
      <c r="F297" s="562"/>
      <c r="G297" s="562"/>
      <c r="H297" s="562"/>
      <c r="I297" s="562"/>
      <c r="J297" s="562"/>
      <c r="K297" s="562"/>
      <c r="L297" s="562"/>
      <c r="M297" s="562"/>
      <c r="N297" s="562"/>
      <c r="O297" s="562"/>
      <c r="P297" s="562"/>
      <c r="Q297" s="562"/>
      <c r="R297" s="562"/>
      <c r="S297" s="562"/>
      <c r="T297" s="562"/>
      <c r="U297" s="562"/>
      <c r="V297" s="562"/>
      <c r="W297" s="562"/>
      <c r="X297" s="562"/>
      <c r="Y297" s="562"/>
      <c r="Z297" s="562"/>
      <c r="AA297" s="63"/>
      <c r="AB297" s="63"/>
      <c r="AC297" s="63"/>
    </row>
    <row r="298" spans="1:68" ht="27" customHeight="1" x14ac:dyDescent="0.25">
      <c r="A298" s="60" t="s">
        <v>473</v>
      </c>
      <c r="B298" s="60" t="s">
        <v>474</v>
      </c>
      <c r="C298" s="34">
        <v>4301030878</v>
      </c>
      <c r="D298" s="563">
        <v>4607091387193</v>
      </c>
      <c r="E298" s="564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111</v>
      </c>
      <c r="L298" s="35"/>
      <c r="M298" s="36" t="s">
        <v>68</v>
      </c>
      <c r="N298" s="36"/>
      <c r="O298" s="35">
        <v>35</v>
      </c>
      <c r="P298" s="6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70"/>
      <c r="R298" s="570"/>
      <c r="S298" s="570"/>
      <c r="T298" s="571"/>
      <c r="U298" s="37"/>
      <c r="V298" s="37"/>
      <c r="W298" s="38" t="s">
        <v>70</v>
      </c>
      <c r="X298" s="56">
        <v>0</v>
      </c>
      <c r="Y298" s="53">
        <f t="shared" ref="Y298:Y304" si="42">IFERROR(IF(X298="",0,CEILING((X298/$H298),1)*$H298),"")</f>
        <v>0</v>
      </c>
      <c r="Z298" s="39" t="str">
        <f>IFERROR(IF(Y298=0,"",ROUNDUP(Y298/H298,0)*0.00902),"")</f>
        <v/>
      </c>
      <c r="AA298" s="65"/>
      <c r="AB298" s="66"/>
      <c r="AC298" s="353" t="s">
        <v>475</v>
      </c>
      <c r="AG298" s="75"/>
      <c r="AJ298" s="79"/>
      <c r="AK298" s="79">
        <v>0</v>
      </c>
      <c r="BB298" s="354" t="s">
        <v>1</v>
      </c>
      <c r="BM298" s="75">
        <f t="shared" ref="BM298:BM304" si="43">IFERROR(X298*I298/H298,"0")</f>
        <v>0</v>
      </c>
      <c r="BN298" s="75">
        <f t="shared" ref="BN298:BN304" si="44">IFERROR(Y298*I298/H298,"0")</f>
        <v>0</v>
      </c>
      <c r="BO298" s="75">
        <f t="shared" ref="BO298:BO304" si="45">IFERROR(1/J298*(X298/H298),"0")</f>
        <v>0</v>
      </c>
      <c r="BP298" s="75">
        <f t="shared" ref="BP298:BP304" si="46">IFERROR(1/J298*(Y298/H298),"0")</f>
        <v>0</v>
      </c>
    </row>
    <row r="299" spans="1:68" ht="27" customHeight="1" x14ac:dyDescent="0.25">
      <c r="A299" s="60" t="s">
        <v>476</v>
      </c>
      <c r="B299" s="60" t="s">
        <v>477</v>
      </c>
      <c r="C299" s="34">
        <v>4301031153</v>
      </c>
      <c r="D299" s="563">
        <v>4607091387230</v>
      </c>
      <c r="E299" s="564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111</v>
      </c>
      <c r="L299" s="35"/>
      <c r="M299" s="36" t="s">
        <v>68</v>
      </c>
      <c r="N299" s="36"/>
      <c r="O299" s="35">
        <v>40</v>
      </c>
      <c r="P299" s="8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70"/>
      <c r="R299" s="570"/>
      <c r="S299" s="570"/>
      <c r="T299" s="571"/>
      <c r="U299" s="37"/>
      <c r="V299" s="37"/>
      <c r="W299" s="38" t="s">
        <v>70</v>
      </c>
      <c r="X299" s="56">
        <v>0</v>
      </c>
      <c r="Y299" s="53">
        <f t="shared" si="42"/>
        <v>0</v>
      </c>
      <c r="Z299" s="39" t="str">
        <f>IFERROR(IF(Y299=0,"",ROUNDUP(Y299/H299,0)*0.00902),"")</f>
        <v/>
      </c>
      <c r="AA299" s="65"/>
      <c r="AB299" s="66"/>
      <c r="AC299" s="355" t="s">
        <v>478</v>
      </c>
      <c r="AG299" s="75"/>
      <c r="AJ299" s="79"/>
      <c r="AK299" s="79">
        <v>0</v>
      </c>
      <c r="BB299" s="356" t="s">
        <v>1</v>
      </c>
      <c r="BM299" s="75">
        <f t="shared" si="43"/>
        <v>0</v>
      </c>
      <c r="BN299" s="75">
        <f t="shared" si="44"/>
        <v>0</v>
      </c>
      <c r="BO299" s="75">
        <f t="shared" si="45"/>
        <v>0</v>
      </c>
      <c r="BP299" s="75">
        <f t="shared" si="46"/>
        <v>0</v>
      </c>
    </row>
    <row r="300" spans="1:68" ht="27" customHeight="1" x14ac:dyDescent="0.25">
      <c r="A300" s="60" t="s">
        <v>479</v>
      </c>
      <c r="B300" s="60" t="s">
        <v>480</v>
      </c>
      <c r="C300" s="34">
        <v>4301031154</v>
      </c>
      <c r="D300" s="563">
        <v>4607091387292</v>
      </c>
      <c r="E300" s="564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111</v>
      </c>
      <c r="L300" s="35"/>
      <c r="M300" s="36" t="s">
        <v>68</v>
      </c>
      <c r="N300" s="36"/>
      <c r="O300" s="35">
        <v>45</v>
      </c>
      <c r="P300" s="77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70"/>
      <c r="R300" s="570"/>
      <c r="S300" s="570"/>
      <c r="T300" s="571"/>
      <c r="U300" s="37"/>
      <c r="V300" s="37"/>
      <c r="W300" s="38" t="s">
        <v>70</v>
      </c>
      <c r="X300" s="56">
        <v>0</v>
      </c>
      <c r="Y300" s="53">
        <f t="shared" si="42"/>
        <v>0</v>
      </c>
      <c r="Z300" s="39" t="str">
        <f>IFERROR(IF(Y300=0,"",ROUNDUP(Y300/H300,0)*0.00902),"")</f>
        <v/>
      </c>
      <c r="AA300" s="65"/>
      <c r="AB300" s="66"/>
      <c r="AC300" s="357" t="s">
        <v>481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customHeight="1" x14ac:dyDescent="0.25">
      <c r="A301" s="60" t="s">
        <v>482</v>
      </c>
      <c r="B301" s="60" t="s">
        <v>483</v>
      </c>
      <c r="C301" s="34">
        <v>4301031152</v>
      </c>
      <c r="D301" s="563">
        <v>4607091387285</v>
      </c>
      <c r="E301" s="564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67</v>
      </c>
      <c r="L301" s="35"/>
      <c r="M301" s="36" t="s">
        <v>68</v>
      </c>
      <c r="N301" s="36"/>
      <c r="O301" s="35">
        <v>40</v>
      </c>
      <c r="P301" s="6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70"/>
      <c r="R301" s="570"/>
      <c r="S301" s="570"/>
      <c r="T301" s="571"/>
      <c r="U301" s="37"/>
      <c r="V301" s="37"/>
      <c r="W301" s="38" t="s">
        <v>70</v>
      </c>
      <c r="X301" s="56">
        <v>0</v>
      </c>
      <c r="Y301" s="53">
        <f t="shared" si="42"/>
        <v>0</v>
      </c>
      <c r="Z301" s="39" t="str">
        <f>IFERROR(IF(Y301=0,"",ROUNDUP(Y301/H301,0)*0.00502),"")</f>
        <v/>
      </c>
      <c r="AA301" s="65"/>
      <c r="AB301" s="66"/>
      <c r="AC301" s="359" t="s">
        <v>478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customHeight="1" x14ac:dyDescent="0.25">
      <c r="A302" s="60" t="s">
        <v>484</v>
      </c>
      <c r="B302" s="60" t="s">
        <v>485</v>
      </c>
      <c r="C302" s="34">
        <v>4301031305</v>
      </c>
      <c r="D302" s="563">
        <v>4607091389845</v>
      </c>
      <c r="E302" s="564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67</v>
      </c>
      <c r="L302" s="35"/>
      <c r="M302" s="36" t="s">
        <v>68</v>
      </c>
      <c r="N302" s="36"/>
      <c r="O302" s="35">
        <v>40</v>
      </c>
      <c r="P302" s="8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70"/>
      <c r="R302" s="570"/>
      <c r="S302" s="570"/>
      <c r="T302" s="571"/>
      <c r="U302" s="37"/>
      <c r="V302" s="37"/>
      <c r="W302" s="38" t="s">
        <v>70</v>
      </c>
      <c r="X302" s="56">
        <v>70</v>
      </c>
      <c r="Y302" s="53">
        <f t="shared" si="42"/>
        <v>71.400000000000006</v>
      </c>
      <c r="Z302" s="39">
        <f>IFERROR(IF(Y302=0,"",ROUNDUP(Y302/H302,0)*0.00502),"")</f>
        <v>0.17068</v>
      </c>
      <c r="AA302" s="65"/>
      <c r="AB302" s="66"/>
      <c r="AC302" s="361" t="s">
        <v>486</v>
      </c>
      <c r="AG302" s="75"/>
      <c r="AJ302" s="79"/>
      <c r="AK302" s="79">
        <v>0</v>
      </c>
      <c r="BB302" s="362" t="s">
        <v>1</v>
      </c>
      <c r="BM302" s="75">
        <f t="shared" si="43"/>
        <v>73.333333333333329</v>
      </c>
      <c r="BN302" s="75">
        <f t="shared" si="44"/>
        <v>74.8</v>
      </c>
      <c r="BO302" s="75">
        <f t="shared" si="45"/>
        <v>0.14245014245014245</v>
      </c>
      <c r="BP302" s="75">
        <f t="shared" si="46"/>
        <v>0.14529914529914531</v>
      </c>
    </row>
    <row r="303" spans="1:68" ht="27" customHeight="1" x14ac:dyDescent="0.25">
      <c r="A303" s="60" t="s">
        <v>487</v>
      </c>
      <c r="B303" s="60" t="s">
        <v>488</v>
      </c>
      <c r="C303" s="34">
        <v>4301031306</v>
      </c>
      <c r="D303" s="563">
        <v>4680115882881</v>
      </c>
      <c r="E303" s="564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67</v>
      </c>
      <c r="L303" s="35"/>
      <c r="M303" s="36" t="s">
        <v>68</v>
      </c>
      <c r="N303" s="36"/>
      <c r="O303" s="35">
        <v>40</v>
      </c>
      <c r="P303" s="76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70"/>
      <c r="R303" s="570"/>
      <c r="S303" s="570"/>
      <c r="T303" s="571"/>
      <c r="U303" s="37"/>
      <c r="V303" s="37"/>
      <c r="W303" s="38" t="s">
        <v>70</v>
      </c>
      <c r="X303" s="56">
        <v>0</v>
      </c>
      <c r="Y303" s="53">
        <f t="shared" si="42"/>
        <v>0</v>
      </c>
      <c r="Z303" s="39" t="str">
        <f>IFERROR(IF(Y303=0,"",ROUNDUP(Y303/H303,0)*0.00502),"")</f>
        <v/>
      </c>
      <c r="AA303" s="65"/>
      <c r="AB303" s="66"/>
      <c r="AC303" s="363" t="s">
        <v>486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t="27" customHeight="1" x14ac:dyDescent="0.25">
      <c r="A304" s="60" t="s">
        <v>489</v>
      </c>
      <c r="B304" s="60" t="s">
        <v>490</v>
      </c>
      <c r="C304" s="34">
        <v>4301031066</v>
      </c>
      <c r="D304" s="563">
        <v>4607091383836</v>
      </c>
      <c r="E304" s="564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77</v>
      </c>
      <c r="L304" s="35"/>
      <c r="M304" s="36" t="s">
        <v>68</v>
      </c>
      <c r="N304" s="36"/>
      <c r="O304" s="35">
        <v>40</v>
      </c>
      <c r="P304" s="73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70"/>
      <c r="R304" s="570"/>
      <c r="S304" s="570"/>
      <c r="T304" s="571"/>
      <c r="U304" s="37"/>
      <c r="V304" s="37"/>
      <c r="W304" s="38" t="s">
        <v>70</v>
      </c>
      <c r="X304" s="56">
        <v>30</v>
      </c>
      <c r="Y304" s="53">
        <f t="shared" si="42"/>
        <v>30.6</v>
      </c>
      <c r="Z304" s="39">
        <f>IFERROR(IF(Y304=0,"",ROUNDUP(Y304/H304,0)*0.00651),"")</f>
        <v>0.11067</v>
      </c>
      <c r="AA304" s="65"/>
      <c r="AB304" s="66"/>
      <c r="AC304" s="365" t="s">
        <v>491</v>
      </c>
      <c r="AG304" s="75"/>
      <c r="AJ304" s="79"/>
      <c r="AK304" s="79">
        <v>0</v>
      </c>
      <c r="BB304" s="366" t="s">
        <v>1</v>
      </c>
      <c r="BM304" s="75">
        <f t="shared" si="43"/>
        <v>33.800000000000004</v>
      </c>
      <c r="BN304" s="75">
        <f t="shared" si="44"/>
        <v>34.475999999999999</v>
      </c>
      <c r="BO304" s="75">
        <f t="shared" si="45"/>
        <v>9.1575091575091583E-2</v>
      </c>
      <c r="BP304" s="75">
        <f t="shared" si="46"/>
        <v>9.3406593406593408E-2</v>
      </c>
    </row>
    <row r="305" spans="1:68" x14ac:dyDescent="0.2">
      <c r="A305" s="579"/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80"/>
      <c r="P305" s="574" t="s">
        <v>72</v>
      </c>
      <c r="Q305" s="575"/>
      <c r="R305" s="575"/>
      <c r="S305" s="575"/>
      <c r="T305" s="575"/>
      <c r="U305" s="575"/>
      <c r="V305" s="576"/>
      <c r="W305" s="40" t="s">
        <v>73</v>
      </c>
      <c r="X305" s="41">
        <f>IFERROR(X298/H298,"0")+IFERROR(X299/H299,"0")+IFERROR(X300/H300,"0")+IFERROR(X301/H301,"0")+IFERROR(X302/H302,"0")+IFERROR(X303/H303,"0")+IFERROR(X304/H304,"0")</f>
        <v>50</v>
      </c>
      <c r="Y305" s="41">
        <f>IFERROR(Y298/H298,"0")+IFERROR(Y299/H299,"0")+IFERROR(Y300/H300,"0")+IFERROR(Y301/H301,"0")+IFERROR(Y302/H302,"0")+IFERROR(Y303/H303,"0")+IFERROR(Y304/H304,"0")</f>
        <v>51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0.28134999999999999</v>
      </c>
      <c r="AA305" s="64"/>
      <c r="AB305" s="64"/>
      <c r="AC305" s="64"/>
    </row>
    <row r="306" spans="1:68" x14ac:dyDescent="0.2">
      <c r="A306" s="562"/>
      <c r="B306" s="562"/>
      <c r="C306" s="562"/>
      <c r="D306" s="562"/>
      <c r="E306" s="562"/>
      <c r="F306" s="562"/>
      <c r="G306" s="562"/>
      <c r="H306" s="562"/>
      <c r="I306" s="562"/>
      <c r="J306" s="562"/>
      <c r="K306" s="562"/>
      <c r="L306" s="562"/>
      <c r="M306" s="562"/>
      <c r="N306" s="562"/>
      <c r="O306" s="580"/>
      <c r="P306" s="574" t="s">
        <v>72</v>
      </c>
      <c r="Q306" s="575"/>
      <c r="R306" s="575"/>
      <c r="S306" s="575"/>
      <c r="T306" s="575"/>
      <c r="U306" s="575"/>
      <c r="V306" s="576"/>
      <c r="W306" s="40" t="s">
        <v>70</v>
      </c>
      <c r="X306" s="41">
        <f>IFERROR(SUM(X298:X304),"0")</f>
        <v>100</v>
      </c>
      <c r="Y306" s="41">
        <f>IFERROR(SUM(Y298:Y304),"0")</f>
        <v>102</v>
      </c>
      <c r="Z306" s="40"/>
      <c r="AA306" s="64"/>
      <c r="AB306" s="64"/>
      <c r="AC306" s="64"/>
    </row>
    <row r="307" spans="1:68" ht="14.25" customHeight="1" x14ac:dyDescent="0.25">
      <c r="A307" s="561" t="s">
        <v>74</v>
      </c>
      <c r="B307" s="562"/>
      <c r="C307" s="562"/>
      <c r="D307" s="562"/>
      <c r="E307" s="562"/>
      <c r="F307" s="562"/>
      <c r="G307" s="562"/>
      <c r="H307" s="562"/>
      <c r="I307" s="562"/>
      <c r="J307" s="562"/>
      <c r="K307" s="562"/>
      <c r="L307" s="562"/>
      <c r="M307" s="562"/>
      <c r="N307" s="562"/>
      <c r="O307" s="562"/>
      <c r="P307" s="562"/>
      <c r="Q307" s="562"/>
      <c r="R307" s="562"/>
      <c r="S307" s="562"/>
      <c r="T307" s="562"/>
      <c r="U307" s="562"/>
      <c r="V307" s="562"/>
      <c r="W307" s="562"/>
      <c r="X307" s="562"/>
      <c r="Y307" s="562"/>
      <c r="Z307" s="562"/>
      <c r="AA307" s="63"/>
      <c r="AB307" s="63"/>
      <c r="AC307" s="63"/>
    </row>
    <row r="308" spans="1:68" ht="27" customHeight="1" x14ac:dyDescent="0.25">
      <c r="A308" s="60" t="s">
        <v>492</v>
      </c>
      <c r="B308" s="60" t="s">
        <v>493</v>
      </c>
      <c r="C308" s="34">
        <v>4301051100</v>
      </c>
      <c r="D308" s="563">
        <v>4607091387766</v>
      </c>
      <c r="E308" s="564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106</v>
      </c>
      <c r="L308" s="35"/>
      <c r="M308" s="36" t="s">
        <v>78</v>
      </c>
      <c r="N308" s="36"/>
      <c r="O308" s="35">
        <v>40</v>
      </c>
      <c r="P308" s="7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70"/>
      <c r="R308" s="570"/>
      <c r="S308" s="570"/>
      <c r="T308" s="571"/>
      <c r="U308" s="37"/>
      <c r="V308" s="37"/>
      <c r="W308" s="38" t="s">
        <v>70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67" t="s">
        <v>494</v>
      </c>
      <c r="AG308" s="75"/>
      <c r="AJ308" s="79"/>
      <c r="AK308" s="79">
        <v>0</v>
      </c>
      <c r="BB308" s="36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customHeight="1" x14ac:dyDescent="0.25">
      <c r="A309" s="60" t="s">
        <v>495</v>
      </c>
      <c r="B309" s="60" t="s">
        <v>496</v>
      </c>
      <c r="C309" s="34">
        <v>4301051818</v>
      </c>
      <c r="D309" s="563">
        <v>4607091387957</v>
      </c>
      <c r="E309" s="564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106</v>
      </c>
      <c r="L309" s="35"/>
      <c r="M309" s="36" t="s">
        <v>78</v>
      </c>
      <c r="N309" s="36"/>
      <c r="O309" s="35">
        <v>40</v>
      </c>
      <c r="P309" s="7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70"/>
      <c r="R309" s="570"/>
      <c r="S309" s="570"/>
      <c r="T309" s="571"/>
      <c r="U309" s="37"/>
      <c r="V309" s="37"/>
      <c r="W309" s="38" t="s">
        <v>70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497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498</v>
      </c>
      <c r="B310" s="60" t="s">
        <v>499</v>
      </c>
      <c r="C310" s="34">
        <v>4301051819</v>
      </c>
      <c r="D310" s="563">
        <v>4607091387964</v>
      </c>
      <c r="E310" s="564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106</v>
      </c>
      <c r="L310" s="35"/>
      <c r="M310" s="36" t="s">
        <v>78</v>
      </c>
      <c r="N310" s="36"/>
      <c r="O310" s="35">
        <v>40</v>
      </c>
      <c r="P310" s="7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70"/>
      <c r="R310" s="570"/>
      <c r="S310" s="570"/>
      <c r="T310" s="571"/>
      <c r="U310" s="37"/>
      <c r="V310" s="37"/>
      <c r="W310" s="38" t="s">
        <v>70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500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customHeight="1" x14ac:dyDescent="0.25">
      <c r="A311" s="60" t="s">
        <v>501</v>
      </c>
      <c r="B311" s="60" t="s">
        <v>502</v>
      </c>
      <c r="C311" s="34">
        <v>4301051734</v>
      </c>
      <c r="D311" s="563">
        <v>4680115884588</v>
      </c>
      <c r="E311" s="564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77</v>
      </c>
      <c r="L311" s="35"/>
      <c r="M311" s="36" t="s">
        <v>78</v>
      </c>
      <c r="N311" s="36"/>
      <c r="O311" s="35">
        <v>40</v>
      </c>
      <c r="P311" s="7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70"/>
      <c r="R311" s="570"/>
      <c r="S311" s="570"/>
      <c r="T311" s="571"/>
      <c r="U311" s="37"/>
      <c r="V311" s="37"/>
      <c r="W311" s="38" t="s">
        <v>70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503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customHeight="1" x14ac:dyDescent="0.25">
      <c r="A312" s="60" t="s">
        <v>504</v>
      </c>
      <c r="B312" s="60" t="s">
        <v>505</v>
      </c>
      <c r="C312" s="34">
        <v>4301051578</v>
      </c>
      <c r="D312" s="563">
        <v>4607091387513</v>
      </c>
      <c r="E312" s="564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77</v>
      </c>
      <c r="L312" s="35"/>
      <c r="M312" s="36" t="s">
        <v>93</v>
      </c>
      <c r="N312" s="36"/>
      <c r="O312" s="35">
        <v>40</v>
      </c>
      <c r="P312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70"/>
      <c r="R312" s="570"/>
      <c r="S312" s="570"/>
      <c r="T312" s="571"/>
      <c r="U312" s="37"/>
      <c r="V312" s="37"/>
      <c r="W312" s="38" t="s">
        <v>70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506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x14ac:dyDescent="0.2">
      <c r="A313" s="579"/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80"/>
      <c r="P313" s="574" t="s">
        <v>72</v>
      </c>
      <c r="Q313" s="575"/>
      <c r="R313" s="575"/>
      <c r="S313" s="575"/>
      <c r="T313" s="575"/>
      <c r="U313" s="575"/>
      <c r="V313" s="576"/>
      <c r="W313" s="40" t="s">
        <v>73</v>
      </c>
      <c r="X313" s="41">
        <f>IFERROR(X308/H308,"0")+IFERROR(X309/H309,"0")+IFERROR(X310/H310,"0")+IFERROR(X311/H311,"0")+IFERROR(X312/H312,"0")</f>
        <v>0</v>
      </c>
      <c r="Y313" s="41">
        <f>IFERROR(Y308/H308,"0")+IFERROR(Y309/H309,"0")+IFERROR(Y310/H310,"0")+IFERROR(Y311/H311,"0")+IFERROR(Y312/H312,"0")</f>
        <v>0</v>
      </c>
      <c r="Z313" s="41">
        <f>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562"/>
      <c r="B314" s="562"/>
      <c r="C314" s="562"/>
      <c r="D314" s="562"/>
      <c r="E314" s="562"/>
      <c r="F314" s="562"/>
      <c r="G314" s="562"/>
      <c r="H314" s="562"/>
      <c r="I314" s="562"/>
      <c r="J314" s="562"/>
      <c r="K314" s="562"/>
      <c r="L314" s="562"/>
      <c r="M314" s="562"/>
      <c r="N314" s="562"/>
      <c r="O314" s="580"/>
      <c r="P314" s="574" t="s">
        <v>72</v>
      </c>
      <c r="Q314" s="575"/>
      <c r="R314" s="575"/>
      <c r="S314" s="575"/>
      <c r="T314" s="575"/>
      <c r="U314" s="575"/>
      <c r="V314" s="576"/>
      <c r="W314" s="40" t="s">
        <v>70</v>
      </c>
      <c r="X314" s="41">
        <f>IFERROR(SUM(X308:X312),"0")</f>
        <v>0</v>
      </c>
      <c r="Y314" s="41">
        <f>IFERROR(SUM(Y308:Y312),"0")</f>
        <v>0</v>
      </c>
      <c r="Z314" s="40"/>
      <c r="AA314" s="64"/>
      <c r="AB314" s="64"/>
      <c r="AC314" s="64"/>
    </row>
    <row r="315" spans="1:68" ht="14.25" customHeight="1" x14ac:dyDescent="0.25">
      <c r="A315" s="561" t="s">
        <v>172</v>
      </c>
      <c r="B315" s="562"/>
      <c r="C315" s="562"/>
      <c r="D315" s="562"/>
      <c r="E315" s="562"/>
      <c r="F315" s="562"/>
      <c r="G315" s="562"/>
      <c r="H315" s="562"/>
      <c r="I315" s="562"/>
      <c r="J315" s="562"/>
      <c r="K315" s="562"/>
      <c r="L315" s="562"/>
      <c r="M315" s="562"/>
      <c r="N315" s="562"/>
      <c r="O315" s="562"/>
      <c r="P315" s="562"/>
      <c r="Q315" s="562"/>
      <c r="R315" s="562"/>
      <c r="S315" s="562"/>
      <c r="T315" s="562"/>
      <c r="U315" s="562"/>
      <c r="V315" s="562"/>
      <c r="W315" s="562"/>
      <c r="X315" s="562"/>
      <c r="Y315" s="562"/>
      <c r="Z315" s="562"/>
      <c r="AA315" s="63"/>
      <c r="AB315" s="63"/>
      <c r="AC315" s="63"/>
    </row>
    <row r="316" spans="1:68" ht="27" customHeight="1" x14ac:dyDescent="0.25">
      <c r="A316" s="60" t="s">
        <v>507</v>
      </c>
      <c r="B316" s="60" t="s">
        <v>508</v>
      </c>
      <c r="C316" s="34">
        <v>4301060387</v>
      </c>
      <c r="D316" s="563">
        <v>4607091380880</v>
      </c>
      <c r="E316" s="564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106</v>
      </c>
      <c r="L316" s="35"/>
      <c r="M316" s="36" t="s">
        <v>78</v>
      </c>
      <c r="N316" s="36"/>
      <c r="O316" s="35">
        <v>30</v>
      </c>
      <c r="P316" s="8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70"/>
      <c r="R316" s="570"/>
      <c r="S316" s="570"/>
      <c r="T316" s="571"/>
      <c r="U316" s="37"/>
      <c r="V316" s="37"/>
      <c r="W316" s="38" t="s">
        <v>70</v>
      </c>
      <c r="X316" s="56">
        <v>30</v>
      </c>
      <c r="Y316" s="53">
        <f>IFERROR(IF(X316="",0,CEILING((X316/$H316),1)*$H316),"")</f>
        <v>33.6</v>
      </c>
      <c r="Z316" s="39">
        <f>IFERROR(IF(Y316=0,"",ROUNDUP(Y316/H316,0)*0.01898),"")</f>
        <v>7.5920000000000001E-2</v>
      </c>
      <c r="AA316" s="65"/>
      <c r="AB316" s="66"/>
      <c r="AC316" s="377" t="s">
        <v>509</v>
      </c>
      <c r="AG316" s="75"/>
      <c r="AJ316" s="79"/>
      <c r="AK316" s="79">
        <v>0</v>
      </c>
      <c r="BB316" s="378" t="s">
        <v>1</v>
      </c>
      <c r="BM316" s="75">
        <f>IFERROR(X316*I316/H316,"0")</f>
        <v>31.853571428571428</v>
      </c>
      <c r="BN316" s="75">
        <f>IFERROR(Y316*I316/H316,"0")</f>
        <v>35.676000000000002</v>
      </c>
      <c r="BO316" s="75">
        <f>IFERROR(1/J316*(X316/H316),"0")</f>
        <v>5.5803571428571425E-2</v>
      </c>
      <c r="BP316" s="75">
        <f>IFERROR(1/J316*(Y316/H316),"0")</f>
        <v>6.25E-2</v>
      </c>
    </row>
    <row r="317" spans="1:68" ht="27" customHeight="1" x14ac:dyDescent="0.25">
      <c r="A317" s="60" t="s">
        <v>510</v>
      </c>
      <c r="B317" s="60" t="s">
        <v>511</v>
      </c>
      <c r="C317" s="34">
        <v>4301060406</v>
      </c>
      <c r="D317" s="563">
        <v>4607091384482</v>
      </c>
      <c r="E317" s="564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106</v>
      </c>
      <c r="L317" s="35"/>
      <c r="M317" s="36" t="s">
        <v>78</v>
      </c>
      <c r="N317" s="36"/>
      <c r="O317" s="35">
        <v>30</v>
      </c>
      <c r="P317" s="64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70"/>
      <c r="R317" s="570"/>
      <c r="S317" s="570"/>
      <c r="T317" s="571"/>
      <c r="U317" s="37"/>
      <c r="V317" s="37"/>
      <c r="W317" s="38" t="s">
        <v>70</v>
      </c>
      <c r="X317" s="56">
        <v>380</v>
      </c>
      <c r="Y317" s="53">
        <f>IFERROR(IF(X317="",0,CEILING((X317/$H317),1)*$H317),"")</f>
        <v>382.2</v>
      </c>
      <c r="Z317" s="39">
        <f>IFERROR(IF(Y317=0,"",ROUNDUP(Y317/H317,0)*0.01898),"")</f>
        <v>0.93002000000000007</v>
      </c>
      <c r="AA317" s="65"/>
      <c r="AB317" s="66"/>
      <c r="AC317" s="379" t="s">
        <v>512</v>
      </c>
      <c r="AG317" s="75"/>
      <c r="AJ317" s="79"/>
      <c r="AK317" s="79">
        <v>0</v>
      </c>
      <c r="BB317" s="380" t="s">
        <v>1</v>
      </c>
      <c r="BM317" s="75">
        <f>IFERROR(X317*I317/H317,"0")</f>
        <v>405.28461538461545</v>
      </c>
      <c r="BN317" s="75">
        <f>IFERROR(Y317*I317/H317,"0")</f>
        <v>407.63100000000009</v>
      </c>
      <c r="BO317" s="75">
        <f>IFERROR(1/J317*(X317/H317),"0")</f>
        <v>0.76121794871794879</v>
      </c>
      <c r="BP317" s="75">
        <f>IFERROR(1/J317*(Y317/H317),"0")</f>
        <v>0.765625</v>
      </c>
    </row>
    <row r="318" spans="1:68" ht="16.5" customHeight="1" x14ac:dyDescent="0.25">
      <c r="A318" s="60" t="s">
        <v>513</v>
      </c>
      <c r="B318" s="60" t="s">
        <v>514</v>
      </c>
      <c r="C318" s="34">
        <v>4301060484</v>
      </c>
      <c r="D318" s="563">
        <v>4607091380897</v>
      </c>
      <c r="E318" s="564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106</v>
      </c>
      <c r="L318" s="35"/>
      <c r="M318" s="36" t="s">
        <v>93</v>
      </c>
      <c r="N318" s="36"/>
      <c r="O318" s="35">
        <v>30</v>
      </c>
      <c r="P318" s="71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70"/>
      <c r="R318" s="570"/>
      <c r="S318" s="570"/>
      <c r="T318" s="571"/>
      <c r="U318" s="37"/>
      <c r="V318" s="37"/>
      <c r="W318" s="38" t="s">
        <v>70</v>
      </c>
      <c r="X318" s="56">
        <v>50</v>
      </c>
      <c r="Y318" s="53">
        <f>IFERROR(IF(X318="",0,CEILING((X318/$H318),1)*$H318),"")</f>
        <v>50.400000000000006</v>
      </c>
      <c r="Z318" s="39">
        <f>IFERROR(IF(Y318=0,"",ROUNDUP(Y318/H318,0)*0.01898),"")</f>
        <v>0.11388000000000001</v>
      </c>
      <c r="AA318" s="65"/>
      <c r="AB318" s="66"/>
      <c r="AC318" s="381" t="s">
        <v>515</v>
      </c>
      <c r="AG318" s="75"/>
      <c r="AJ318" s="79"/>
      <c r="AK318" s="79">
        <v>0</v>
      </c>
      <c r="BB318" s="382" t="s">
        <v>1</v>
      </c>
      <c r="BM318" s="75">
        <f>IFERROR(X318*I318/H318,"0")</f>
        <v>53.089285714285715</v>
      </c>
      <c r="BN318" s="75">
        <f>IFERROR(Y318*I318/H318,"0")</f>
        <v>53.514000000000003</v>
      </c>
      <c r="BO318" s="75">
        <f>IFERROR(1/J318*(X318/H318),"0")</f>
        <v>9.3005952380952384E-2</v>
      </c>
      <c r="BP318" s="75">
        <f>IFERROR(1/J318*(Y318/H318),"0")</f>
        <v>9.375E-2</v>
      </c>
    </row>
    <row r="319" spans="1:68" x14ac:dyDescent="0.2">
      <c r="A319" s="579"/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80"/>
      <c r="P319" s="574" t="s">
        <v>72</v>
      </c>
      <c r="Q319" s="575"/>
      <c r="R319" s="575"/>
      <c r="S319" s="575"/>
      <c r="T319" s="575"/>
      <c r="U319" s="575"/>
      <c r="V319" s="576"/>
      <c r="W319" s="40" t="s">
        <v>73</v>
      </c>
      <c r="X319" s="41">
        <f>IFERROR(X316/H316,"0")+IFERROR(X317/H317,"0")+IFERROR(X318/H318,"0")</f>
        <v>58.241758241758248</v>
      </c>
      <c r="Y319" s="41">
        <f>IFERROR(Y316/H316,"0")+IFERROR(Y317/H317,"0")+IFERROR(Y318/H318,"0")</f>
        <v>59</v>
      </c>
      <c r="Z319" s="41">
        <f>IFERROR(IF(Z316="",0,Z316),"0")+IFERROR(IF(Z317="",0,Z317),"0")+IFERROR(IF(Z318="",0,Z318),"0")</f>
        <v>1.11982</v>
      </c>
      <c r="AA319" s="64"/>
      <c r="AB319" s="64"/>
      <c r="AC319" s="64"/>
    </row>
    <row r="320" spans="1:68" x14ac:dyDescent="0.2">
      <c r="A320" s="562"/>
      <c r="B320" s="562"/>
      <c r="C320" s="562"/>
      <c r="D320" s="562"/>
      <c r="E320" s="562"/>
      <c r="F320" s="562"/>
      <c r="G320" s="562"/>
      <c r="H320" s="562"/>
      <c r="I320" s="562"/>
      <c r="J320" s="562"/>
      <c r="K320" s="562"/>
      <c r="L320" s="562"/>
      <c r="M320" s="562"/>
      <c r="N320" s="562"/>
      <c r="O320" s="580"/>
      <c r="P320" s="574" t="s">
        <v>72</v>
      </c>
      <c r="Q320" s="575"/>
      <c r="R320" s="575"/>
      <c r="S320" s="575"/>
      <c r="T320" s="575"/>
      <c r="U320" s="575"/>
      <c r="V320" s="576"/>
      <c r="W320" s="40" t="s">
        <v>70</v>
      </c>
      <c r="X320" s="41">
        <f>IFERROR(SUM(X316:X318),"0")</f>
        <v>460</v>
      </c>
      <c r="Y320" s="41">
        <f>IFERROR(SUM(Y316:Y318),"0")</f>
        <v>466.20000000000005</v>
      </c>
      <c r="Z320" s="40"/>
      <c r="AA320" s="64"/>
      <c r="AB320" s="64"/>
      <c r="AC320" s="64"/>
    </row>
    <row r="321" spans="1:68" ht="14.25" customHeight="1" x14ac:dyDescent="0.25">
      <c r="A321" s="561" t="s">
        <v>95</v>
      </c>
      <c r="B321" s="562"/>
      <c r="C321" s="562"/>
      <c r="D321" s="562"/>
      <c r="E321" s="562"/>
      <c r="F321" s="562"/>
      <c r="G321" s="562"/>
      <c r="H321" s="562"/>
      <c r="I321" s="562"/>
      <c r="J321" s="562"/>
      <c r="K321" s="562"/>
      <c r="L321" s="562"/>
      <c r="M321" s="562"/>
      <c r="N321" s="562"/>
      <c r="O321" s="562"/>
      <c r="P321" s="562"/>
      <c r="Q321" s="562"/>
      <c r="R321" s="562"/>
      <c r="S321" s="562"/>
      <c r="T321" s="562"/>
      <c r="U321" s="562"/>
      <c r="V321" s="562"/>
      <c r="W321" s="562"/>
      <c r="X321" s="562"/>
      <c r="Y321" s="562"/>
      <c r="Z321" s="562"/>
      <c r="AA321" s="63"/>
      <c r="AB321" s="63"/>
      <c r="AC321" s="63"/>
    </row>
    <row r="322" spans="1:68" ht="27" customHeight="1" x14ac:dyDescent="0.25">
      <c r="A322" s="60" t="s">
        <v>516</v>
      </c>
      <c r="B322" s="60" t="s">
        <v>517</v>
      </c>
      <c r="C322" s="34">
        <v>4301030235</v>
      </c>
      <c r="D322" s="563">
        <v>4607091388381</v>
      </c>
      <c r="E322" s="564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111</v>
      </c>
      <c r="L322" s="35"/>
      <c r="M322" s="36" t="s">
        <v>98</v>
      </c>
      <c r="N322" s="36"/>
      <c r="O322" s="35">
        <v>180</v>
      </c>
      <c r="P322" s="735" t="s">
        <v>518</v>
      </c>
      <c r="Q322" s="570"/>
      <c r="R322" s="570"/>
      <c r="S322" s="570"/>
      <c r="T322" s="571"/>
      <c r="U322" s="37"/>
      <c r="V322" s="37"/>
      <c r="W322" s="38" t="s">
        <v>70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519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520</v>
      </c>
      <c r="B323" s="60" t="s">
        <v>521</v>
      </c>
      <c r="C323" s="34">
        <v>4301030232</v>
      </c>
      <c r="D323" s="563">
        <v>4607091388374</v>
      </c>
      <c r="E323" s="564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111</v>
      </c>
      <c r="L323" s="35"/>
      <c r="M323" s="36" t="s">
        <v>98</v>
      </c>
      <c r="N323" s="36"/>
      <c r="O323" s="35">
        <v>180</v>
      </c>
      <c r="P323" s="659" t="s">
        <v>522</v>
      </c>
      <c r="Q323" s="570"/>
      <c r="R323" s="570"/>
      <c r="S323" s="570"/>
      <c r="T323" s="571"/>
      <c r="U323" s="37"/>
      <c r="V323" s="37"/>
      <c r="W323" s="38" t="s">
        <v>70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519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523</v>
      </c>
      <c r="B324" s="60" t="s">
        <v>524</v>
      </c>
      <c r="C324" s="34">
        <v>4301032015</v>
      </c>
      <c r="D324" s="563">
        <v>4607091383102</v>
      </c>
      <c r="E324" s="564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77</v>
      </c>
      <c r="L324" s="35"/>
      <c r="M324" s="36" t="s">
        <v>98</v>
      </c>
      <c r="N324" s="36"/>
      <c r="O324" s="35">
        <v>180</v>
      </c>
      <c r="P324" s="74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70"/>
      <c r="R324" s="570"/>
      <c r="S324" s="570"/>
      <c r="T324" s="571"/>
      <c r="U324" s="37"/>
      <c r="V324" s="37"/>
      <c r="W324" s="38" t="s">
        <v>70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/>
      <c r="AB324" s="66"/>
      <c r="AC324" s="387" t="s">
        <v>525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526</v>
      </c>
      <c r="B325" s="60" t="s">
        <v>527</v>
      </c>
      <c r="C325" s="34">
        <v>4301030233</v>
      </c>
      <c r="D325" s="563">
        <v>4607091388404</v>
      </c>
      <c r="E325" s="564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77</v>
      </c>
      <c r="L325" s="35"/>
      <c r="M325" s="36" t="s">
        <v>98</v>
      </c>
      <c r="N325" s="36"/>
      <c r="O325" s="35">
        <v>180</v>
      </c>
      <c r="P325" s="7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70"/>
      <c r="R325" s="570"/>
      <c r="S325" s="570"/>
      <c r="T325" s="571"/>
      <c r="U325" s="37"/>
      <c r="V325" s="37"/>
      <c r="W325" s="38" t="s">
        <v>70</v>
      </c>
      <c r="X325" s="56">
        <v>68</v>
      </c>
      <c r="Y325" s="53">
        <f>IFERROR(IF(X325="",0,CEILING((X325/$H325),1)*$H325),"")</f>
        <v>68.849999999999994</v>
      </c>
      <c r="Z325" s="39">
        <f>IFERROR(IF(Y325=0,"",ROUNDUP(Y325/H325,0)*0.00651),"")</f>
        <v>0.17577000000000001</v>
      </c>
      <c r="AA325" s="65"/>
      <c r="AB325" s="66"/>
      <c r="AC325" s="389" t="s">
        <v>519</v>
      </c>
      <c r="AG325" s="75"/>
      <c r="AJ325" s="79"/>
      <c r="AK325" s="79">
        <v>0</v>
      </c>
      <c r="BB325" s="390" t="s">
        <v>1</v>
      </c>
      <c r="BM325" s="75">
        <f>IFERROR(X325*I325/H325,"0")</f>
        <v>76.800000000000011</v>
      </c>
      <c r="BN325" s="75">
        <f>IFERROR(Y325*I325/H325,"0")</f>
        <v>77.760000000000005</v>
      </c>
      <c r="BO325" s="75">
        <f>IFERROR(1/J325*(X325/H325),"0")</f>
        <v>0.14652014652014653</v>
      </c>
      <c r="BP325" s="75">
        <f>IFERROR(1/J325*(Y325/H325),"0")</f>
        <v>0.14835164835164835</v>
      </c>
    </row>
    <row r="326" spans="1:68" x14ac:dyDescent="0.2">
      <c r="A326" s="579"/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80"/>
      <c r="P326" s="574" t="s">
        <v>72</v>
      </c>
      <c r="Q326" s="575"/>
      <c r="R326" s="575"/>
      <c r="S326" s="575"/>
      <c r="T326" s="575"/>
      <c r="U326" s="575"/>
      <c r="V326" s="576"/>
      <c r="W326" s="40" t="s">
        <v>73</v>
      </c>
      <c r="X326" s="41">
        <f>IFERROR(X322/H322,"0")+IFERROR(X323/H323,"0")+IFERROR(X324/H324,"0")+IFERROR(X325/H325,"0")</f>
        <v>26.666666666666668</v>
      </c>
      <c r="Y326" s="41">
        <f>IFERROR(Y322/H322,"0")+IFERROR(Y323/H323,"0")+IFERROR(Y324/H324,"0")+IFERROR(Y325/H325,"0")</f>
        <v>27</v>
      </c>
      <c r="Z326" s="41">
        <f>IFERROR(IF(Z322="",0,Z322),"0")+IFERROR(IF(Z323="",0,Z323),"0")+IFERROR(IF(Z324="",0,Z324),"0")+IFERROR(IF(Z325="",0,Z325),"0")</f>
        <v>0.17577000000000001</v>
      </c>
      <c r="AA326" s="64"/>
      <c r="AB326" s="64"/>
      <c r="AC326" s="64"/>
    </row>
    <row r="327" spans="1:68" x14ac:dyDescent="0.2">
      <c r="A327" s="562"/>
      <c r="B327" s="562"/>
      <c r="C327" s="562"/>
      <c r="D327" s="562"/>
      <c r="E327" s="562"/>
      <c r="F327" s="562"/>
      <c r="G327" s="562"/>
      <c r="H327" s="562"/>
      <c r="I327" s="562"/>
      <c r="J327" s="562"/>
      <c r="K327" s="562"/>
      <c r="L327" s="562"/>
      <c r="M327" s="562"/>
      <c r="N327" s="562"/>
      <c r="O327" s="580"/>
      <c r="P327" s="574" t="s">
        <v>72</v>
      </c>
      <c r="Q327" s="575"/>
      <c r="R327" s="575"/>
      <c r="S327" s="575"/>
      <c r="T327" s="575"/>
      <c r="U327" s="575"/>
      <c r="V327" s="576"/>
      <c r="W327" s="40" t="s">
        <v>70</v>
      </c>
      <c r="X327" s="41">
        <f>IFERROR(SUM(X322:X325),"0")</f>
        <v>68</v>
      </c>
      <c r="Y327" s="41">
        <f>IFERROR(SUM(Y322:Y325),"0")</f>
        <v>68.849999999999994</v>
      </c>
      <c r="Z327" s="40"/>
      <c r="AA327" s="64"/>
      <c r="AB327" s="64"/>
      <c r="AC327" s="64"/>
    </row>
    <row r="328" spans="1:68" ht="14.25" customHeight="1" x14ac:dyDescent="0.25">
      <c r="A328" s="561" t="s">
        <v>528</v>
      </c>
      <c r="B328" s="562"/>
      <c r="C328" s="562"/>
      <c r="D328" s="562"/>
      <c r="E328" s="562"/>
      <c r="F328" s="562"/>
      <c r="G328" s="562"/>
      <c r="H328" s="562"/>
      <c r="I328" s="562"/>
      <c r="J328" s="562"/>
      <c r="K328" s="562"/>
      <c r="L328" s="562"/>
      <c r="M328" s="562"/>
      <c r="N328" s="562"/>
      <c r="O328" s="562"/>
      <c r="P328" s="562"/>
      <c r="Q328" s="562"/>
      <c r="R328" s="562"/>
      <c r="S328" s="562"/>
      <c r="T328" s="562"/>
      <c r="U328" s="562"/>
      <c r="V328" s="562"/>
      <c r="W328" s="562"/>
      <c r="X328" s="562"/>
      <c r="Y328" s="562"/>
      <c r="Z328" s="562"/>
      <c r="AA328" s="63"/>
      <c r="AB328" s="63"/>
      <c r="AC328" s="63"/>
    </row>
    <row r="329" spans="1:68" ht="16.5" customHeight="1" x14ac:dyDescent="0.25">
      <c r="A329" s="60" t="s">
        <v>529</v>
      </c>
      <c r="B329" s="60" t="s">
        <v>530</v>
      </c>
      <c r="C329" s="34">
        <v>4301180007</v>
      </c>
      <c r="D329" s="563">
        <v>4680115881808</v>
      </c>
      <c r="E329" s="564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77</v>
      </c>
      <c r="L329" s="35"/>
      <c r="M329" s="36" t="s">
        <v>531</v>
      </c>
      <c r="N329" s="36"/>
      <c r="O329" s="35">
        <v>730</v>
      </c>
      <c r="P329" s="8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70"/>
      <c r="R329" s="570"/>
      <c r="S329" s="570"/>
      <c r="T329" s="571"/>
      <c r="U329" s="37"/>
      <c r="V329" s="37"/>
      <c r="W329" s="38" t="s">
        <v>70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1" t="s">
        <v>532</v>
      </c>
      <c r="AG329" s="75"/>
      <c r="AJ329" s="79"/>
      <c r="AK329" s="79">
        <v>0</v>
      </c>
      <c r="BB329" s="392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533</v>
      </c>
      <c r="B330" s="60" t="s">
        <v>534</v>
      </c>
      <c r="C330" s="34">
        <v>4301180006</v>
      </c>
      <c r="D330" s="563">
        <v>4680115881822</v>
      </c>
      <c r="E330" s="564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77</v>
      </c>
      <c r="L330" s="35"/>
      <c r="M330" s="36" t="s">
        <v>531</v>
      </c>
      <c r="N330" s="36"/>
      <c r="O330" s="35">
        <v>730</v>
      </c>
      <c r="P330" s="7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70"/>
      <c r="R330" s="570"/>
      <c r="S330" s="570"/>
      <c r="T330" s="571"/>
      <c r="U330" s="37"/>
      <c r="V330" s="37"/>
      <c r="W330" s="38" t="s">
        <v>70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532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535</v>
      </c>
      <c r="B331" s="60" t="s">
        <v>536</v>
      </c>
      <c r="C331" s="34">
        <v>4301180001</v>
      </c>
      <c r="D331" s="563">
        <v>4680115880016</v>
      </c>
      <c r="E331" s="564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77</v>
      </c>
      <c r="L331" s="35"/>
      <c r="M331" s="36" t="s">
        <v>531</v>
      </c>
      <c r="N331" s="36"/>
      <c r="O331" s="35">
        <v>730</v>
      </c>
      <c r="P331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70"/>
      <c r="R331" s="570"/>
      <c r="S331" s="570"/>
      <c r="T331" s="571"/>
      <c r="U331" s="37"/>
      <c r="V331" s="37"/>
      <c r="W331" s="38" t="s">
        <v>70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/>
      <c r="AB331" s="66"/>
      <c r="AC331" s="395" t="s">
        <v>532</v>
      </c>
      <c r="AG331" s="75"/>
      <c r="AJ331" s="79"/>
      <c r="AK331" s="79">
        <v>0</v>
      </c>
      <c r="BB331" s="396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579"/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80"/>
      <c r="P332" s="574" t="s">
        <v>72</v>
      </c>
      <c r="Q332" s="575"/>
      <c r="R332" s="575"/>
      <c r="S332" s="575"/>
      <c r="T332" s="575"/>
      <c r="U332" s="575"/>
      <c r="V332" s="576"/>
      <c r="W332" s="40" t="s">
        <v>73</v>
      </c>
      <c r="X332" s="41">
        <f>IFERROR(X329/H329,"0")+IFERROR(X330/H330,"0")+IFERROR(X331/H331,"0")</f>
        <v>0</v>
      </c>
      <c r="Y332" s="41">
        <f>IFERROR(Y329/H329,"0")+IFERROR(Y330/H330,"0")+IFERROR(Y331/H331,"0")</f>
        <v>0</v>
      </c>
      <c r="Z332" s="41">
        <f>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562"/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80"/>
      <c r="P333" s="574" t="s">
        <v>72</v>
      </c>
      <c r="Q333" s="575"/>
      <c r="R333" s="575"/>
      <c r="S333" s="575"/>
      <c r="T333" s="575"/>
      <c r="U333" s="575"/>
      <c r="V333" s="576"/>
      <c r="W333" s="40" t="s">
        <v>70</v>
      </c>
      <c r="X333" s="41">
        <f>IFERROR(SUM(X329:X331),"0")</f>
        <v>0</v>
      </c>
      <c r="Y333" s="41">
        <f>IFERROR(SUM(Y329:Y331),"0")</f>
        <v>0</v>
      </c>
      <c r="Z333" s="40"/>
      <c r="AA333" s="64"/>
      <c r="AB333" s="64"/>
      <c r="AC333" s="64"/>
    </row>
    <row r="334" spans="1:68" ht="16.5" customHeight="1" x14ac:dyDescent="0.25">
      <c r="A334" s="583" t="s">
        <v>537</v>
      </c>
      <c r="B334" s="562"/>
      <c r="C334" s="562"/>
      <c r="D334" s="562"/>
      <c r="E334" s="562"/>
      <c r="F334" s="562"/>
      <c r="G334" s="562"/>
      <c r="H334" s="562"/>
      <c r="I334" s="562"/>
      <c r="J334" s="562"/>
      <c r="K334" s="562"/>
      <c r="L334" s="562"/>
      <c r="M334" s="562"/>
      <c r="N334" s="562"/>
      <c r="O334" s="562"/>
      <c r="P334" s="562"/>
      <c r="Q334" s="562"/>
      <c r="R334" s="562"/>
      <c r="S334" s="562"/>
      <c r="T334" s="562"/>
      <c r="U334" s="562"/>
      <c r="V334" s="562"/>
      <c r="W334" s="562"/>
      <c r="X334" s="562"/>
      <c r="Y334" s="562"/>
      <c r="Z334" s="562"/>
      <c r="AA334" s="62"/>
      <c r="AB334" s="62"/>
      <c r="AC334" s="62"/>
    </row>
    <row r="335" spans="1:68" ht="14.25" customHeight="1" x14ac:dyDescent="0.25">
      <c r="A335" s="561" t="s">
        <v>74</v>
      </c>
      <c r="B335" s="562"/>
      <c r="C335" s="562"/>
      <c r="D335" s="562"/>
      <c r="E335" s="562"/>
      <c r="F335" s="562"/>
      <c r="G335" s="562"/>
      <c r="H335" s="562"/>
      <c r="I335" s="562"/>
      <c r="J335" s="562"/>
      <c r="K335" s="562"/>
      <c r="L335" s="562"/>
      <c r="M335" s="562"/>
      <c r="N335" s="562"/>
      <c r="O335" s="562"/>
      <c r="P335" s="562"/>
      <c r="Q335" s="562"/>
      <c r="R335" s="562"/>
      <c r="S335" s="562"/>
      <c r="T335" s="562"/>
      <c r="U335" s="562"/>
      <c r="V335" s="562"/>
      <c r="W335" s="562"/>
      <c r="X335" s="562"/>
      <c r="Y335" s="562"/>
      <c r="Z335" s="562"/>
      <c r="AA335" s="63"/>
      <c r="AB335" s="63"/>
      <c r="AC335" s="63"/>
    </row>
    <row r="336" spans="1:68" ht="27" customHeight="1" x14ac:dyDescent="0.25">
      <c r="A336" s="60" t="s">
        <v>538</v>
      </c>
      <c r="B336" s="60" t="s">
        <v>539</v>
      </c>
      <c r="C336" s="34">
        <v>4301051489</v>
      </c>
      <c r="D336" s="563">
        <v>4607091387919</v>
      </c>
      <c r="E336" s="564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106</v>
      </c>
      <c r="L336" s="35"/>
      <c r="M336" s="36" t="s">
        <v>93</v>
      </c>
      <c r="N336" s="36"/>
      <c r="O336" s="35">
        <v>45</v>
      </c>
      <c r="P336" s="6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70"/>
      <c r="R336" s="570"/>
      <c r="S336" s="570"/>
      <c r="T336" s="571"/>
      <c r="U336" s="37"/>
      <c r="V336" s="37"/>
      <c r="W336" s="38" t="s">
        <v>70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397" t="s">
        <v>540</v>
      </c>
      <c r="AG336" s="75"/>
      <c r="AJ336" s="79"/>
      <c r="AK336" s="79">
        <v>0</v>
      </c>
      <c r="BB336" s="398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541</v>
      </c>
      <c r="B337" s="60" t="s">
        <v>542</v>
      </c>
      <c r="C337" s="34">
        <v>4301051461</v>
      </c>
      <c r="D337" s="563">
        <v>4680115883604</v>
      </c>
      <c r="E337" s="564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77</v>
      </c>
      <c r="L337" s="35"/>
      <c r="M337" s="36" t="s">
        <v>78</v>
      </c>
      <c r="N337" s="36"/>
      <c r="O337" s="35">
        <v>45</v>
      </c>
      <c r="P337" s="81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70"/>
      <c r="R337" s="570"/>
      <c r="S337" s="570"/>
      <c r="T337" s="571"/>
      <c r="U337" s="37"/>
      <c r="V337" s="37"/>
      <c r="W337" s="38" t="s">
        <v>70</v>
      </c>
      <c r="X337" s="56">
        <v>560</v>
      </c>
      <c r="Y337" s="53">
        <f>IFERROR(IF(X337="",0,CEILING((X337/$H337),1)*$H337),"")</f>
        <v>560.70000000000005</v>
      </c>
      <c r="Z337" s="39">
        <f>IFERROR(IF(Y337=0,"",ROUNDUP(Y337/H337,0)*0.00651),"")</f>
        <v>1.73817</v>
      </c>
      <c r="AA337" s="65"/>
      <c r="AB337" s="66"/>
      <c r="AC337" s="399" t="s">
        <v>543</v>
      </c>
      <c r="AG337" s="75"/>
      <c r="AJ337" s="79"/>
      <c r="AK337" s="79">
        <v>0</v>
      </c>
      <c r="BB337" s="400" t="s">
        <v>1</v>
      </c>
      <c r="BM337" s="75">
        <f>IFERROR(X337*I337/H337,"0")</f>
        <v>627.19999999999993</v>
      </c>
      <c r="BN337" s="75">
        <f>IFERROR(Y337*I337/H337,"0")</f>
        <v>627.98399999999992</v>
      </c>
      <c r="BO337" s="75">
        <f>IFERROR(1/J337*(X337/H337),"0")</f>
        <v>1.4652014652014651</v>
      </c>
      <c r="BP337" s="75">
        <f>IFERROR(1/J337*(Y337/H337),"0")</f>
        <v>1.4670329670329672</v>
      </c>
    </row>
    <row r="338" spans="1:68" ht="27" customHeight="1" x14ac:dyDescent="0.25">
      <c r="A338" s="60" t="s">
        <v>544</v>
      </c>
      <c r="B338" s="60" t="s">
        <v>545</v>
      </c>
      <c r="C338" s="34">
        <v>4301051864</v>
      </c>
      <c r="D338" s="563">
        <v>4680115883567</v>
      </c>
      <c r="E338" s="564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77</v>
      </c>
      <c r="L338" s="35"/>
      <c r="M338" s="36" t="s">
        <v>93</v>
      </c>
      <c r="N338" s="36"/>
      <c r="O338" s="35">
        <v>40</v>
      </c>
      <c r="P338" s="58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70"/>
      <c r="R338" s="570"/>
      <c r="S338" s="570"/>
      <c r="T338" s="571"/>
      <c r="U338" s="37"/>
      <c r="V338" s="37"/>
      <c r="W338" s="38" t="s">
        <v>70</v>
      </c>
      <c r="X338" s="56">
        <v>245</v>
      </c>
      <c r="Y338" s="53">
        <f>IFERROR(IF(X338="",0,CEILING((X338/$H338),1)*$H338),"")</f>
        <v>245.70000000000002</v>
      </c>
      <c r="Z338" s="39">
        <f>IFERROR(IF(Y338=0,"",ROUNDUP(Y338/H338,0)*0.00651),"")</f>
        <v>0.76167000000000007</v>
      </c>
      <c r="AA338" s="65"/>
      <c r="AB338" s="66"/>
      <c r="AC338" s="401" t="s">
        <v>546</v>
      </c>
      <c r="AG338" s="75"/>
      <c r="AJ338" s="79"/>
      <c r="AK338" s="79">
        <v>0</v>
      </c>
      <c r="BB338" s="402" t="s">
        <v>1</v>
      </c>
      <c r="BM338" s="75">
        <f>IFERROR(X338*I338/H338,"0")</f>
        <v>272.99999999999994</v>
      </c>
      <c r="BN338" s="75">
        <f>IFERROR(Y338*I338/H338,"0")</f>
        <v>273.77999999999997</v>
      </c>
      <c r="BO338" s="75">
        <f>IFERROR(1/J338*(X338/H338),"0")</f>
        <v>0.64102564102564097</v>
      </c>
      <c r="BP338" s="75">
        <f>IFERROR(1/J338*(Y338/H338),"0")</f>
        <v>0.6428571428571429</v>
      </c>
    </row>
    <row r="339" spans="1:68" x14ac:dyDescent="0.2">
      <c r="A339" s="579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  <c r="O339" s="580"/>
      <c r="P339" s="574" t="s">
        <v>72</v>
      </c>
      <c r="Q339" s="575"/>
      <c r="R339" s="575"/>
      <c r="S339" s="575"/>
      <c r="T339" s="575"/>
      <c r="U339" s="575"/>
      <c r="V339" s="576"/>
      <c r="W339" s="40" t="s">
        <v>73</v>
      </c>
      <c r="X339" s="41">
        <f>IFERROR(X336/H336,"0")+IFERROR(X337/H337,"0")+IFERROR(X338/H338,"0")</f>
        <v>383.33333333333326</v>
      </c>
      <c r="Y339" s="41">
        <f>IFERROR(Y336/H336,"0")+IFERROR(Y337/H337,"0")+IFERROR(Y338/H338,"0")</f>
        <v>384</v>
      </c>
      <c r="Z339" s="41">
        <f>IFERROR(IF(Z336="",0,Z336),"0")+IFERROR(IF(Z337="",0,Z337),"0")+IFERROR(IF(Z338="",0,Z338),"0")</f>
        <v>2.4998399999999998</v>
      </c>
      <c r="AA339" s="64"/>
      <c r="AB339" s="64"/>
      <c r="AC339" s="64"/>
    </row>
    <row r="340" spans="1:68" x14ac:dyDescent="0.2">
      <c r="A340" s="562"/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80"/>
      <c r="P340" s="574" t="s">
        <v>72</v>
      </c>
      <c r="Q340" s="575"/>
      <c r="R340" s="575"/>
      <c r="S340" s="575"/>
      <c r="T340" s="575"/>
      <c r="U340" s="575"/>
      <c r="V340" s="576"/>
      <c r="W340" s="40" t="s">
        <v>70</v>
      </c>
      <c r="X340" s="41">
        <f>IFERROR(SUM(X336:X338),"0")</f>
        <v>805</v>
      </c>
      <c r="Y340" s="41">
        <f>IFERROR(SUM(Y336:Y338),"0")</f>
        <v>806.40000000000009</v>
      </c>
      <c r="Z340" s="40"/>
      <c r="AA340" s="64"/>
      <c r="AB340" s="64"/>
      <c r="AC340" s="64"/>
    </row>
    <row r="341" spans="1:68" ht="27.75" customHeight="1" x14ac:dyDescent="0.2">
      <c r="A341" s="662" t="s">
        <v>547</v>
      </c>
      <c r="B341" s="663"/>
      <c r="C341" s="663"/>
      <c r="D341" s="663"/>
      <c r="E341" s="663"/>
      <c r="F341" s="663"/>
      <c r="G341" s="663"/>
      <c r="H341" s="663"/>
      <c r="I341" s="663"/>
      <c r="J341" s="663"/>
      <c r="K341" s="663"/>
      <c r="L341" s="663"/>
      <c r="M341" s="663"/>
      <c r="N341" s="663"/>
      <c r="O341" s="663"/>
      <c r="P341" s="663"/>
      <c r="Q341" s="663"/>
      <c r="R341" s="663"/>
      <c r="S341" s="663"/>
      <c r="T341" s="663"/>
      <c r="U341" s="663"/>
      <c r="V341" s="663"/>
      <c r="W341" s="663"/>
      <c r="X341" s="663"/>
      <c r="Y341" s="663"/>
      <c r="Z341" s="663"/>
      <c r="AA341" s="52"/>
      <c r="AB341" s="52"/>
      <c r="AC341" s="52"/>
    </row>
    <row r="342" spans="1:68" ht="16.5" customHeight="1" x14ac:dyDescent="0.25">
      <c r="A342" s="583" t="s">
        <v>548</v>
      </c>
      <c r="B342" s="562"/>
      <c r="C342" s="562"/>
      <c r="D342" s="562"/>
      <c r="E342" s="562"/>
      <c r="F342" s="562"/>
      <c r="G342" s="562"/>
      <c r="H342" s="562"/>
      <c r="I342" s="562"/>
      <c r="J342" s="562"/>
      <c r="K342" s="562"/>
      <c r="L342" s="562"/>
      <c r="M342" s="562"/>
      <c r="N342" s="562"/>
      <c r="O342" s="562"/>
      <c r="P342" s="562"/>
      <c r="Q342" s="562"/>
      <c r="R342" s="562"/>
      <c r="S342" s="562"/>
      <c r="T342" s="562"/>
      <c r="U342" s="562"/>
      <c r="V342" s="562"/>
      <c r="W342" s="562"/>
      <c r="X342" s="562"/>
      <c r="Y342" s="562"/>
      <c r="Z342" s="562"/>
      <c r="AA342" s="62"/>
      <c r="AB342" s="62"/>
      <c r="AC342" s="62"/>
    </row>
    <row r="343" spans="1:68" ht="14.25" customHeight="1" x14ac:dyDescent="0.25">
      <c r="A343" s="561" t="s">
        <v>103</v>
      </c>
      <c r="B343" s="562"/>
      <c r="C343" s="562"/>
      <c r="D343" s="562"/>
      <c r="E343" s="562"/>
      <c r="F343" s="562"/>
      <c r="G343" s="562"/>
      <c r="H343" s="562"/>
      <c r="I343" s="562"/>
      <c r="J343" s="562"/>
      <c r="K343" s="562"/>
      <c r="L343" s="562"/>
      <c r="M343" s="562"/>
      <c r="N343" s="562"/>
      <c r="O343" s="562"/>
      <c r="P343" s="562"/>
      <c r="Q343" s="562"/>
      <c r="R343" s="562"/>
      <c r="S343" s="562"/>
      <c r="T343" s="562"/>
      <c r="U343" s="562"/>
      <c r="V343" s="562"/>
      <c r="W343" s="562"/>
      <c r="X343" s="562"/>
      <c r="Y343" s="562"/>
      <c r="Z343" s="562"/>
      <c r="AA343" s="63"/>
      <c r="AB343" s="63"/>
      <c r="AC343" s="63"/>
    </row>
    <row r="344" spans="1:68" ht="37.5" customHeight="1" x14ac:dyDescent="0.25">
      <c r="A344" s="60" t="s">
        <v>549</v>
      </c>
      <c r="B344" s="60" t="s">
        <v>550</v>
      </c>
      <c r="C344" s="34">
        <v>4301011869</v>
      </c>
      <c r="D344" s="563">
        <v>4680115884847</v>
      </c>
      <c r="E344" s="564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106</v>
      </c>
      <c r="L344" s="35" t="s">
        <v>112</v>
      </c>
      <c r="M344" s="36" t="s">
        <v>68</v>
      </c>
      <c r="N344" s="36"/>
      <c r="O344" s="35">
        <v>60</v>
      </c>
      <c r="P344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70"/>
      <c r="R344" s="570"/>
      <c r="S344" s="570"/>
      <c r="T344" s="571"/>
      <c r="U344" s="37"/>
      <c r="V344" s="37"/>
      <c r="W344" s="38" t="s">
        <v>70</v>
      </c>
      <c r="X344" s="56">
        <v>1600</v>
      </c>
      <c r="Y344" s="53">
        <f t="shared" ref="Y344:Y350" si="47">IFERROR(IF(X344="",0,CEILING((X344/$H344),1)*$H344),"")</f>
        <v>1605</v>
      </c>
      <c r="Z344" s="39">
        <f>IFERROR(IF(Y344=0,"",ROUNDUP(Y344/H344,0)*0.02175),"")</f>
        <v>2.3272499999999998</v>
      </c>
      <c r="AA344" s="65"/>
      <c r="AB344" s="66"/>
      <c r="AC344" s="403" t="s">
        <v>551</v>
      </c>
      <c r="AG344" s="75"/>
      <c r="AJ344" s="79" t="s">
        <v>113</v>
      </c>
      <c r="AK344" s="79">
        <v>720</v>
      </c>
      <c r="BB344" s="404" t="s">
        <v>1</v>
      </c>
      <c r="BM344" s="75">
        <f t="shared" ref="BM344:BM350" si="48">IFERROR(X344*I344/H344,"0")</f>
        <v>1651.2</v>
      </c>
      <c r="BN344" s="75">
        <f t="shared" ref="BN344:BN350" si="49">IFERROR(Y344*I344/H344,"0")</f>
        <v>1656.3600000000001</v>
      </c>
      <c r="BO344" s="75">
        <f t="shared" ref="BO344:BO350" si="50">IFERROR(1/J344*(X344/H344),"0")</f>
        <v>2.2222222222222223</v>
      </c>
      <c r="BP344" s="75">
        <f t="shared" ref="BP344:BP350" si="51">IFERROR(1/J344*(Y344/H344),"0")</f>
        <v>2.2291666666666665</v>
      </c>
    </row>
    <row r="345" spans="1:68" ht="27" customHeight="1" x14ac:dyDescent="0.25">
      <c r="A345" s="60" t="s">
        <v>552</v>
      </c>
      <c r="B345" s="60" t="s">
        <v>553</v>
      </c>
      <c r="C345" s="34">
        <v>4301011870</v>
      </c>
      <c r="D345" s="563">
        <v>4680115884854</v>
      </c>
      <c r="E345" s="564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106</v>
      </c>
      <c r="L345" s="35" t="s">
        <v>112</v>
      </c>
      <c r="M345" s="36" t="s">
        <v>68</v>
      </c>
      <c r="N345" s="36"/>
      <c r="O345" s="35">
        <v>60</v>
      </c>
      <c r="P345" s="6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70"/>
      <c r="R345" s="570"/>
      <c r="S345" s="570"/>
      <c r="T345" s="571"/>
      <c r="U345" s="37"/>
      <c r="V345" s="37"/>
      <c r="W345" s="38" t="s">
        <v>70</v>
      </c>
      <c r="X345" s="56">
        <v>700</v>
      </c>
      <c r="Y345" s="53">
        <f t="shared" si="47"/>
        <v>705</v>
      </c>
      <c r="Z345" s="39">
        <f>IFERROR(IF(Y345=0,"",ROUNDUP(Y345/H345,0)*0.02175),"")</f>
        <v>1.0222499999999999</v>
      </c>
      <c r="AA345" s="65"/>
      <c r="AB345" s="66"/>
      <c r="AC345" s="405" t="s">
        <v>554</v>
      </c>
      <c r="AG345" s="75"/>
      <c r="AJ345" s="79" t="s">
        <v>113</v>
      </c>
      <c r="AK345" s="79">
        <v>720</v>
      </c>
      <c r="BB345" s="406" t="s">
        <v>1</v>
      </c>
      <c r="BM345" s="75">
        <f t="shared" si="48"/>
        <v>722.4</v>
      </c>
      <c r="BN345" s="75">
        <f t="shared" si="49"/>
        <v>727.56</v>
      </c>
      <c r="BO345" s="75">
        <f t="shared" si="50"/>
        <v>0.9722222222222221</v>
      </c>
      <c r="BP345" s="75">
        <f t="shared" si="51"/>
        <v>0.97916666666666663</v>
      </c>
    </row>
    <row r="346" spans="1:68" ht="27" customHeight="1" x14ac:dyDescent="0.25">
      <c r="A346" s="60" t="s">
        <v>555</v>
      </c>
      <c r="B346" s="60" t="s">
        <v>556</v>
      </c>
      <c r="C346" s="34">
        <v>4301011832</v>
      </c>
      <c r="D346" s="563">
        <v>4607091383997</v>
      </c>
      <c r="E346" s="564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106</v>
      </c>
      <c r="L346" s="35"/>
      <c r="M346" s="36" t="s">
        <v>93</v>
      </c>
      <c r="N346" s="36"/>
      <c r="O346" s="35">
        <v>60</v>
      </c>
      <c r="P346" s="6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70"/>
      <c r="R346" s="570"/>
      <c r="S346" s="570"/>
      <c r="T346" s="571"/>
      <c r="U346" s="37"/>
      <c r="V346" s="37"/>
      <c r="W346" s="38" t="s">
        <v>70</v>
      </c>
      <c r="X346" s="56">
        <v>220</v>
      </c>
      <c r="Y346" s="53">
        <f t="shared" si="47"/>
        <v>225</v>
      </c>
      <c r="Z346" s="39">
        <f>IFERROR(IF(Y346=0,"",ROUNDUP(Y346/H346,0)*0.02175),"")</f>
        <v>0.32624999999999998</v>
      </c>
      <c r="AA346" s="65"/>
      <c r="AB346" s="66"/>
      <c r="AC346" s="407" t="s">
        <v>557</v>
      </c>
      <c r="AG346" s="75"/>
      <c r="AJ346" s="79"/>
      <c r="AK346" s="79">
        <v>0</v>
      </c>
      <c r="BB346" s="408" t="s">
        <v>1</v>
      </c>
      <c r="BM346" s="75">
        <f t="shared" si="48"/>
        <v>227.04</v>
      </c>
      <c r="BN346" s="75">
        <f t="shared" si="49"/>
        <v>232.2</v>
      </c>
      <c r="BO346" s="75">
        <f t="shared" si="50"/>
        <v>0.30555555555555552</v>
      </c>
      <c r="BP346" s="75">
        <f t="shared" si="51"/>
        <v>0.3125</v>
      </c>
    </row>
    <row r="347" spans="1:68" ht="37.5" customHeight="1" x14ac:dyDescent="0.25">
      <c r="A347" s="60" t="s">
        <v>558</v>
      </c>
      <c r="B347" s="60" t="s">
        <v>559</v>
      </c>
      <c r="C347" s="34">
        <v>4301011867</v>
      </c>
      <c r="D347" s="563">
        <v>4680115884830</v>
      </c>
      <c r="E347" s="564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106</v>
      </c>
      <c r="L347" s="35" t="s">
        <v>112</v>
      </c>
      <c r="M347" s="36" t="s">
        <v>68</v>
      </c>
      <c r="N347" s="36"/>
      <c r="O347" s="35">
        <v>60</v>
      </c>
      <c r="P347" s="6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70"/>
      <c r="R347" s="570"/>
      <c r="S347" s="570"/>
      <c r="T347" s="571"/>
      <c r="U347" s="37"/>
      <c r="V347" s="37"/>
      <c r="W347" s="38" t="s">
        <v>70</v>
      </c>
      <c r="X347" s="56">
        <v>1000</v>
      </c>
      <c r="Y347" s="53">
        <f t="shared" si="47"/>
        <v>1005</v>
      </c>
      <c r="Z347" s="39">
        <f>IFERROR(IF(Y347=0,"",ROUNDUP(Y347/H347,0)*0.02175),"")</f>
        <v>1.4572499999999999</v>
      </c>
      <c r="AA347" s="65"/>
      <c r="AB347" s="66"/>
      <c r="AC347" s="409" t="s">
        <v>560</v>
      </c>
      <c r="AG347" s="75"/>
      <c r="AJ347" s="79" t="s">
        <v>113</v>
      </c>
      <c r="AK347" s="79">
        <v>720</v>
      </c>
      <c r="BB347" s="410" t="s">
        <v>1</v>
      </c>
      <c r="BM347" s="75">
        <f t="shared" si="48"/>
        <v>1032</v>
      </c>
      <c r="BN347" s="75">
        <f t="shared" si="49"/>
        <v>1037.1600000000001</v>
      </c>
      <c r="BO347" s="75">
        <f t="shared" si="50"/>
        <v>1.3888888888888888</v>
      </c>
      <c r="BP347" s="75">
        <f t="shared" si="51"/>
        <v>1.3958333333333333</v>
      </c>
    </row>
    <row r="348" spans="1:68" ht="27" customHeight="1" x14ac:dyDescent="0.25">
      <c r="A348" s="60" t="s">
        <v>561</v>
      </c>
      <c r="B348" s="60" t="s">
        <v>562</v>
      </c>
      <c r="C348" s="34">
        <v>4301011433</v>
      </c>
      <c r="D348" s="563">
        <v>4680115882638</v>
      </c>
      <c r="E348" s="564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111</v>
      </c>
      <c r="L348" s="35"/>
      <c r="M348" s="36" t="s">
        <v>107</v>
      </c>
      <c r="N348" s="36"/>
      <c r="O348" s="35">
        <v>90</v>
      </c>
      <c r="P348" s="6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70"/>
      <c r="R348" s="570"/>
      <c r="S348" s="570"/>
      <c r="T348" s="571"/>
      <c r="U348" s="37"/>
      <c r="V348" s="37"/>
      <c r="W348" s="38" t="s">
        <v>70</v>
      </c>
      <c r="X348" s="56">
        <v>0</v>
      </c>
      <c r="Y348" s="53">
        <f t="shared" si="47"/>
        <v>0</v>
      </c>
      <c r="Z348" s="39" t="str">
        <f>IFERROR(IF(Y348=0,"",ROUNDUP(Y348/H348,0)*0.00902),"")</f>
        <v/>
      </c>
      <c r="AA348" s="65"/>
      <c r="AB348" s="66"/>
      <c r="AC348" s="411" t="s">
        <v>563</v>
      </c>
      <c r="AG348" s="75"/>
      <c r="AJ348" s="79"/>
      <c r="AK348" s="79">
        <v>0</v>
      </c>
      <c r="BB348" s="412" t="s">
        <v>1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customHeight="1" x14ac:dyDescent="0.25">
      <c r="A349" s="60" t="s">
        <v>564</v>
      </c>
      <c r="B349" s="60" t="s">
        <v>565</v>
      </c>
      <c r="C349" s="34">
        <v>4301011952</v>
      </c>
      <c r="D349" s="563">
        <v>4680115884922</v>
      </c>
      <c r="E349" s="564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111</v>
      </c>
      <c r="L349" s="35"/>
      <c r="M349" s="36" t="s">
        <v>68</v>
      </c>
      <c r="N349" s="36"/>
      <c r="O349" s="35">
        <v>60</v>
      </c>
      <c r="P349" s="6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70"/>
      <c r="R349" s="570"/>
      <c r="S349" s="570"/>
      <c r="T349" s="571"/>
      <c r="U349" s="37"/>
      <c r="V349" s="37"/>
      <c r="W349" s="38" t="s">
        <v>70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554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customHeight="1" x14ac:dyDescent="0.25">
      <c r="A350" s="60" t="s">
        <v>566</v>
      </c>
      <c r="B350" s="60" t="s">
        <v>567</v>
      </c>
      <c r="C350" s="34">
        <v>4301011868</v>
      </c>
      <c r="D350" s="563">
        <v>4680115884861</v>
      </c>
      <c r="E350" s="564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111</v>
      </c>
      <c r="L350" s="35"/>
      <c r="M350" s="36" t="s">
        <v>68</v>
      </c>
      <c r="N350" s="36"/>
      <c r="O350" s="35">
        <v>60</v>
      </c>
      <c r="P350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70"/>
      <c r="R350" s="570"/>
      <c r="S350" s="570"/>
      <c r="T350" s="571"/>
      <c r="U350" s="37"/>
      <c r="V350" s="37"/>
      <c r="W350" s="38" t="s">
        <v>70</v>
      </c>
      <c r="X350" s="56">
        <v>40</v>
      </c>
      <c r="Y350" s="53">
        <f t="shared" si="47"/>
        <v>40</v>
      </c>
      <c r="Z350" s="39">
        <f>IFERROR(IF(Y350=0,"",ROUNDUP(Y350/H350,0)*0.00902),"")</f>
        <v>7.2160000000000002E-2</v>
      </c>
      <c r="AA350" s="65"/>
      <c r="AB350" s="66"/>
      <c r="AC350" s="415" t="s">
        <v>560</v>
      </c>
      <c r="AG350" s="75"/>
      <c r="AJ350" s="79"/>
      <c r="AK350" s="79">
        <v>0</v>
      </c>
      <c r="BB350" s="416" t="s">
        <v>1</v>
      </c>
      <c r="BM350" s="75">
        <f t="shared" si="48"/>
        <v>41.68</v>
      </c>
      <c r="BN350" s="75">
        <f t="shared" si="49"/>
        <v>41.68</v>
      </c>
      <c r="BO350" s="75">
        <f t="shared" si="50"/>
        <v>6.0606060606060608E-2</v>
      </c>
      <c r="BP350" s="75">
        <f t="shared" si="51"/>
        <v>6.0606060606060608E-2</v>
      </c>
    </row>
    <row r="351" spans="1:68" x14ac:dyDescent="0.2">
      <c r="A351" s="579"/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80"/>
      <c r="P351" s="574" t="s">
        <v>72</v>
      </c>
      <c r="Q351" s="575"/>
      <c r="R351" s="575"/>
      <c r="S351" s="575"/>
      <c r="T351" s="575"/>
      <c r="U351" s="575"/>
      <c r="V351" s="576"/>
      <c r="W351" s="40" t="s">
        <v>73</v>
      </c>
      <c r="X351" s="41">
        <f>IFERROR(X344/H344,"0")+IFERROR(X345/H345,"0")+IFERROR(X346/H346,"0")+IFERROR(X347/H347,"0")+IFERROR(X348/H348,"0")+IFERROR(X349/H349,"0")+IFERROR(X350/H350,"0")</f>
        <v>242.66666666666669</v>
      </c>
      <c r="Y351" s="41">
        <f>IFERROR(Y344/H344,"0")+IFERROR(Y345/H345,"0")+IFERROR(Y346/H346,"0")+IFERROR(Y347/H347,"0")+IFERROR(Y348/H348,"0")+IFERROR(Y349/H349,"0")+IFERROR(Y350/H350,"0")</f>
        <v>244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5.2051600000000002</v>
      </c>
      <c r="AA351" s="64"/>
      <c r="AB351" s="64"/>
      <c r="AC351" s="64"/>
    </row>
    <row r="352" spans="1:68" x14ac:dyDescent="0.2">
      <c r="A352" s="562"/>
      <c r="B352" s="562"/>
      <c r="C352" s="562"/>
      <c r="D352" s="562"/>
      <c r="E352" s="562"/>
      <c r="F352" s="562"/>
      <c r="G352" s="562"/>
      <c r="H352" s="562"/>
      <c r="I352" s="562"/>
      <c r="J352" s="562"/>
      <c r="K352" s="562"/>
      <c r="L352" s="562"/>
      <c r="M352" s="562"/>
      <c r="N352" s="562"/>
      <c r="O352" s="580"/>
      <c r="P352" s="574" t="s">
        <v>72</v>
      </c>
      <c r="Q352" s="575"/>
      <c r="R352" s="575"/>
      <c r="S352" s="575"/>
      <c r="T352" s="575"/>
      <c r="U352" s="575"/>
      <c r="V352" s="576"/>
      <c r="W352" s="40" t="s">
        <v>70</v>
      </c>
      <c r="X352" s="41">
        <f>IFERROR(SUM(X344:X350),"0")</f>
        <v>3560</v>
      </c>
      <c r="Y352" s="41">
        <f>IFERROR(SUM(Y344:Y350),"0")</f>
        <v>3580</v>
      </c>
      <c r="Z352" s="40"/>
      <c r="AA352" s="64"/>
      <c r="AB352" s="64"/>
      <c r="AC352" s="64"/>
    </row>
    <row r="353" spans="1:68" ht="14.25" customHeight="1" x14ac:dyDescent="0.25">
      <c r="A353" s="561" t="s">
        <v>137</v>
      </c>
      <c r="B353" s="562"/>
      <c r="C353" s="562"/>
      <c r="D353" s="562"/>
      <c r="E353" s="562"/>
      <c r="F353" s="562"/>
      <c r="G353" s="562"/>
      <c r="H353" s="562"/>
      <c r="I353" s="562"/>
      <c r="J353" s="562"/>
      <c r="K353" s="562"/>
      <c r="L353" s="562"/>
      <c r="M353" s="562"/>
      <c r="N353" s="562"/>
      <c r="O353" s="562"/>
      <c r="P353" s="562"/>
      <c r="Q353" s="562"/>
      <c r="R353" s="562"/>
      <c r="S353" s="562"/>
      <c r="T353" s="562"/>
      <c r="U353" s="562"/>
      <c r="V353" s="562"/>
      <c r="W353" s="562"/>
      <c r="X353" s="562"/>
      <c r="Y353" s="562"/>
      <c r="Z353" s="562"/>
      <c r="AA353" s="63"/>
      <c r="AB353" s="63"/>
      <c r="AC353" s="63"/>
    </row>
    <row r="354" spans="1:68" ht="27" customHeight="1" x14ac:dyDescent="0.25">
      <c r="A354" s="60" t="s">
        <v>568</v>
      </c>
      <c r="B354" s="60" t="s">
        <v>569</v>
      </c>
      <c r="C354" s="34">
        <v>4301020178</v>
      </c>
      <c r="D354" s="563">
        <v>4607091383980</v>
      </c>
      <c r="E354" s="564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106</v>
      </c>
      <c r="L354" s="35" t="s">
        <v>112</v>
      </c>
      <c r="M354" s="36" t="s">
        <v>107</v>
      </c>
      <c r="N354" s="36"/>
      <c r="O354" s="35">
        <v>50</v>
      </c>
      <c r="P354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70"/>
      <c r="R354" s="570"/>
      <c r="S354" s="570"/>
      <c r="T354" s="571"/>
      <c r="U354" s="37"/>
      <c r="V354" s="37"/>
      <c r="W354" s="38" t="s">
        <v>70</v>
      </c>
      <c r="X354" s="56">
        <v>1350</v>
      </c>
      <c r="Y354" s="53">
        <f>IFERROR(IF(X354="",0,CEILING((X354/$H354),1)*$H354),"")</f>
        <v>1350</v>
      </c>
      <c r="Z354" s="39">
        <f>IFERROR(IF(Y354=0,"",ROUNDUP(Y354/H354,0)*0.02175),"")</f>
        <v>1.9574999999999998</v>
      </c>
      <c r="AA354" s="65"/>
      <c r="AB354" s="66"/>
      <c r="AC354" s="417" t="s">
        <v>570</v>
      </c>
      <c r="AG354" s="75"/>
      <c r="AJ354" s="79" t="s">
        <v>113</v>
      </c>
      <c r="AK354" s="79">
        <v>720</v>
      </c>
      <c r="BB354" s="418" t="s">
        <v>1</v>
      </c>
      <c r="BM354" s="75">
        <f>IFERROR(X354*I354/H354,"0")</f>
        <v>1393.2</v>
      </c>
      <c r="BN354" s="75">
        <f>IFERROR(Y354*I354/H354,"0")</f>
        <v>1393.2</v>
      </c>
      <c r="BO354" s="75">
        <f>IFERROR(1/J354*(X354/H354),"0")</f>
        <v>1.875</v>
      </c>
      <c r="BP354" s="75">
        <f>IFERROR(1/J354*(Y354/H354),"0")</f>
        <v>1.875</v>
      </c>
    </row>
    <row r="355" spans="1:68" ht="16.5" customHeight="1" x14ac:dyDescent="0.25">
      <c r="A355" s="60" t="s">
        <v>571</v>
      </c>
      <c r="B355" s="60" t="s">
        <v>572</v>
      </c>
      <c r="C355" s="34">
        <v>4301020179</v>
      </c>
      <c r="D355" s="563">
        <v>4607091384178</v>
      </c>
      <c r="E355" s="564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111</v>
      </c>
      <c r="L355" s="35"/>
      <c r="M355" s="36" t="s">
        <v>107</v>
      </c>
      <c r="N355" s="36"/>
      <c r="O355" s="35">
        <v>50</v>
      </c>
      <c r="P355" s="6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70"/>
      <c r="R355" s="570"/>
      <c r="S355" s="570"/>
      <c r="T355" s="571"/>
      <c r="U355" s="37"/>
      <c r="V355" s="37"/>
      <c r="W355" s="38" t="s">
        <v>70</v>
      </c>
      <c r="X355" s="56">
        <v>8</v>
      </c>
      <c r="Y355" s="53">
        <f>IFERROR(IF(X355="",0,CEILING((X355/$H355),1)*$H355),"")</f>
        <v>8</v>
      </c>
      <c r="Z355" s="39">
        <f>IFERROR(IF(Y355=0,"",ROUNDUP(Y355/H355,0)*0.00902),"")</f>
        <v>1.804E-2</v>
      </c>
      <c r="AA355" s="65"/>
      <c r="AB355" s="66"/>
      <c r="AC355" s="419" t="s">
        <v>570</v>
      </c>
      <c r="AG355" s="75"/>
      <c r="AJ355" s="79"/>
      <c r="AK355" s="79">
        <v>0</v>
      </c>
      <c r="BB355" s="420" t="s">
        <v>1</v>
      </c>
      <c r="BM355" s="75">
        <f>IFERROR(X355*I355/H355,"0")</f>
        <v>8.42</v>
      </c>
      <c r="BN355" s="75">
        <f>IFERROR(Y355*I355/H355,"0")</f>
        <v>8.42</v>
      </c>
      <c r="BO355" s="75">
        <f>IFERROR(1/J355*(X355/H355),"0")</f>
        <v>1.5151515151515152E-2</v>
      </c>
      <c r="BP355" s="75">
        <f>IFERROR(1/J355*(Y355/H355),"0")</f>
        <v>1.5151515151515152E-2</v>
      </c>
    </row>
    <row r="356" spans="1:68" x14ac:dyDescent="0.2">
      <c r="A356" s="579"/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80"/>
      <c r="P356" s="574" t="s">
        <v>72</v>
      </c>
      <c r="Q356" s="575"/>
      <c r="R356" s="575"/>
      <c r="S356" s="575"/>
      <c r="T356" s="575"/>
      <c r="U356" s="575"/>
      <c r="V356" s="576"/>
      <c r="W356" s="40" t="s">
        <v>73</v>
      </c>
      <c r="X356" s="41">
        <f>IFERROR(X354/H354,"0")+IFERROR(X355/H355,"0")</f>
        <v>92</v>
      </c>
      <c r="Y356" s="41">
        <f>IFERROR(Y354/H354,"0")+IFERROR(Y355/H355,"0")</f>
        <v>92</v>
      </c>
      <c r="Z356" s="41">
        <f>IFERROR(IF(Z354="",0,Z354),"0")+IFERROR(IF(Z355="",0,Z355),"0")</f>
        <v>1.9755399999999999</v>
      </c>
      <c r="AA356" s="64"/>
      <c r="AB356" s="64"/>
      <c r="AC356" s="64"/>
    </row>
    <row r="357" spans="1:68" x14ac:dyDescent="0.2">
      <c r="A357" s="562"/>
      <c r="B357" s="562"/>
      <c r="C357" s="562"/>
      <c r="D357" s="562"/>
      <c r="E357" s="562"/>
      <c r="F357" s="562"/>
      <c r="G357" s="562"/>
      <c r="H357" s="562"/>
      <c r="I357" s="562"/>
      <c r="J357" s="562"/>
      <c r="K357" s="562"/>
      <c r="L357" s="562"/>
      <c r="M357" s="562"/>
      <c r="N357" s="562"/>
      <c r="O357" s="580"/>
      <c r="P357" s="574" t="s">
        <v>72</v>
      </c>
      <c r="Q357" s="575"/>
      <c r="R357" s="575"/>
      <c r="S357" s="575"/>
      <c r="T357" s="575"/>
      <c r="U357" s="575"/>
      <c r="V357" s="576"/>
      <c r="W357" s="40" t="s">
        <v>70</v>
      </c>
      <c r="X357" s="41">
        <f>IFERROR(SUM(X354:X355),"0")</f>
        <v>1358</v>
      </c>
      <c r="Y357" s="41">
        <f>IFERROR(SUM(Y354:Y355),"0")</f>
        <v>1358</v>
      </c>
      <c r="Z357" s="40"/>
      <c r="AA357" s="64"/>
      <c r="AB357" s="64"/>
      <c r="AC357" s="64"/>
    </row>
    <row r="358" spans="1:68" ht="14.25" customHeight="1" x14ac:dyDescent="0.25">
      <c r="A358" s="561" t="s">
        <v>74</v>
      </c>
      <c r="B358" s="562"/>
      <c r="C358" s="562"/>
      <c r="D358" s="562"/>
      <c r="E358" s="562"/>
      <c r="F358" s="562"/>
      <c r="G358" s="562"/>
      <c r="H358" s="562"/>
      <c r="I358" s="562"/>
      <c r="J358" s="562"/>
      <c r="K358" s="562"/>
      <c r="L358" s="562"/>
      <c r="M358" s="562"/>
      <c r="N358" s="562"/>
      <c r="O358" s="562"/>
      <c r="P358" s="562"/>
      <c r="Q358" s="562"/>
      <c r="R358" s="562"/>
      <c r="S358" s="562"/>
      <c r="T358" s="562"/>
      <c r="U358" s="562"/>
      <c r="V358" s="562"/>
      <c r="W358" s="562"/>
      <c r="X358" s="562"/>
      <c r="Y358" s="562"/>
      <c r="Z358" s="562"/>
      <c r="AA358" s="63"/>
      <c r="AB358" s="63"/>
      <c r="AC358" s="63"/>
    </row>
    <row r="359" spans="1:68" ht="27" customHeight="1" x14ac:dyDescent="0.25">
      <c r="A359" s="60" t="s">
        <v>573</v>
      </c>
      <c r="B359" s="60" t="s">
        <v>574</v>
      </c>
      <c r="C359" s="34">
        <v>4301051903</v>
      </c>
      <c r="D359" s="563">
        <v>4607091383928</v>
      </c>
      <c r="E359" s="564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106</v>
      </c>
      <c r="L359" s="35"/>
      <c r="M359" s="36" t="s">
        <v>78</v>
      </c>
      <c r="N359" s="36"/>
      <c r="O359" s="35">
        <v>40</v>
      </c>
      <c r="P359" s="8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70"/>
      <c r="R359" s="570"/>
      <c r="S359" s="570"/>
      <c r="T359" s="571"/>
      <c r="U359" s="37"/>
      <c r="V359" s="37"/>
      <c r="W359" s="38" t="s">
        <v>70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575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576</v>
      </c>
      <c r="B360" s="60" t="s">
        <v>577</v>
      </c>
      <c r="C360" s="34">
        <v>4301051897</v>
      </c>
      <c r="D360" s="563">
        <v>4607091384260</v>
      </c>
      <c r="E360" s="564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106</v>
      </c>
      <c r="L360" s="35"/>
      <c r="M360" s="36" t="s">
        <v>78</v>
      </c>
      <c r="N360" s="36"/>
      <c r="O360" s="35">
        <v>40</v>
      </c>
      <c r="P360" s="5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70"/>
      <c r="R360" s="570"/>
      <c r="S360" s="570"/>
      <c r="T360" s="571"/>
      <c r="U360" s="37"/>
      <c r="V360" s="37"/>
      <c r="W360" s="38" t="s">
        <v>70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IFERROR(IF(Y360=0,"",ROUNDUP(Y360/H360,0)*0.01898),"")</f>
        <v/>
      </c>
      <c r="AA360" s="65"/>
      <c r="AB360" s="66"/>
      <c r="AC360" s="423" t="s">
        <v>578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x14ac:dyDescent="0.2">
      <c r="A361" s="579"/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80"/>
      <c r="P361" s="574" t="s">
        <v>72</v>
      </c>
      <c r="Q361" s="575"/>
      <c r="R361" s="575"/>
      <c r="S361" s="575"/>
      <c r="T361" s="575"/>
      <c r="U361" s="575"/>
      <c r="V361" s="576"/>
      <c r="W361" s="40" t="s">
        <v>73</v>
      </c>
      <c r="X361" s="41">
        <f>IFERROR(X359/H359,"0")+IFERROR(X360/H360,"0")</f>
        <v>0</v>
      </c>
      <c r="Y361" s="41">
        <f>IFERROR(Y359/H359,"0")+IFERROR(Y360/H360,"0")</f>
        <v>0</v>
      </c>
      <c r="Z361" s="41">
        <f>IFERROR(IF(Z359="",0,Z359),"0")+IFERROR(IF(Z360="",0,Z360),"0")</f>
        <v>0</v>
      </c>
      <c r="AA361" s="64"/>
      <c r="AB361" s="64"/>
      <c r="AC361" s="64"/>
    </row>
    <row r="362" spans="1:68" x14ac:dyDescent="0.2">
      <c r="A362" s="562"/>
      <c r="B362" s="562"/>
      <c r="C362" s="562"/>
      <c r="D362" s="562"/>
      <c r="E362" s="562"/>
      <c r="F362" s="562"/>
      <c r="G362" s="562"/>
      <c r="H362" s="562"/>
      <c r="I362" s="562"/>
      <c r="J362" s="562"/>
      <c r="K362" s="562"/>
      <c r="L362" s="562"/>
      <c r="M362" s="562"/>
      <c r="N362" s="562"/>
      <c r="O362" s="580"/>
      <c r="P362" s="574" t="s">
        <v>72</v>
      </c>
      <c r="Q362" s="575"/>
      <c r="R362" s="575"/>
      <c r="S362" s="575"/>
      <c r="T362" s="575"/>
      <c r="U362" s="575"/>
      <c r="V362" s="576"/>
      <c r="W362" s="40" t="s">
        <v>70</v>
      </c>
      <c r="X362" s="41">
        <f>IFERROR(SUM(X359:X360),"0")</f>
        <v>0</v>
      </c>
      <c r="Y362" s="41">
        <f>IFERROR(SUM(Y359:Y360),"0")</f>
        <v>0</v>
      </c>
      <c r="Z362" s="40"/>
      <c r="AA362" s="64"/>
      <c r="AB362" s="64"/>
      <c r="AC362" s="64"/>
    </row>
    <row r="363" spans="1:68" ht="14.25" customHeight="1" x14ac:dyDescent="0.25">
      <c r="A363" s="561" t="s">
        <v>172</v>
      </c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2"/>
      <c r="P363" s="562"/>
      <c r="Q363" s="562"/>
      <c r="R363" s="562"/>
      <c r="S363" s="562"/>
      <c r="T363" s="562"/>
      <c r="U363" s="562"/>
      <c r="V363" s="562"/>
      <c r="W363" s="562"/>
      <c r="X363" s="562"/>
      <c r="Y363" s="562"/>
      <c r="Z363" s="562"/>
      <c r="AA363" s="63"/>
      <c r="AB363" s="63"/>
      <c r="AC363" s="63"/>
    </row>
    <row r="364" spans="1:68" ht="27" customHeight="1" x14ac:dyDescent="0.25">
      <c r="A364" s="60" t="s">
        <v>579</v>
      </c>
      <c r="B364" s="60" t="s">
        <v>580</v>
      </c>
      <c r="C364" s="34">
        <v>4301060439</v>
      </c>
      <c r="D364" s="563">
        <v>4607091384673</v>
      </c>
      <c r="E364" s="564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106</v>
      </c>
      <c r="L364" s="35"/>
      <c r="M364" s="36" t="s">
        <v>78</v>
      </c>
      <c r="N364" s="36"/>
      <c r="O364" s="35">
        <v>30</v>
      </c>
      <c r="P364" s="61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70"/>
      <c r="R364" s="570"/>
      <c r="S364" s="570"/>
      <c r="T364" s="571"/>
      <c r="U364" s="37"/>
      <c r="V364" s="37"/>
      <c r="W364" s="38" t="s">
        <v>70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IFERROR(IF(Y364=0,"",ROUNDUP(Y364/H364,0)*0.01898),"")</f>
        <v/>
      </c>
      <c r="AA364" s="65"/>
      <c r="AB364" s="66"/>
      <c r="AC364" s="425" t="s">
        <v>581</v>
      </c>
      <c r="AG364" s="75"/>
      <c r="AJ364" s="79"/>
      <c r="AK364" s="79">
        <v>0</v>
      </c>
      <c r="BB364" s="426" t="s">
        <v>1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x14ac:dyDescent="0.2">
      <c r="A365" s="579"/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80"/>
      <c r="P365" s="574" t="s">
        <v>72</v>
      </c>
      <c r="Q365" s="575"/>
      <c r="R365" s="575"/>
      <c r="S365" s="575"/>
      <c r="T365" s="575"/>
      <c r="U365" s="575"/>
      <c r="V365" s="576"/>
      <c r="W365" s="40" t="s">
        <v>73</v>
      </c>
      <c r="X365" s="41">
        <f>IFERROR(X364/H364,"0")</f>
        <v>0</v>
      </c>
      <c r="Y365" s="41">
        <f>IFERROR(Y364/H364,"0")</f>
        <v>0</v>
      </c>
      <c r="Z365" s="41">
        <f>IFERROR(IF(Z364="",0,Z364),"0")</f>
        <v>0</v>
      </c>
      <c r="AA365" s="64"/>
      <c r="AB365" s="64"/>
      <c r="AC365" s="64"/>
    </row>
    <row r="366" spans="1:68" x14ac:dyDescent="0.2">
      <c r="A366" s="562"/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80"/>
      <c r="P366" s="574" t="s">
        <v>72</v>
      </c>
      <c r="Q366" s="575"/>
      <c r="R366" s="575"/>
      <c r="S366" s="575"/>
      <c r="T366" s="575"/>
      <c r="U366" s="575"/>
      <c r="V366" s="576"/>
      <c r="W366" s="40" t="s">
        <v>70</v>
      </c>
      <c r="X366" s="41">
        <f>IFERROR(SUM(X364:X364),"0")</f>
        <v>0</v>
      </c>
      <c r="Y366" s="41">
        <f>IFERROR(SUM(Y364:Y364),"0")</f>
        <v>0</v>
      </c>
      <c r="Z366" s="40"/>
      <c r="AA366" s="64"/>
      <c r="AB366" s="64"/>
      <c r="AC366" s="64"/>
    </row>
    <row r="367" spans="1:68" ht="16.5" customHeight="1" x14ac:dyDescent="0.25">
      <c r="A367" s="583" t="s">
        <v>582</v>
      </c>
      <c r="B367" s="562"/>
      <c r="C367" s="562"/>
      <c r="D367" s="562"/>
      <c r="E367" s="562"/>
      <c r="F367" s="562"/>
      <c r="G367" s="562"/>
      <c r="H367" s="562"/>
      <c r="I367" s="562"/>
      <c r="J367" s="562"/>
      <c r="K367" s="562"/>
      <c r="L367" s="562"/>
      <c r="M367" s="562"/>
      <c r="N367" s="562"/>
      <c r="O367" s="562"/>
      <c r="P367" s="562"/>
      <c r="Q367" s="562"/>
      <c r="R367" s="562"/>
      <c r="S367" s="562"/>
      <c r="T367" s="562"/>
      <c r="U367" s="562"/>
      <c r="V367" s="562"/>
      <c r="W367" s="562"/>
      <c r="X367" s="562"/>
      <c r="Y367" s="562"/>
      <c r="Z367" s="562"/>
      <c r="AA367" s="62"/>
      <c r="AB367" s="62"/>
      <c r="AC367" s="62"/>
    </row>
    <row r="368" spans="1:68" ht="14.25" customHeight="1" x14ac:dyDescent="0.25">
      <c r="A368" s="561" t="s">
        <v>103</v>
      </c>
      <c r="B368" s="562"/>
      <c r="C368" s="562"/>
      <c r="D368" s="562"/>
      <c r="E368" s="562"/>
      <c r="F368" s="562"/>
      <c r="G368" s="562"/>
      <c r="H368" s="562"/>
      <c r="I368" s="562"/>
      <c r="J368" s="562"/>
      <c r="K368" s="562"/>
      <c r="L368" s="562"/>
      <c r="M368" s="562"/>
      <c r="N368" s="562"/>
      <c r="O368" s="562"/>
      <c r="P368" s="562"/>
      <c r="Q368" s="562"/>
      <c r="R368" s="562"/>
      <c r="S368" s="562"/>
      <c r="T368" s="562"/>
      <c r="U368" s="562"/>
      <c r="V368" s="562"/>
      <c r="W368" s="562"/>
      <c r="X368" s="562"/>
      <c r="Y368" s="562"/>
      <c r="Z368" s="562"/>
      <c r="AA368" s="63"/>
      <c r="AB368" s="63"/>
      <c r="AC368" s="63"/>
    </row>
    <row r="369" spans="1:68" ht="37.5" customHeight="1" x14ac:dyDescent="0.25">
      <c r="A369" s="60" t="s">
        <v>583</v>
      </c>
      <c r="B369" s="60" t="s">
        <v>584</v>
      </c>
      <c r="C369" s="34">
        <v>4301011873</v>
      </c>
      <c r="D369" s="563">
        <v>4680115881907</v>
      </c>
      <c r="E369" s="564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106</v>
      </c>
      <c r="L369" s="35"/>
      <c r="M369" s="36" t="s">
        <v>68</v>
      </c>
      <c r="N369" s="36"/>
      <c r="O369" s="35">
        <v>60</v>
      </c>
      <c r="P369" s="6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70"/>
      <c r="R369" s="570"/>
      <c r="S369" s="570"/>
      <c r="T369" s="571"/>
      <c r="U369" s="37"/>
      <c r="V369" s="37"/>
      <c r="W369" s="38" t="s">
        <v>70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585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customHeight="1" x14ac:dyDescent="0.25">
      <c r="A370" s="60" t="s">
        <v>586</v>
      </c>
      <c r="B370" s="60" t="s">
        <v>587</v>
      </c>
      <c r="C370" s="34">
        <v>4301011875</v>
      </c>
      <c r="D370" s="563">
        <v>4680115884885</v>
      </c>
      <c r="E370" s="564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106</v>
      </c>
      <c r="L370" s="35"/>
      <c r="M370" s="36" t="s">
        <v>68</v>
      </c>
      <c r="N370" s="36"/>
      <c r="O370" s="35">
        <v>60</v>
      </c>
      <c r="P370" s="5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70"/>
      <c r="R370" s="570"/>
      <c r="S370" s="570"/>
      <c r="T370" s="571"/>
      <c r="U370" s="37"/>
      <c r="V370" s="37"/>
      <c r="W370" s="38" t="s">
        <v>70</v>
      </c>
      <c r="X370" s="56">
        <v>30</v>
      </c>
      <c r="Y370" s="53">
        <f>IFERROR(IF(X370="",0,CEILING((X370/$H370),1)*$H370),"")</f>
        <v>36</v>
      </c>
      <c r="Z370" s="39">
        <f>IFERROR(IF(Y370=0,"",ROUNDUP(Y370/H370,0)*0.01898),"")</f>
        <v>5.6940000000000004E-2</v>
      </c>
      <c r="AA370" s="65"/>
      <c r="AB370" s="66"/>
      <c r="AC370" s="429" t="s">
        <v>588</v>
      </c>
      <c r="AG370" s="75"/>
      <c r="AJ370" s="79"/>
      <c r="AK370" s="79">
        <v>0</v>
      </c>
      <c r="BB370" s="430" t="s">
        <v>1</v>
      </c>
      <c r="BM370" s="75">
        <f>IFERROR(X370*I370/H370,"0")</f>
        <v>31.087500000000002</v>
      </c>
      <c r="BN370" s="75">
        <f>IFERROR(Y370*I370/H370,"0")</f>
        <v>37.305</v>
      </c>
      <c r="BO370" s="75">
        <f>IFERROR(1/J370*(X370/H370),"0")</f>
        <v>3.90625E-2</v>
      </c>
      <c r="BP370" s="75">
        <f>IFERROR(1/J370*(Y370/H370),"0")</f>
        <v>4.6875E-2</v>
      </c>
    </row>
    <row r="371" spans="1:68" ht="37.5" customHeight="1" x14ac:dyDescent="0.25">
      <c r="A371" s="60" t="s">
        <v>589</v>
      </c>
      <c r="B371" s="60" t="s">
        <v>590</v>
      </c>
      <c r="C371" s="34">
        <v>4301011871</v>
      </c>
      <c r="D371" s="563">
        <v>4680115884908</v>
      </c>
      <c r="E371" s="564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111</v>
      </c>
      <c r="L371" s="35"/>
      <c r="M371" s="36" t="s">
        <v>68</v>
      </c>
      <c r="N371" s="36"/>
      <c r="O371" s="35">
        <v>60</v>
      </c>
      <c r="P371" s="7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70"/>
      <c r="R371" s="570"/>
      <c r="S371" s="570"/>
      <c r="T371" s="571"/>
      <c r="U371" s="37"/>
      <c r="V371" s="37"/>
      <c r="W371" s="38" t="s">
        <v>70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/>
      <c r="AB371" s="66"/>
      <c r="AC371" s="431" t="s">
        <v>588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579"/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80"/>
      <c r="P372" s="574" t="s">
        <v>72</v>
      </c>
      <c r="Q372" s="575"/>
      <c r="R372" s="575"/>
      <c r="S372" s="575"/>
      <c r="T372" s="575"/>
      <c r="U372" s="575"/>
      <c r="V372" s="576"/>
      <c r="W372" s="40" t="s">
        <v>73</v>
      </c>
      <c r="X372" s="41">
        <f>IFERROR(X369/H369,"0")+IFERROR(X370/H370,"0")+IFERROR(X371/H371,"0")</f>
        <v>2.5</v>
      </c>
      <c r="Y372" s="41">
        <f>IFERROR(Y369/H369,"0")+IFERROR(Y370/H370,"0")+IFERROR(Y371/H371,"0")</f>
        <v>3</v>
      </c>
      <c r="Z372" s="41">
        <f>IFERROR(IF(Z369="",0,Z369),"0")+IFERROR(IF(Z370="",0,Z370),"0")+IFERROR(IF(Z371="",0,Z371),"0")</f>
        <v>5.6940000000000004E-2</v>
      </c>
      <c r="AA372" s="64"/>
      <c r="AB372" s="64"/>
      <c r="AC372" s="64"/>
    </row>
    <row r="373" spans="1:68" x14ac:dyDescent="0.2">
      <c r="A373" s="562"/>
      <c r="B373" s="562"/>
      <c r="C373" s="562"/>
      <c r="D373" s="562"/>
      <c r="E373" s="562"/>
      <c r="F373" s="562"/>
      <c r="G373" s="562"/>
      <c r="H373" s="562"/>
      <c r="I373" s="562"/>
      <c r="J373" s="562"/>
      <c r="K373" s="562"/>
      <c r="L373" s="562"/>
      <c r="M373" s="562"/>
      <c r="N373" s="562"/>
      <c r="O373" s="580"/>
      <c r="P373" s="574" t="s">
        <v>72</v>
      </c>
      <c r="Q373" s="575"/>
      <c r="R373" s="575"/>
      <c r="S373" s="575"/>
      <c r="T373" s="575"/>
      <c r="U373" s="575"/>
      <c r="V373" s="576"/>
      <c r="W373" s="40" t="s">
        <v>70</v>
      </c>
      <c r="X373" s="41">
        <f>IFERROR(SUM(X369:X371),"0")</f>
        <v>30</v>
      </c>
      <c r="Y373" s="41">
        <f>IFERROR(SUM(Y369:Y371),"0")</f>
        <v>36</v>
      </c>
      <c r="Z373" s="40"/>
      <c r="AA373" s="64"/>
      <c r="AB373" s="64"/>
      <c r="AC373" s="64"/>
    </row>
    <row r="374" spans="1:68" ht="14.25" customHeight="1" x14ac:dyDescent="0.25">
      <c r="A374" s="561" t="s">
        <v>64</v>
      </c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2"/>
      <c r="P374" s="562"/>
      <c r="Q374" s="562"/>
      <c r="R374" s="562"/>
      <c r="S374" s="562"/>
      <c r="T374" s="562"/>
      <c r="U374" s="562"/>
      <c r="V374" s="562"/>
      <c r="W374" s="562"/>
      <c r="X374" s="562"/>
      <c r="Y374" s="562"/>
      <c r="Z374" s="562"/>
      <c r="AA374" s="63"/>
      <c r="AB374" s="63"/>
      <c r="AC374" s="63"/>
    </row>
    <row r="375" spans="1:68" ht="27" customHeight="1" x14ac:dyDescent="0.25">
      <c r="A375" s="60" t="s">
        <v>591</v>
      </c>
      <c r="B375" s="60" t="s">
        <v>592</v>
      </c>
      <c r="C375" s="34">
        <v>4301031303</v>
      </c>
      <c r="D375" s="563">
        <v>4607091384802</v>
      </c>
      <c r="E375" s="564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111</v>
      </c>
      <c r="L375" s="35"/>
      <c r="M375" s="36" t="s">
        <v>68</v>
      </c>
      <c r="N375" s="36"/>
      <c r="O375" s="35">
        <v>35</v>
      </c>
      <c r="P375" s="7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70"/>
      <c r="R375" s="570"/>
      <c r="S375" s="570"/>
      <c r="T375" s="571"/>
      <c r="U375" s="37"/>
      <c r="V375" s="37"/>
      <c r="W375" s="38" t="s">
        <v>70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/>
      <c r="AB375" s="66"/>
      <c r="AC375" s="433" t="s">
        <v>593</v>
      </c>
      <c r="AG375" s="75"/>
      <c r="AJ375" s="79"/>
      <c r="AK375" s="79">
        <v>0</v>
      </c>
      <c r="BB375" s="434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579"/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80"/>
      <c r="P376" s="574" t="s">
        <v>72</v>
      </c>
      <c r="Q376" s="575"/>
      <c r="R376" s="575"/>
      <c r="S376" s="575"/>
      <c r="T376" s="575"/>
      <c r="U376" s="575"/>
      <c r="V376" s="576"/>
      <c r="W376" s="40" t="s">
        <v>73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x14ac:dyDescent="0.2">
      <c r="A377" s="562"/>
      <c r="B377" s="562"/>
      <c r="C377" s="562"/>
      <c r="D377" s="562"/>
      <c r="E377" s="562"/>
      <c r="F377" s="562"/>
      <c r="G377" s="562"/>
      <c r="H377" s="562"/>
      <c r="I377" s="562"/>
      <c r="J377" s="562"/>
      <c r="K377" s="562"/>
      <c r="L377" s="562"/>
      <c r="M377" s="562"/>
      <c r="N377" s="562"/>
      <c r="O377" s="580"/>
      <c r="P377" s="574" t="s">
        <v>72</v>
      </c>
      <c r="Q377" s="575"/>
      <c r="R377" s="575"/>
      <c r="S377" s="575"/>
      <c r="T377" s="575"/>
      <c r="U377" s="575"/>
      <c r="V377" s="576"/>
      <c r="W377" s="40" t="s">
        <v>70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customHeight="1" x14ac:dyDescent="0.25">
      <c r="A378" s="561" t="s">
        <v>74</v>
      </c>
      <c r="B378" s="562"/>
      <c r="C378" s="562"/>
      <c r="D378" s="562"/>
      <c r="E378" s="562"/>
      <c r="F378" s="562"/>
      <c r="G378" s="562"/>
      <c r="H378" s="562"/>
      <c r="I378" s="562"/>
      <c r="J378" s="562"/>
      <c r="K378" s="562"/>
      <c r="L378" s="562"/>
      <c r="M378" s="562"/>
      <c r="N378" s="562"/>
      <c r="O378" s="562"/>
      <c r="P378" s="562"/>
      <c r="Q378" s="562"/>
      <c r="R378" s="562"/>
      <c r="S378" s="562"/>
      <c r="T378" s="562"/>
      <c r="U378" s="562"/>
      <c r="V378" s="562"/>
      <c r="W378" s="562"/>
      <c r="X378" s="562"/>
      <c r="Y378" s="562"/>
      <c r="Z378" s="562"/>
      <c r="AA378" s="63"/>
      <c r="AB378" s="63"/>
      <c r="AC378" s="63"/>
    </row>
    <row r="379" spans="1:68" ht="27" customHeight="1" x14ac:dyDescent="0.25">
      <c r="A379" s="60" t="s">
        <v>594</v>
      </c>
      <c r="B379" s="60" t="s">
        <v>595</v>
      </c>
      <c r="C379" s="34">
        <v>4301051899</v>
      </c>
      <c r="D379" s="563">
        <v>4607091384246</v>
      </c>
      <c r="E379" s="564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106</v>
      </c>
      <c r="L379" s="35"/>
      <c r="M379" s="36" t="s">
        <v>78</v>
      </c>
      <c r="N379" s="36"/>
      <c r="O379" s="35">
        <v>40</v>
      </c>
      <c r="P379" s="8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70"/>
      <c r="R379" s="570"/>
      <c r="S379" s="570"/>
      <c r="T379" s="571"/>
      <c r="U379" s="37"/>
      <c r="V379" s="37"/>
      <c r="W379" s="38" t="s">
        <v>70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35" t="s">
        <v>596</v>
      </c>
      <c r="AG379" s="75"/>
      <c r="AJ379" s="79"/>
      <c r="AK379" s="79">
        <v>0</v>
      </c>
      <c r="BB379" s="43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ht="27" customHeight="1" x14ac:dyDescent="0.25">
      <c r="A380" s="60" t="s">
        <v>597</v>
      </c>
      <c r="B380" s="60" t="s">
        <v>598</v>
      </c>
      <c r="C380" s="34">
        <v>4301051660</v>
      </c>
      <c r="D380" s="563">
        <v>4607091384253</v>
      </c>
      <c r="E380" s="564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77</v>
      </c>
      <c r="L380" s="35"/>
      <c r="M380" s="36" t="s">
        <v>78</v>
      </c>
      <c r="N380" s="36"/>
      <c r="O380" s="35">
        <v>40</v>
      </c>
      <c r="P380" s="74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70"/>
      <c r="R380" s="570"/>
      <c r="S380" s="570"/>
      <c r="T380" s="571"/>
      <c r="U380" s="37"/>
      <c r="V380" s="37"/>
      <c r="W380" s="38" t="s">
        <v>70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IFERROR(IF(Y380=0,"",ROUNDUP(Y380/H380,0)*0.00651),"")</f>
        <v/>
      </c>
      <c r="AA380" s="65"/>
      <c r="AB380" s="66"/>
      <c r="AC380" s="437" t="s">
        <v>596</v>
      </c>
      <c r="AG380" s="75"/>
      <c r="AJ380" s="79"/>
      <c r="AK380" s="79">
        <v>0</v>
      </c>
      <c r="BB380" s="438" t="s">
        <v>1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x14ac:dyDescent="0.2">
      <c r="A381" s="579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80"/>
      <c r="P381" s="574" t="s">
        <v>72</v>
      </c>
      <c r="Q381" s="575"/>
      <c r="R381" s="575"/>
      <c r="S381" s="575"/>
      <c r="T381" s="575"/>
      <c r="U381" s="575"/>
      <c r="V381" s="576"/>
      <c r="W381" s="40" t="s">
        <v>73</v>
      </c>
      <c r="X381" s="41">
        <f>IFERROR(X379/H379,"0")+IFERROR(X380/H380,"0")</f>
        <v>0</v>
      </c>
      <c r="Y381" s="41">
        <f>IFERROR(Y379/H379,"0")+IFERROR(Y380/H380,"0")</f>
        <v>0</v>
      </c>
      <c r="Z381" s="41">
        <f>IFERROR(IF(Z379="",0,Z379),"0")+IFERROR(IF(Z380="",0,Z380),"0")</f>
        <v>0</v>
      </c>
      <c r="AA381" s="64"/>
      <c r="AB381" s="64"/>
      <c r="AC381" s="64"/>
    </row>
    <row r="382" spans="1:68" x14ac:dyDescent="0.2">
      <c r="A382" s="562"/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80"/>
      <c r="P382" s="574" t="s">
        <v>72</v>
      </c>
      <c r="Q382" s="575"/>
      <c r="R382" s="575"/>
      <c r="S382" s="575"/>
      <c r="T382" s="575"/>
      <c r="U382" s="575"/>
      <c r="V382" s="576"/>
      <c r="W382" s="40" t="s">
        <v>70</v>
      </c>
      <c r="X382" s="41">
        <f>IFERROR(SUM(X379:X380),"0")</f>
        <v>0</v>
      </c>
      <c r="Y382" s="41">
        <f>IFERROR(SUM(Y379:Y380),"0")</f>
        <v>0</v>
      </c>
      <c r="Z382" s="40"/>
      <c r="AA382" s="64"/>
      <c r="AB382" s="64"/>
      <c r="AC382" s="64"/>
    </row>
    <row r="383" spans="1:68" ht="14.25" customHeight="1" x14ac:dyDescent="0.25">
      <c r="A383" s="561" t="s">
        <v>172</v>
      </c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2"/>
      <c r="P383" s="562"/>
      <c r="Q383" s="562"/>
      <c r="R383" s="562"/>
      <c r="S383" s="562"/>
      <c r="T383" s="562"/>
      <c r="U383" s="562"/>
      <c r="V383" s="562"/>
      <c r="W383" s="562"/>
      <c r="X383" s="562"/>
      <c r="Y383" s="562"/>
      <c r="Z383" s="562"/>
      <c r="AA383" s="63"/>
      <c r="AB383" s="63"/>
      <c r="AC383" s="63"/>
    </row>
    <row r="384" spans="1:68" ht="27" customHeight="1" x14ac:dyDescent="0.25">
      <c r="A384" s="60" t="s">
        <v>599</v>
      </c>
      <c r="B384" s="60" t="s">
        <v>600</v>
      </c>
      <c r="C384" s="34">
        <v>4301060441</v>
      </c>
      <c r="D384" s="563">
        <v>4607091389357</v>
      </c>
      <c r="E384" s="564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106</v>
      </c>
      <c r="L384" s="35"/>
      <c r="M384" s="36" t="s">
        <v>78</v>
      </c>
      <c r="N384" s="36"/>
      <c r="O384" s="35">
        <v>40</v>
      </c>
      <c r="P384" s="88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70"/>
      <c r="R384" s="570"/>
      <c r="S384" s="570"/>
      <c r="T384" s="571"/>
      <c r="U384" s="37"/>
      <c r="V384" s="37"/>
      <c r="W384" s="38" t="s">
        <v>70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/>
      <c r="AB384" s="66"/>
      <c r="AC384" s="439" t="s">
        <v>601</v>
      </c>
      <c r="AG384" s="75"/>
      <c r="AJ384" s="79"/>
      <c r="AK384" s="79">
        <v>0</v>
      </c>
      <c r="BB384" s="440" t="s">
        <v>1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x14ac:dyDescent="0.2">
      <c r="A385" s="579"/>
      <c r="B385" s="562"/>
      <c r="C385" s="562"/>
      <c r="D385" s="562"/>
      <c r="E385" s="562"/>
      <c r="F385" s="562"/>
      <c r="G385" s="562"/>
      <c r="H385" s="562"/>
      <c r="I385" s="562"/>
      <c r="J385" s="562"/>
      <c r="K385" s="562"/>
      <c r="L385" s="562"/>
      <c r="M385" s="562"/>
      <c r="N385" s="562"/>
      <c r="O385" s="580"/>
      <c r="P385" s="574" t="s">
        <v>72</v>
      </c>
      <c r="Q385" s="575"/>
      <c r="R385" s="575"/>
      <c r="S385" s="575"/>
      <c r="T385" s="575"/>
      <c r="U385" s="575"/>
      <c r="V385" s="576"/>
      <c r="W385" s="40" t="s">
        <v>73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x14ac:dyDescent="0.2">
      <c r="A386" s="562"/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80"/>
      <c r="P386" s="574" t="s">
        <v>72</v>
      </c>
      <c r="Q386" s="575"/>
      <c r="R386" s="575"/>
      <c r="S386" s="575"/>
      <c r="T386" s="575"/>
      <c r="U386" s="575"/>
      <c r="V386" s="576"/>
      <c r="W386" s="40" t="s">
        <v>70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customHeight="1" x14ac:dyDescent="0.2">
      <c r="A387" s="662" t="s">
        <v>602</v>
      </c>
      <c r="B387" s="663"/>
      <c r="C387" s="663"/>
      <c r="D387" s="663"/>
      <c r="E387" s="663"/>
      <c r="F387" s="663"/>
      <c r="G387" s="663"/>
      <c r="H387" s="663"/>
      <c r="I387" s="663"/>
      <c r="J387" s="663"/>
      <c r="K387" s="663"/>
      <c r="L387" s="663"/>
      <c r="M387" s="663"/>
      <c r="N387" s="663"/>
      <c r="O387" s="663"/>
      <c r="P387" s="663"/>
      <c r="Q387" s="663"/>
      <c r="R387" s="663"/>
      <c r="S387" s="663"/>
      <c r="T387" s="663"/>
      <c r="U387" s="663"/>
      <c r="V387" s="663"/>
      <c r="W387" s="663"/>
      <c r="X387" s="663"/>
      <c r="Y387" s="663"/>
      <c r="Z387" s="663"/>
      <c r="AA387" s="52"/>
      <c r="AB387" s="52"/>
      <c r="AC387" s="52"/>
    </row>
    <row r="388" spans="1:68" ht="16.5" customHeight="1" x14ac:dyDescent="0.25">
      <c r="A388" s="583" t="s">
        <v>603</v>
      </c>
      <c r="B388" s="562"/>
      <c r="C388" s="562"/>
      <c r="D388" s="562"/>
      <c r="E388" s="562"/>
      <c r="F388" s="562"/>
      <c r="G388" s="562"/>
      <c r="H388" s="562"/>
      <c r="I388" s="562"/>
      <c r="J388" s="562"/>
      <c r="K388" s="562"/>
      <c r="L388" s="562"/>
      <c r="M388" s="562"/>
      <c r="N388" s="562"/>
      <c r="O388" s="562"/>
      <c r="P388" s="562"/>
      <c r="Q388" s="562"/>
      <c r="R388" s="562"/>
      <c r="S388" s="562"/>
      <c r="T388" s="562"/>
      <c r="U388" s="562"/>
      <c r="V388" s="562"/>
      <c r="W388" s="562"/>
      <c r="X388" s="562"/>
      <c r="Y388" s="562"/>
      <c r="Z388" s="562"/>
      <c r="AA388" s="62"/>
      <c r="AB388" s="62"/>
      <c r="AC388" s="62"/>
    </row>
    <row r="389" spans="1:68" ht="14.25" customHeight="1" x14ac:dyDescent="0.25">
      <c r="A389" s="561" t="s">
        <v>64</v>
      </c>
      <c r="B389" s="562"/>
      <c r="C389" s="562"/>
      <c r="D389" s="562"/>
      <c r="E389" s="562"/>
      <c r="F389" s="562"/>
      <c r="G389" s="562"/>
      <c r="H389" s="562"/>
      <c r="I389" s="562"/>
      <c r="J389" s="562"/>
      <c r="K389" s="562"/>
      <c r="L389" s="562"/>
      <c r="M389" s="562"/>
      <c r="N389" s="562"/>
      <c r="O389" s="562"/>
      <c r="P389" s="562"/>
      <c r="Q389" s="562"/>
      <c r="R389" s="562"/>
      <c r="S389" s="562"/>
      <c r="T389" s="562"/>
      <c r="U389" s="562"/>
      <c r="V389" s="562"/>
      <c r="W389" s="562"/>
      <c r="X389" s="562"/>
      <c r="Y389" s="562"/>
      <c r="Z389" s="562"/>
      <c r="AA389" s="63"/>
      <c r="AB389" s="63"/>
      <c r="AC389" s="63"/>
    </row>
    <row r="390" spans="1:68" ht="27" customHeight="1" x14ac:dyDescent="0.25">
      <c r="A390" s="60" t="s">
        <v>604</v>
      </c>
      <c r="B390" s="60" t="s">
        <v>605</v>
      </c>
      <c r="C390" s="34">
        <v>4301031405</v>
      </c>
      <c r="D390" s="563">
        <v>4680115886100</v>
      </c>
      <c r="E390" s="564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111</v>
      </c>
      <c r="L390" s="35"/>
      <c r="M390" s="36" t="s">
        <v>68</v>
      </c>
      <c r="N390" s="36"/>
      <c r="O390" s="35">
        <v>50</v>
      </c>
      <c r="P390" s="71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70"/>
      <c r="R390" s="570"/>
      <c r="S390" s="570"/>
      <c r="T390" s="571"/>
      <c r="U390" s="37"/>
      <c r="V390" s="37"/>
      <c r="W390" s="38" t="s">
        <v>70</v>
      </c>
      <c r="X390" s="56">
        <v>0</v>
      </c>
      <c r="Y390" s="53">
        <f t="shared" ref="Y390:Y399" si="52">IFERROR(IF(X390="",0,CEILING((X390/$H390),1)*$H390),"")</f>
        <v>0</v>
      </c>
      <c r="Z390" s="39" t="str">
        <f>IFERROR(IF(Y390=0,"",ROUNDUP(Y390/H390,0)*0.00902),"")</f>
        <v/>
      </c>
      <c r="AA390" s="65"/>
      <c r="AB390" s="66"/>
      <c r="AC390" s="441" t="s">
        <v>606</v>
      </c>
      <c r="AG390" s="75"/>
      <c r="AJ390" s="79"/>
      <c r="AK390" s="79">
        <v>0</v>
      </c>
      <c r="BB390" s="442" t="s">
        <v>1</v>
      </c>
      <c r="BM390" s="75">
        <f t="shared" ref="BM390:BM399" si="53">IFERROR(X390*I390/H390,"0")</f>
        <v>0</v>
      </c>
      <c r="BN390" s="75">
        <f t="shared" ref="BN390:BN399" si="54">IFERROR(Y390*I390/H390,"0")</f>
        <v>0</v>
      </c>
      <c r="BO390" s="75">
        <f t="shared" ref="BO390:BO399" si="55">IFERROR(1/J390*(X390/H390),"0")</f>
        <v>0</v>
      </c>
      <c r="BP390" s="75">
        <f t="shared" ref="BP390:BP399" si="56">IFERROR(1/J390*(Y390/H390),"0")</f>
        <v>0</v>
      </c>
    </row>
    <row r="391" spans="1:68" ht="27" customHeight="1" x14ac:dyDescent="0.25">
      <c r="A391" s="60" t="s">
        <v>607</v>
      </c>
      <c r="B391" s="60" t="s">
        <v>608</v>
      </c>
      <c r="C391" s="34">
        <v>4301031382</v>
      </c>
      <c r="D391" s="563">
        <v>4680115886117</v>
      </c>
      <c r="E391" s="564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111</v>
      </c>
      <c r="L391" s="35"/>
      <c r="M391" s="36" t="s">
        <v>68</v>
      </c>
      <c r="N391" s="36"/>
      <c r="O391" s="35">
        <v>50</v>
      </c>
      <c r="P391" s="8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0"/>
      <c r="R391" s="570"/>
      <c r="S391" s="570"/>
      <c r="T391" s="571"/>
      <c r="U391" s="37"/>
      <c r="V391" s="37"/>
      <c r="W391" s="38" t="s">
        <v>70</v>
      </c>
      <c r="X391" s="56">
        <v>0</v>
      </c>
      <c r="Y391" s="53">
        <f t="shared" si="52"/>
        <v>0</v>
      </c>
      <c r="Z391" s="39" t="str">
        <f>IFERROR(IF(Y391=0,"",ROUNDUP(Y391/H391,0)*0.00902),"")</f>
        <v/>
      </c>
      <c r="AA391" s="65"/>
      <c r="AB391" s="66"/>
      <c r="AC391" s="443" t="s">
        <v>609</v>
      </c>
      <c r="AG391" s="75"/>
      <c r="AJ391" s="79"/>
      <c r="AK391" s="79">
        <v>0</v>
      </c>
      <c r="BB391" s="444" t="s">
        <v>1</v>
      </c>
      <c r="BM391" s="75">
        <f t="shared" si="53"/>
        <v>0</v>
      </c>
      <c r="BN391" s="75">
        <f t="shared" si="54"/>
        <v>0</v>
      </c>
      <c r="BO391" s="75">
        <f t="shared" si="55"/>
        <v>0</v>
      </c>
      <c r="BP391" s="75">
        <f t="shared" si="56"/>
        <v>0</v>
      </c>
    </row>
    <row r="392" spans="1:68" ht="27" customHeight="1" x14ac:dyDescent="0.25">
      <c r="A392" s="60" t="s">
        <v>607</v>
      </c>
      <c r="B392" s="60" t="s">
        <v>610</v>
      </c>
      <c r="C392" s="34">
        <v>4301031406</v>
      </c>
      <c r="D392" s="563">
        <v>4680115886117</v>
      </c>
      <c r="E392" s="564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111</v>
      </c>
      <c r="L392" s="35"/>
      <c r="M392" s="36" t="s">
        <v>68</v>
      </c>
      <c r="N392" s="36"/>
      <c r="O392" s="35">
        <v>50</v>
      </c>
      <c r="P392" s="8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0"/>
      <c r="R392" s="570"/>
      <c r="S392" s="570"/>
      <c r="T392" s="571"/>
      <c r="U392" s="37"/>
      <c r="V392" s="37"/>
      <c r="W392" s="38" t="s">
        <v>70</v>
      </c>
      <c r="X392" s="56">
        <v>0</v>
      </c>
      <c r="Y392" s="53">
        <f t="shared" si="52"/>
        <v>0</v>
      </c>
      <c r="Z392" s="39" t="str">
        <f>IFERROR(IF(Y392=0,"",ROUNDUP(Y392/H392,0)*0.00902),"")</f>
        <v/>
      </c>
      <c r="AA392" s="65"/>
      <c r="AB392" s="66"/>
      <c r="AC392" s="445" t="s">
        <v>609</v>
      </c>
      <c r="AG392" s="75"/>
      <c r="AJ392" s="79"/>
      <c r="AK392" s="79">
        <v>0</v>
      </c>
      <c r="BB392" s="446" t="s">
        <v>1</v>
      </c>
      <c r="BM392" s="75">
        <f t="shared" si="53"/>
        <v>0</v>
      </c>
      <c r="BN392" s="75">
        <f t="shared" si="54"/>
        <v>0</v>
      </c>
      <c r="BO392" s="75">
        <f t="shared" si="55"/>
        <v>0</v>
      </c>
      <c r="BP392" s="75">
        <f t="shared" si="56"/>
        <v>0</v>
      </c>
    </row>
    <row r="393" spans="1:68" ht="27" customHeight="1" x14ac:dyDescent="0.25">
      <c r="A393" s="60" t="s">
        <v>611</v>
      </c>
      <c r="B393" s="60" t="s">
        <v>612</v>
      </c>
      <c r="C393" s="34">
        <v>4301031402</v>
      </c>
      <c r="D393" s="563">
        <v>4680115886124</v>
      </c>
      <c r="E393" s="564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111</v>
      </c>
      <c r="L393" s="35"/>
      <c r="M393" s="36" t="s">
        <v>68</v>
      </c>
      <c r="N393" s="36"/>
      <c r="O393" s="35">
        <v>50</v>
      </c>
      <c r="P393" s="7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70"/>
      <c r="R393" s="570"/>
      <c r="S393" s="570"/>
      <c r="T393" s="571"/>
      <c r="U393" s="37"/>
      <c r="V393" s="37"/>
      <c r="W393" s="38" t="s">
        <v>70</v>
      </c>
      <c r="X393" s="56">
        <v>0</v>
      </c>
      <c r="Y393" s="53">
        <f t="shared" si="52"/>
        <v>0</v>
      </c>
      <c r="Z393" s="39" t="str">
        <f>IFERROR(IF(Y393=0,"",ROUNDUP(Y393/H393,0)*0.00902),"")</f>
        <v/>
      </c>
      <c r="AA393" s="65"/>
      <c r="AB393" s="66"/>
      <c r="AC393" s="447" t="s">
        <v>613</v>
      </c>
      <c r="AG393" s="75"/>
      <c r="AJ393" s="79"/>
      <c r="AK393" s="79">
        <v>0</v>
      </c>
      <c r="BB393" s="448" t="s">
        <v>1</v>
      </c>
      <c r="BM393" s="75">
        <f t="shared" si="53"/>
        <v>0</v>
      </c>
      <c r="BN393" s="75">
        <f t="shared" si="54"/>
        <v>0</v>
      </c>
      <c r="BO393" s="75">
        <f t="shared" si="55"/>
        <v>0</v>
      </c>
      <c r="BP393" s="75">
        <f t="shared" si="56"/>
        <v>0</v>
      </c>
    </row>
    <row r="394" spans="1:68" ht="27" customHeight="1" x14ac:dyDescent="0.25">
      <c r="A394" s="60" t="s">
        <v>614</v>
      </c>
      <c r="B394" s="60" t="s">
        <v>615</v>
      </c>
      <c r="C394" s="34">
        <v>4301031366</v>
      </c>
      <c r="D394" s="563">
        <v>4680115883147</v>
      </c>
      <c r="E394" s="564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67</v>
      </c>
      <c r="L394" s="35"/>
      <c r="M394" s="36" t="s">
        <v>68</v>
      </c>
      <c r="N394" s="36"/>
      <c r="O394" s="35">
        <v>50</v>
      </c>
      <c r="P394" s="8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70"/>
      <c r="R394" s="570"/>
      <c r="S394" s="570"/>
      <c r="T394" s="571"/>
      <c r="U394" s="37"/>
      <c r="V394" s="37"/>
      <c r="W394" s="38" t="s">
        <v>70</v>
      </c>
      <c r="X394" s="56">
        <v>0</v>
      </c>
      <c r="Y394" s="53">
        <f t="shared" si="52"/>
        <v>0</v>
      </c>
      <c r="Z394" s="39" t="str">
        <f t="shared" ref="Z394:Z399" si="57">IFERROR(IF(Y394=0,"",ROUNDUP(Y394/H394,0)*0.00502),"")</f>
        <v/>
      </c>
      <c r="AA394" s="65"/>
      <c r="AB394" s="66"/>
      <c r="AC394" s="449" t="s">
        <v>606</v>
      </c>
      <c r="AG394" s="75"/>
      <c r="AJ394" s="79"/>
      <c r="AK394" s="79">
        <v>0</v>
      </c>
      <c r="BB394" s="450" t="s">
        <v>1</v>
      </c>
      <c r="BM394" s="75">
        <f t="shared" si="53"/>
        <v>0</v>
      </c>
      <c r="BN394" s="75">
        <f t="shared" si="54"/>
        <v>0</v>
      </c>
      <c r="BO394" s="75">
        <f t="shared" si="55"/>
        <v>0</v>
      </c>
      <c r="BP394" s="75">
        <f t="shared" si="56"/>
        <v>0</v>
      </c>
    </row>
    <row r="395" spans="1:68" ht="27" customHeight="1" x14ac:dyDescent="0.25">
      <c r="A395" s="60" t="s">
        <v>616</v>
      </c>
      <c r="B395" s="60" t="s">
        <v>617</v>
      </c>
      <c r="C395" s="34">
        <v>4301031362</v>
      </c>
      <c r="D395" s="563">
        <v>4607091384338</v>
      </c>
      <c r="E395" s="564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67</v>
      </c>
      <c r="L395" s="35"/>
      <c r="M395" s="36" t="s">
        <v>68</v>
      </c>
      <c r="N395" s="36"/>
      <c r="O395" s="35">
        <v>50</v>
      </c>
      <c r="P395" s="7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70"/>
      <c r="R395" s="570"/>
      <c r="S395" s="570"/>
      <c r="T395" s="571"/>
      <c r="U395" s="37"/>
      <c r="V395" s="37"/>
      <c r="W395" s="38" t="s">
        <v>70</v>
      </c>
      <c r="X395" s="56">
        <v>17.5</v>
      </c>
      <c r="Y395" s="53">
        <f t="shared" si="52"/>
        <v>18.900000000000002</v>
      </c>
      <c r="Z395" s="39">
        <f t="shared" si="57"/>
        <v>4.5179999999999998E-2</v>
      </c>
      <c r="AA395" s="65"/>
      <c r="AB395" s="66"/>
      <c r="AC395" s="451" t="s">
        <v>606</v>
      </c>
      <c r="AG395" s="75"/>
      <c r="AJ395" s="79"/>
      <c r="AK395" s="79">
        <v>0</v>
      </c>
      <c r="BB395" s="452" t="s">
        <v>1</v>
      </c>
      <c r="BM395" s="75">
        <f t="shared" si="53"/>
        <v>18.583333333333332</v>
      </c>
      <c r="BN395" s="75">
        <f t="shared" si="54"/>
        <v>20.07</v>
      </c>
      <c r="BO395" s="75">
        <f t="shared" si="55"/>
        <v>3.5612535612535613E-2</v>
      </c>
      <c r="BP395" s="75">
        <f t="shared" si="56"/>
        <v>3.8461538461538464E-2</v>
      </c>
    </row>
    <row r="396" spans="1:68" ht="37.5" customHeight="1" x14ac:dyDescent="0.25">
      <c r="A396" s="60" t="s">
        <v>618</v>
      </c>
      <c r="B396" s="60" t="s">
        <v>619</v>
      </c>
      <c r="C396" s="34">
        <v>4301031361</v>
      </c>
      <c r="D396" s="563">
        <v>4607091389524</v>
      </c>
      <c r="E396" s="564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67</v>
      </c>
      <c r="L396" s="35"/>
      <c r="M396" s="36" t="s">
        <v>68</v>
      </c>
      <c r="N396" s="36"/>
      <c r="O396" s="35">
        <v>50</v>
      </c>
      <c r="P396" s="68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70"/>
      <c r="R396" s="570"/>
      <c r="S396" s="570"/>
      <c r="T396" s="571"/>
      <c r="U396" s="37"/>
      <c r="V396" s="37"/>
      <c r="W396" s="38" t="s">
        <v>70</v>
      </c>
      <c r="X396" s="56">
        <v>52.5</v>
      </c>
      <c r="Y396" s="53">
        <f t="shared" si="52"/>
        <v>52.5</v>
      </c>
      <c r="Z396" s="39">
        <f t="shared" si="57"/>
        <v>0.1255</v>
      </c>
      <c r="AA396" s="65"/>
      <c r="AB396" s="66"/>
      <c r="AC396" s="453" t="s">
        <v>620</v>
      </c>
      <c r="AG396" s="75"/>
      <c r="AJ396" s="79"/>
      <c r="AK396" s="79">
        <v>0</v>
      </c>
      <c r="BB396" s="454" t="s">
        <v>1</v>
      </c>
      <c r="BM396" s="75">
        <f t="shared" si="53"/>
        <v>55.75</v>
      </c>
      <c r="BN396" s="75">
        <f t="shared" si="54"/>
        <v>55.75</v>
      </c>
      <c r="BO396" s="75">
        <f t="shared" si="55"/>
        <v>0.10683760683760685</v>
      </c>
      <c r="BP396" s="75">
        <f t="shared" si="56"/>
        <v>0.10683760683760685</v>
      </c>
    </row>
    <row r="397" spans="1:68" ht="27" customHeight="1" x14ac:dyDescent="0.25">
      <c r="A397" s="60" t="s">
        <v>621</v>
      </c>
      <c r="B397" s="60" t="s">
        <v>622</v>
      </c>
      <c r="C397" s="34">
        <v>4301031364</v>
      </c>
      <c r="D397" s="563">
        <v>4680115883161</v>
      </c>
      <c r="E397" s="564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67</v>
      </c>
      <c r="L397" s="35"/>
      <c r="M397" s="36" t="s">
        <v>68</v>
      </c>
      <c r="N397" s="36"/>
      <c r="O397" s="35">
        <v>50</v>
      </c>
      <c r="P397" s="76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70"/>
      <c r="R397" s="570"/>
      <c r="S397" s="570"/>
      <c r="T397" s="571"/>
      <c r="U397" s="37"/>
      <c r="V397" s="37"/>
      <c r="W397" s="38" t="s">
        <v>70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623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27" customHeight="1" x14ac:dyDescent="0.25">
      <c r="A398" s="60" t="s">
        <v>624</v>
      </c>
      <c r="B398" s="60" t="s">
        <v>625</v>
      </c>
      <c r="C398" s="34">
        <v>4301031358</v>
      </c>
      <c r="D398" s="563">
        <v>4607091389531</v>
      </c>
      <c r="E398" s="564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67</v>
      </c>
      <c r="L398" s="35"/>
      <c r="M398" s="36" t="s">
        <v>68</v>
      </c>
      <c r="N398" s="36"/>
      <c r="O398" s="35">
        <v>50</v>
      </c>
      <c r="P398" s="6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70"/>
      <c r="R398" s="570"/>
      <c r="S398" s="570"/>
      <c r="T398" s="571"/>
      <c r="U398" s="37"/>
      <c r="V398" s="37"/>
      <c r="W398" s="38" t="s">
        <v>70</v>
      </c>
      <c r="X398" s="56">
        <v>35</v>
      </c>
      <c r="Y398" s="53">
        <f t="shared" si="52"/>
        <v>35.700000000000003</v>
      </c>
      <c r="Z398" s="39">
        <f t="shared" si="57"/>
        <v>8.5339999999999999E-2</v>
      </c>
      <c r="AA398" s="65"/>
      <c r="AB398" s="66"/>
      <c r="AC398" s="457" t="s">
        <v>626</v>
      </c>
      <c r="AG398" s="75"/>
      <c r="AJ398" s="79"/>
      <c r="AK398" s="79">
        <v>0</v>
      </c>
      <c r="BB398" s="458" t="s">
        <v>1</v>
      </c>
      <c r="BM398" s="75">
        <f t="shared" si="53"/>
        <v>37.166666666666664</v>
      </c>
      <c r="BN398" s="75">
        <f t="shared" si="54"/>
        <v>37.910000000000004</v>
      </c>
      <c r="BO398" s="75">
        <f t="shared" si="55"/>
        <v>7.1225071225071226E-2</v>
      </c>
      <c r="BP398" s="75">
        <f t="shared" si="56"/>
        <v>7.2649572649572655E-2</v>
      </c>
    </row>
    <row r="399" spans="1:68" ht="37.5" customHeight="1" x14ac:dyDescent="0.25">
      <c r="A399" s="60" t="s">
        <v>627</v>
      </c>
      <c r="B399" s="60" t="s">
        <v>628</v>
      </c>
      <c r="C399" s="34">
        <v>4301031360</v>
      </c>
      <c r="D399" s="563">
        <v>4607091384345</v>
      </c>
      <c r="E399" s="564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67</v>
      </c>
      <c r="L399" s="35"/>
      <c r="M399" s="36" t="s">
        <v>68</v>
      </c>
      <c r="N399" s="36"/>
      <c r="O399" s="35">
        <v>50</v>
      </c>
      <c r="P399" s="71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70"/>
      <c r="R399" s="570"/>
      <c r="S399" s="570"/>
      <c r="T399" s="571"/>
      <c r="U399" s="37"/>
      <c r="V399" s="37"/>
      <c r="W399" s="38" t="s">
        <v>70</v>
      </c>
      <c r="X399" s="56">
        <v>0</v>
      </c>
      <c r="Y399" s="53">
        <f t="shared" si="52"/>
        <v>0</v>
      </c>
      <c r="Z399" s="39" t="str">
        <f t="shared" si="57"/>
        <v/>
      </c>
      <c r="AA399" s="65"/>
      <c r="AB399" s="66"/>
      <c r="AC399" s="459" t="s">
        <v>623</v>
      </c>
      <c r="AG399" s="75"/>
      <c r="AJ399" s="79"/>
      <c r="AK399" s="79">
        <v>0</v>
      </c>
      <c r="BB399" s="460" t="s">
        <v>1</v>
      </c>
      <c r="BM399" s="75">
        <f t="shared" si="53"/>
        <v>0</v>
      </c>
      <c r="BN399" s="75">
        <f t="shared" si="54"/>
        <v>0</v>
      </c>
      <c r="BO399" s="75">
        <f t="shared" si="55"/>
        <v>0</v>
      </c>
      <c r="BP399" s="75">
        <f t="shared" si="56"/>
        <v>0</v>
      </c>
    </row>
    <row r="400" spans="1:68" x14ac:dyDescent="0.2">
      <c r="A400" s="579"/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80"/>
      <c r="P400" s="574" t="s">
        <v>72</v>
      </c>
      <c r="Q400" s="575"/>
      <c r="R400" s="575"/>
      <c r="S400" s="575"/>
      <c r="T400" s="575"/>
      <c r="U400" s="575"/>
      <c r="V400" s="576"/>
      <c r="W400" s="40" t="s">
        <v>73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49.999999999999993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51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0.25602000000000003</v>
      </c>
      <c r="AA400" s="64"/>
      <c r="AB400" s="64"/>
      <c r="AC400" s="64"/>
    </row>
    <row r="401" spans="1:68" x14ac:dyDescent="0.2">
      <c r="A401" s="562"/>
      <c r="B401" s="562"/>
      <c r="C401" s="562"/>
      <c r="D401" s="562"/>
      <c r="E401" s="562"/>
      <c r="F401" s="562"/>
      <c r="G401" s="562"/>
      <c r="H401" s="562"/>
      <c r="I401" s="562"/>
      <c r="J401" s="562"/>
      <c r="K401" s="562"/>
      <c r="L401" s="562"/>
      <c r="M401" s="562"/>
      <c r="N401" s="562"/>
      <c r="O401" s="580"/>
      <c r="P401" s="574" t="s">
        <v>72</v>
      </c>
      <c r="Q401" s="575"/>
      <c r="R401" s="575"/>
      <c r="S401" s="575"/>
      <c r="T401" s="575"/>
      <c r="U401" s="575"/>
      <c r="V401" s="576"/>
      <c r="W401" s="40" t="s">
        <v>70</v>
      </c>
      <c r="X401" s="41">
        <f>IFERROR(SUM(X390:X399),"0")</f>
        <v>105</v>
      </c>
      <c r="Y401" s="41">
        <f>IFERROR(SUM(Y390:Y399),"0")</f>
        <v>107.10000000000001</v>
      </c>
      <c r="Z401" s="40"/>
      <c r="AA401" s="64"/>
      <c r="AB401" s="64"/>
      <c r="AC401" s="64"/>
    </row>
    <row r="402" spans="1:68" ht="14.25" customHeight="1" x14ac:dyDescent="0.25">
      <c r="A402" s="561" t="s">
        <v>74</v>
      </c>
      <c r="B402" s="562"/>
      <c r="C402" s="562"/>
      <c r="D402" s="562"/>
      <c r="E402" s="562"/>
      <c r="F402" s="562"/>
      <c r="G402" s="562"/>
      <c r="H402" s="562"/>
      <c r="I402" s="562"/>
      <c r="J402" s="562"/>
      <c r="K402" s="562"/>
      <c r="L402" s="562"/>
      <c r="M402" s="562"/>
      <c r="N402" s="562"/>
      <c r="O402" s="562"/>
      <c r="P402" s="562"/>
      <c r="Q402" s="562"/>
      <c r="R402" s="562"/>
      <c r="S402" s="562"/>
      <c r="T402" s="562"/>
      <c r="U402" s="562"/>
      <c r="V402" s="562"/>
      <c r="W402" s="562"/>
      <c r="X402" s="562"/>
      <c r="Y402" s="562"/>
      <c r="Z402" s="562"/>
      <c r="AA402" s="63"/>
      <c r="AB402" s="63"/>
      <c r="AC402" s="63"/>
    </row>
    <row r="403" spans="1:68" ht="27" customHeight="1" x14ac:dyDescent="0.25">
      <c r="A403" s="60" t="s">
        <v>629</v>
      </c>
      <c r="B403" s="60" t="s">
        <v>630</v>
      </c>
      <c r="C403" s="34">
        <v>4301051284</v>
      </c>
      <c r="D403" s="563">
        <v>4607091384352</v>
      </c>
      <c r="E403" s="564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111</v>
      </c>
      <c r="L403" s="35"/>
      <c r="M403" s="36" t="s">
        <v>78</v>
      </c>
      <c r="N403" s="36"/>
      <c r="O403" s="35">
        <v>45</v>
      </c>
      <c r="P403" s="7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70"/>
      <c r="R403" s="570"/>
      <c r="S403" s="570"/>
      <c r="T403" s="571"/>
      <c r="U403" s="37"/>
      <c r="V403" s="37"/>
      <c r="W403" s="38" t="s">
        <v>70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/>
      <c r="AB403" s="66"/>
      <c r="AC403" s="461" t="s">
        <v>631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customHeight="1" x14ac:dyDescent="0.25">
      <c r="A404" s="60" t="s">
        <v>632</v>
      </c>
      <c r="B404" s="60" t="s">
        <v>633</v>
      </c>
      <c r="C404" s="34">
        <v>4301051431</v>
      </c>
      <c r="D404" s="563">
        <v>4607091389654</v>
      </c>
      <c r="E404" s="564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77</v>
      </c>
      <c r="L404" s="35"/>
      <c r="M404" s="36" t="s">
        <v>78</v>
      </c>
      <c r="N404" s="36"/>
      <c r="O404" s="35">
        <v>45</v>
      </c>
      <c r="P404" s="8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70"/>
      <c r="R404" s="570"/>
      <c r="S404" s="570"/>
      <c r="T404" s="571"/>
      <c r="U404" s="37"/>
      <c r="V404" s="37"/>
      <c r="W404" s="38" t="s">
        <v>70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/>
      <c r="AB404" s="66"/>
      <c r="AC404" s="463" t="s">
        <v>634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579"/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80"/>
      <c r="P405" s="574" t="s">
        <v>72</v>
      </c>
      <c r="Q405" s="575"/>
      <c r="R405" s="575"/>
      <c r="S405" s="575"/>
      <c r="T405" s="575"/>
      <c r="U405" s="575"/>
      <c r="V405" s="576"/>
      <c r="W405" s="40" t="s">
        <v>73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x14ac:dyDescent="0.2">
      <c r="A406" s="562"/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80"/>
      <c r="P406" s="574" t="s">
        <v>72</v>
      </c>
      <c r="Q406" s="575"/>
      <c r="R406" s="575"/>
      <c r="S406" s="575"/>
      <c r="T406" s="575"/>
      <c r="U406" s="575"/>
      <c r="V406" s="576"/>
      <c r="W406" s="40" t="s">
        <v>70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customHeight="1" x14ac:dyDescent="0.25">
      <c r="A407" s="583" t="s">
        <v>635</v>
      </c>
      <c r="B407" s="562"/>
      <c r="C407" s="562"/>
      <c r="D407" s="562"/>
      <c r="E407" s="562"/>
      <c r="F407" s="562"/>
      <c r="G407" s="562"/>
      <c r="H407" s="562"/>
      <c r="I407" s="562"/>
      <c r="J407" s="562"/>
      <c r="K407" s="562"/>
      <c r="L407" s="562"/>
      <c r="M407" s="562"/>
      <c r="N407" s="562"/>
      <c r="O407" s="562"/>
      <c r="P407" s="562"/>
      <c r="Q407" s="562"/>
      <c r="R407" s="562"/>
      <c r="S407" s="562"/>
      <c r="T407" s="562"/>
      <c r="U407" s="562"/>
      <c r="V407" s="562"/>
      <c r="W407" s="562"/>
      <c r="X407" s="562"/>
      <c r="Y407" s="562"/>
      <c r="Z407" s="562"/>
      <c r="AA407" s="62"/>
      <c r="AB407" s="62"/>
      <c r="AC407" s="62"/>
    </row>
    <row r="408" spans="1:68" ht="14.25" customHeight="1" x14ac:dyDescent="0.25">
      <c r="A408" s="561" t="s">
        <v>137</v>
      </c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2"/>
      <c r="P408" s="562"/>
      <c r="Q408" s="562"/>
      <c r="R408" s="562"/>
      <c r="S408" s="562"/>
      <c r="T408" s="562"/>
      <c r="U408" s="562"/>
      <c r="V408" s="562"/>
      <c r="W408" s="562"/>
      <c r="X408" s="562"/>
      <c r="Y408" s="562"/>
      <c r="Z408" s="562"/>
      <c r="AA408" s="63"/>
      <c r="AB408" s="63"/>
      <c r="AC408" s="63"/>
    </row>
    <row r="409" spans="1:68" ht="27" customHeight="1" x14ac:dyDescent="0.25">
      <c r="A409" s="60" t="s">
        <v>636</v>
      </c>
      <c r="B409" s="60" t="s">
        <v>637</v>
      </c>
      <c r="C409" s="34">
        <v>4301020319</v>
      </c>
      <c r="D409" s="563">
        <v>4680115885240</v>
      </c>
      <c r="E409" s="564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77</v>
      </c>
      <c r="L409" s="35"/>
      <c r="M409" s="36" t="s">
        <v>68</v>
      </c>
      <c r="N409" s="36"/>
      <c r="O409" s="35">
        <v>40</v>
      </c>
      <c r="P409" s="8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70"/>
      <c r="R409" s="570"/>
      <c r="S409" s="570"/>
      <c r="T409" s="571"/>
      <c r="U409" s="37"/>
      <c r="V409" s="37"/>
      <c r="W409" s="38" t="s">
        <v>70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65" t="s">
        <v>638</v>
      </c>
      <c r="AG409" s="75"/>
      <c r="AJ409" s="79"/>
      <c r="AK409" s="79">
        <v>0</v>
      </c>
      <c r="BB409" s="466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579"/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80"/>
      <c r="P410" s="574" t="s">
        <v>72</v>
      </c>
      <c r="Q410" s="575"/>
      <c r="R410" s="575"/>
      <c r="S410" s="575"/>
      <c r="T410" s="575"/>
      <c r="U410" s="575"/>
      <c r="V410" s="576"/>
      <c r="W410" s="40" t="s">
        <v>73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x14ac:dyDescent="0.2">
      <c r="A411" s="562"/>
      <c r="B411" s="562"/>
      <c r="C411" s="562"/>
      <c r="D411" s="562"/>
      <c r="E411" s="562"/>
      <c r="F411" s="562"/>
      <c r="G411" s="562"/>
      <c r="H411" s="562"/>
      <c r="I411" s="562"/>
      <c r="J411" s="562"/>
      <c r="K411" s="562"/>
      <c r="L411" s="562"/>
      <c r="M411" s="562"/>
      <c r="N411" s="562"/>
      <c r="O411" s="580"/>
      <c r="P411" s="574" t="s">
        <v>72</v>
      </c>
      <c r="Q411" s="575"/>
      <c r="R411" s="575"/>
      <c r="S411" s="575"/>
      <c r="T411" s="575"/>
      <c r="U411" s="575"/>
      <c r="V411" s="576"/>
      <c r="W411" s="40" t="s">
        <v>70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customHeight="1" x14ac:dyDescent="0.25">
      <c r="A412" s="561" t="s">
        <v>64</v>
      </c>
      <c r="B412" s="562"/>
      <c r="C412" s="562"/>
      <c r="D412" s="562"/>
      <c r="E412" s="562"/>
      <c r="F412" s="562"/>
      <c r="G412" s="562"/>
      <c r="H412" s="562"/>
      <c r="I412" s="562"/>
      <c r="J412" s="562"/>
      <c r="K412" s="562"/>
      <c r="L412" s="562"/>
      <c r="M412" s="562"/>
      <c r="N412" s="562"/>
      <c r="O412" s="562"/>
      <c r="P412" s="562"/>
      <c r="Q412" s="562"/>
      <c r="R412" s="562"/>
      <c r="S412" s="562"/>
      <c r="T412" s="562"/>
      <c r="U412" s="562"/>
      <c r="V412" s="562"/>
      <c r="W412" s="562"/>
      <c r="X412" s="562"/>
      <c r="Y412" s="562"/>
      <c r="Z412" s="562"/>
      <c r="AA412" s="63"/>
      <c r="AB412" s="63"/>
      <c r="AC412" s="63"/>
    </row>
    <row r="413" spans="1:68" ht="27" customHeight="1" x14ac:dyDescent="0.25">
      <c r="A413" s="60" t="s">
        <v>639</v>
      </c>
      <c r="B413" s="60" t="s">
        <v>640</v>
      </c>
      <c r="C413" s="34">
        <v>4301031403</v>
      </c>
      <c r="D413" s="563">
        <v>4680115886094</v>
      </c>
      <c r="E413" s="564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111</v>
      </c>
      <c r="L413" s="35"/>
      <c r="M413" s="36" t="s">
        <v>107</v>
      </c>
      <c r="N413" s="36"/>
      <c r="O413" s="35">
        <v>50</v>
      </c>
      <c r="P413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0"/>
      <c r="R413" s="570"/>
      <c r="S413" s="570"/>
      <c r="T413" s="571"/>
      <c r="U413" s="37"/>
      <c r="V413" s="37"/>
      <c r="W413" s="38" t="s">
        <v>70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67" t="s">
        <v>641</v>
      </c>
      <c r="AG413" s="75"/>
      <c r="AJ413" s="79"/>
      <c r="AK413" s="79">
        <v>0</v>
      </c>
      <c r="BB413" s="468" t="s">
        <v>1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customHeight="1" x14ac:dyDescent="0.25">
      <c r="A414" s="60" t="s">
        <v>642</v>
      </c>
      <c r="B414" s="60" t="s">
        <v>643</v>
      </c>
      <c r="C414" s="34">
        <v>4301031363</v>
      </c>
      <c r="D414" s="563">
        <v>4607091389425</v>
      </c>
      <c r="E414" s="564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67</v>
      </c>
      <c r="L414" s="35"/>
      <c r="M414" s="36" t="s">
        <v>68</v>
      </c>
      <c r="N414" s="36"/>
      <c r="O414" s="35">
        <v>50</v>
      </c>
      <c r="P414" s="8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0"/>
      <c r="R414" s="570"/>
      <c r="S414" s="570"/>
      <c r="T414" s="571"/>
      <c r="U414" s="37"/>
      <c r="V414" s="37"/>
      <c r="W414" s="38" t="s">
        <v>70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644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customHeight="1" x14ac:dyDescent="0.25">
      <c r="A415" s="60" t="s">
        <v>645</v>
      </c>
      <c r="B415" s="60" t="s">
        <v>646</v>
      </c>
      <c r="C415" s="34">
        <v>4301031373</v>
      </c>
      <c r="D415" s="563">
        <v>4680115880771</v>
      </c>
      <c r="E415" s="564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67</v>
      </c>
      <c r="L415" s="35"/>
      <c r="M415" s="36" t="s">
        <v>68</v>
      </c>
      <c r="N415" s="36"/>
      <c r="O415" s="35">
        <v>50</v>
      </c>
      <c r="P415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0"/>
      <c r="R415" s="570"/>
      <c r="S415" s="570"/>
      <c r="T415" s="571"/>
      <c r="U415" s="37"/>
      <c r="V415" s="37"/>
      <c r="W415" s="38" t="s">
        <v>70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647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customHeight="1" x14ac:dyDescent="0.25">
      <c r="A416" s="60" t="s">
        <v>648</v>
      </c>
      <c r="B416" s="60" t="s">
        <v>649</v>
      </c>
      <c r="C416" s="34">
        <v>4301031359</v>
      </c>
      <c r="D416" s="563">
        <v>4607091389500</v>
      </c>
      <c r="E416" s="564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67</v>
      </c>
      <c r="L416" s="35"/>
      <c r="M416" s="36" t="s">
        <v>68</v>
      </c>
      <c r="N416" s="36"/>
      <c r="O416" s="35">
        <v>50</v>
      </c>
      <c r="P416" s="7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0"/>
      <c r="R416" s="570"/>
      <c r="S416" s="570"/>
      <c r="T416" s="571"/>
      <c r="U416" s="37"/>
      <c r="V416" s="37"/>
      <c r="W416" s="38" t="s">
        <v>70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647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x14ac:dyDescent="0.2">
      <c r="A417" s="579"/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80"/>
      <c r="P417" s="574" t="s">
        <v>72</v>
      </c>
      <c r="Q417" s="575"/>
      <c r="R417" s="575"/>
      <c r="S417" s="575"/>
      <c r="T417" s="575"/>
      <c r="U417" s="575"/>
      <c r="V417" s="576"/>
      <c r="W417" s="40" t="s">
        <v>73</v>
      </c>
      <c r="X417" s="41">
        <f>IFERROR(X413/H413,"0")+IFERROR(X414/H414,"0")+IFERROR(X415/H415,"0")+IFERROR(X416/H416,"0")</f>
        <v>0</v>
      </c>
      <c r="Y417" s="41">
        <f>IFERROR(Y413/H413,"0")+IFERROR(Y414/H414,"0")+IFERROR(Y415/H415,"0")+IFERROR(Y416/H416,"0")</f>
        <v>0</v>
      </c>
      <c r="Z417" s="41">
        <f>IFERROR(IF(Z413="",0,Z413),"0")+IFERROR(IF(Z414="",0,Z414),"0")+IFERROR(IF(Z415="",0,Z415),"0")+IFERROR(IF(Z416="",0,Z416),"0")</f>
        <v>0</v>
      </c>
      <c r="AA417" s="64"/>
      <c r="AB417" s="64"/>
      <c r="AC417" s="64"/>
    </row>
    <row r="418" spans="1:68" x14ac:dyDescent="0.2">
      <c r="A418" s="562"/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80"/>
      <c r="P418" s="574" t="s">
        <v>72</v>
      </c>
      <c r="Q418" s="575"/>
      <c r="R418" s="575"/>
      <c r="S418" s="575"/>
      <c r="T418" s="575"/>
      <c r="U418" s="575"/>
      <c r="V418" s="576"/>
      <c r="W418" s="40" t="s">
        <v>70</v>
      </c>
      <c r="X418" s="41">
        <f>IFERROR(SUM(X413:X416),"0")</f>
        <v>0</v>
      </c>
      <c r="Y418" s="41">
        <f>IFERROR(SUM(Y413:Y416),"0")</f>
        <v>0</v>
      </c>
      <c r="Z418" s="40"/>
      <c r="AA418" s="64"/>
      <c r="AB418" s="64"/>
      <c r="AC418" s="64"/>
    </row>
    <row r="419" spans="1:68" ht="16.5" customHeight="1" x14ac:dyDescent="0.25">
      <c r="A419" s="583" t="s">
        <v>650</v>
      </c>
      <c r="B419" s="562"/>
      <c r="C419" s="562"/>
      <c r="D419" s="562"/>
      <c r="E419" s="562"/>
      <c r="F419" s="562"/>
      <c r="G419" s="562"/>
      <c r="H419" s="562"/>
      <c r="I419" s="562"/>
      <c r="J419" s="562"/>
      <c r="K419" s="562"/>
      <c r="L419" s="562"/>
      <c r="M419" s="562"/>
      <c r="N419" s="562"/>
      <c r="O419" s="562"/>
      <c r="P419" s="562"/>
      <c r="Q419" s="562"/>
      <c r="R419" s="562"/>
      <c r="S419" s="562"/>
      <c r="T419" s="562"/>
      <c r="U419" s="562"/>
      <c r="V419" s="562"/>
      <c r="W419" s="562"/>
      <c r="X419" s="562"/>
      <c r="Y419" s="562"/>
      <c r="Z419" s="562"/>
      <c r="AA419" s="62"/>
      <c r="AB419" s="62"/>
      <c r="AC419" s="62"/>
    </row>
    <row r="420" spans="1:68" ht="14.25" customHeight="1" x14ac:dyDescent="0.25">
      <c r="A420" s="561" t="s">
        <v>64</v>
      </c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2"/>
      <c r="P420" s="562"/>
      <c r="Q420" s="562"/>
      <c r="R420" s="562"/>
      <c r="S420" s="562"/>
      <c r="T420" s="562"/>
      <c r="U420" s="562"/>
      <c r="V420" s="562"/>
      <c r="W420" s="562"/>
      <c r="X420" s="562"/>
      <c r="Y420" s="562"/>
      <c r="Z420" s="562"/>
      <c r="AA420" s="63"/>
      <c r="AB420" s="63"/>
      <c r="AC420" s="63"/>
    </row>
    <row r="421" spans="1:68" ht="27" customHeight="1" x14ac:dyDescent="0.25">
      <c r="A421" s="60" t="s">
        <v>651</v>
      </c>
      <c r="B421" s="60" t="s">
        <v>652</v>
      </c>
      <c r="C421" s="34">
        <v>4301031347</v>
      </c>
      <c r="D421" s="563">
        <v>4680115885110</v>
      </c>
      <c r="E421" s="564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77</v>
      </c>
      <c r="L421" s="35"/>
      <c r="M421" s="36" t="s">
        <v>68</v>
      </c>
      <c r="N421" s="36"/>
      <c r="O421" s="35">
        <v>50</v>
      </c>
      <c r="P421" s="6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0"/>
      <c r="R421" s="570"/>
      <c r="S421" s="570"/>
      <c r="T421" s="571"/>
      <c r="U421" s="37"/>
      <c r="V421" s="37"/>
      <c r="W421" s="38" t="s">
        <v>70</v>
      </c>
      <c r="X421" s="56">
        <v>40</v>
      </c>
      <c r="Y421" s="53">
        <f>IFERROR(IF(X421="",0,CEILING((X421/$H421),1)*$H421),"")</f>
        <v>40.799999999999997</v>
      </c>
      <c r="Z421" s="39">
        <f>IFERROR(IF(Y421=0,"",ROUNDUP(Y421/H421,0)*0.00651),"")</f>
        <v>0.22134000000000001</v>
      </c>
      <c r="AA421" s="65"/>
      <c r="AB421" s="66"/>
      <c r="AC421" s="475" t="s">
        <v>653</v>
      </c>
      <c r="AG421" s="75"/>
      <c r="AJ421" s="79"/>
      <c r="AK421" s="79">
        <v>0</v>
      </c>
      <c r="BB421" s="476" t="s">
        <v>1</v>
      </c>
      <c r="BM421" s="75">
        <f>IFERROR(X421*I421/H421,"0")</f>
        <v>70</v>
      </c>
      <c r="BN421" s="75">
        <f>IFERROR(Y421*I421/H421,"0")</f>
        <v>71.399999999999991</v>
      </c>
      <c r="BO421" s="75">
        <f>IFERROR(1/J421*(X421/H421),"0")</f>
        <v>0.18315018315018317</v>
      </c>
      <c r="BP421" s="75">
        <f>IFERROR(1/J421*(Y421/H421),"0")</f>
        <v>0.18681318681318682</v>
      </c>
    </row>
    <row r="422" spans="1:68" x14ac:dyDescent="0.2">
      <c r="A422" s="579"/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80"/>
      <c r="P422" s="574" t="s">
        <v>72</v>
      </c>
      <c r="Q422" s="575"/>
      <c r="R422" s="575"/>
      <c r="S422" s="575"/>
      <c r="T422" s="575"/>
      <c r="U422" s="575"/>
      <c r="V422" s="576"/>
      <c r="W422" s="40" t="s">
        <v>73</v>
      </c>
      <c r="X422" s="41">
        <f>IFERROR(X421/H421,"0")</f>
        <v>33.333333333333336</v>
      </c>
      <c r="Y422" s="41">
        <f>IFERROR(Y421/H421,"0")</f>
        <v>34</v>
      </c>
      <c r="Z422" s="41">
        <f>IFERROR(IF(Z421="",0,Z421),"0")</f>
        <v>0.22134000000000001</v>
      </c>
      <c r="AA422" s="64"/>
      <c r="AB422" s="64"/>
      <c r="AC422" s="64"/>
    </row>
    <row r="423" spans="1:68" x14ac:dyDescent="0.2">
      <c r="A423" s="562"/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80"/>
      <c r="P423" s="574" t="s">
        <v>72</v>
      </c>
      <c r="Q423" s="575"/>
      <c r="R423" s="575"/>
      <c r="S423" s="575"/>
      <c r="T423" s="575"/>
      <c r="U423" s="575"/>
      <c r="V423" s="576"/>
      <c r="W423" s="40" t="s">
        <v>70</v>
      </c>
      <c r="X423" s="41">
        <f>IFERROR(SUM(X421:X421),"0")</f>
        <v>40</v>
      </c>
      <c r="Y423" s="41">
        <f>IFERROR(SUM(Y421:Y421),"0")</f>
        <v>40.799999999999997</v>
      </c>
      <c r="Z423" s="40"/>
      <c r="AA423" s="64"/>
      <c r="AB423" s="64"/>
      <c r="AC423" s="64"/>
    </row>
    <row r="424" spans="1:68" ht="16.5" customHeight="1" x14ac:dyDescent="0.25">
      <c r="A424" s="583" t="s">
        <v>654</v>
      </c>
      <c r="B424" s="562"/>
      <c r="C424" s="562"/>
      <c r="D424" s="562"/>
      <c r="E424" s="562"/>
      <c r="F424" s="562"/>
      <c r="G424" s="562"/>
      <c r="H424" s="562"/>
      <c r="I424" s="562"/>
      <c r="J424" s="562"/>
      <c r="K424" s="562"/>
      <c r="L424" s="562"/>
      <c r="M424" s="562"/>
      <c r="N424" s="562"/>
      <c r="O424" s="562"/>
      <c r="P424" s="562"/>
      <c r="Q424" s="562"/>
      <c r="R424" s="562"/>
      <c r="S424" s="562"/>
      <c r="T424" s="562"/>
      <c r="U424" s="562"/>
      <c r="V424" s="562"/>
      <c r="W424" s="562"/>
      <c r="X424" s="562"/>
      <c r="Y424" s="562"/>
      <c r="Z424" s="562"/>
      <c r="AA424" s="62"/>
      <c r="AB424" s="62"/>
      <c r="AC424" s="62"/>
    </row>
    <row r="425" spans="1:68" ht="14.25" customHeight="1" x14ac:dyDescent="0.25">
      <c r="A425" s="561" t="s">
        <v>64</v>
      </c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2"/>
      <c r="P425" s="562"/>
      <c r="Q425" s="562"/>
      <c r="R425" s="562"/>
      <c r="S425" s="562"/>
      <c r="T425" s="562"/>
      <c r="U425" s="562"/>
      <c r="V425" s="562"/>
      <c r="W425" s="562"/>
      <c r="X425" s="562"/>
      <c r="Y425" s="562"/>
      <c r="Z425" s="562"/>
      <c r="AA425" s="63"/>
      <c r="AB425" s="63"/>
      <c r="AC425" s="63"/>
    </row>
    <row r="426" spans="1:68" ht="27" customHeight="1" x14ac:dyDescent="0.25">
      <c r="A426" s="60" t="s">
        <v>655</v>
      </c>
      <c r="B426" s="60" t="s">
        <v>656</v>
      </c>
      <c r="C426" s="34">
        <v>4301031261</v>
      </c>
      <c r="D426" s="563">
        <v>4680115885103</v>
      </c>
      <c r="E426" s="564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77</v>
      </c>
      <c r="L426" s="35"/>
      <c r="M426" s="36" t="s">
        <v>68</v>
      </c>
      <c r="N426" s="36"/>
      <c r="O426" s="35">
        <v>40</v>
      </c>
      <c r="P426" s="8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0"/>
      <c r="R426" s="570"/>
      <c r="S426" s="570"/>
      <c r="T426" s="571"/>
      <c r="U426" s="37"/>
      <c r="V426" s="37"/>
      <c r="W426" s="38" t="s">
        <v>70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77" t="s">
        <v>657</v>
      </c>
      <c r="AG426" s="75"/>
      <c r="AJ426" s="79"/>
      <c r="AK426" s="79">
        <v>0</v>
      </c>
      <c r="BB426" s="478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x14ac:dyDescent="0.2">
      <c r="A427" s="579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  <c r="O427" s="580"/>
      <c r="P427" s="574" t="s">
        <v>72</v>
      </c>
      <c r="Q427" s="575"/>
      <c r="R427" s="575"/>
      <c r="S427" s="575"/>
      <c r="T427" s="575"/>
      <c r="U427" s="575"/>
      <c r="V427" s="576"/>
      <c r="W427" s="40" t="s">
        <v>73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x14ac:dyDescent="0.2">
      <c r="A428" s="562"/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80"/>
      <c r="P428" s="574" t="s">
        <v>72</v>
      </c>
      <c r="Q428" s="575"/>
      <c r="R428" s="575"/>
      <c r="S428" s="575"/>
      <c r="T428" s="575"/>
      <c r="U428" s="575"/>
      <c r="V428" s="576"/>
      <c r="W428" s="40" t="s">
        <v>70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customHeight="1" x14ac:dyDescent="0.2">
      <c r="A429" s="662" t="s">
        <v>658</v>
      </c>
      <c r="B429" s="663"/>
      <c r="C429" s="663"/>
      <c r="D429" s="663"/>
      <c r="E429" s="663"/>
      <c r="F429" s="663"/>
      <c r="G429" s="663"/>
      <c r="H429" s="663"/>
      <c r="I429" s="663"/>
      <c r="J429" s="663"/>
      <c r="K429" s="663"/>
      <c r="L429" s="663"/>
      <c r="M429" s="663"/>
      <c r="N429" s="663"/>
      <c r="O429" s="663"/>
      <c r="P429" s="663"/>
      <c r="Q429" s="663"/>
      <c r="R429" s="663"/>
      <c r="S429" s="663"/>
      <c r="T429" s="663"/>
      <c r="U429" s="663"/>
      <c r="V429" s="663"/>
      <c r="W429" s="663"/>
      <c r="X429" s="663"/>
      <c r="Y429" s="663"/>
      <c r="Z429" s="663"/>
      <c r="AA429" s="52"/>
      <c r="AB429" s="52"/>
      <c r="AC429" s="52"/>
    </row>
    <row r="430" spans="1:68" ht="16.5" customHeight="1" x14ac:dyDescent="0.25">
      <c r="A430" s="583" t="s">
        <v>658</v>
      </c>
      <c r="B430" s="562"/>
      <c r="C430" s="562"/>
      <c r="D430" s="562"/>
      <c r="E430" s="562"/>
      <c r="F430" s="562"/>
      <c r="G430" s="562"/>
      <c r="H430" s="562"/>
      <c r="I430" s="562"/>
      <c r="J430" s="562"/>
      <c r="K430" s="562"/>
      <c r="L430" s="562"/>
      <c r="M430" s="562"/>
      <c r="N430" s="562"/>
      <c r="O430" s="562"/>
      <c r="P430" s="562"/>
      <c r="Q430" s="562"/>
      <c r="R430" s="562"/>
      <c r="S430" s="562"/>
      <c r="T430" s="562"/>
      <c r="U430" s="562"/>
      <c r="V430" s="562"/>
      <c r="W430" s="562"/>
      <c r="X430" s="562"/>
      <c r="Y430" s="562"/>
      <c r="Z430" s="562"/>
      <c r="AA430" s="62"/>
      <c r="AB430" s="62"/>
      <c r="AC430" s="62"/>
    </row>
    <row r="431" spans="1:68" ht="14.25" customHeight="1" x14ac:dyDescent="0.25">
      <c r="A431" s="561" t="s">
        <v>103</v>
      </c>
      <c r="B431" s="562"/>
      <c r="C431" s="562"/>
      <c r="D431" s="562"/>
      <c r="E431" s="562"/>
      <c r="F431" s="562"/>
      <c r="G431" s="562"/>
      <c r="H431" s="562"/>
      <c r="I431" s="562"/>
      <c r="J431" s="562"/>
      <c r="K431" s="562"/>
      <c r="L431" s="562"/>
      <c r="M431" s="562"/>
      <c r="N431" s="562"/>
      <c r="O431" s="562"/>
      <c r="P431" s="562"/>
      <c r="Q431" s="562"/>
      <c r="R431" s="562"/>
      <c r="S431" s="562"/>
      <c r="T431" s="562"/>
      <c r="U431" s="562"/>
      <c r="V431" s="562"/>
      <c r="W431" s="562"/>
      <c r="X431" s="562"/>
      <c r="Y431" s="562"/>
      <c r="Z431" s="562"/>
      <c r="AA431" s="63"/>
      <c r="AB431" s="63"/>
      <c r="AC431" s="63"/>
    </row>
    <row r="432" spans="1:68" ht="27" customHeight="1" x14ac:dyDescent="0.25">
      <c r="A432" s="60" t="s">
        <v>659</v>
      </c>
      <c r="B432" s="60" t="s">
        <v>660</v>
      </c>
      <c r="C432" s="34">
        <v>4301011795</v>
      </c>
      <c r="D432" s="563">
        <v>4607091389067</v>
      </c>
      <c r="E432" s="564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106</v>
      </c>
      <c r="L432" s="35"/>
      <c r="M432" s="36" t="s">
        <v>107</v>
      </c>
      <c r="N432" s="36"/>
      <c r="O432" s="35">
        <v>60</v>
      </c>
      <c r="P432" s="8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0"/>
      <c r="R432" s="570"/>
      <c r="S432" s="570"/>
      <c r="T432" s="571"/>
      <c r="U432" s="37"/>
      <c r="V432" s="37"/>
      <c r="W432" s="38" t="s">
        <v>70</v>
      </c>
      <c r="X432" s="56">
        <v>30</v>
      </c>
      <c r="Y432" s="53">
        <f t="shared" ref="Y432:Y445" si="58">IFERROR(IF(X432="",0,CEILING((X432/$H432),1)*$H432),"")</f>
        <v>31.68</v>
      </c>
      <c r="Z432" s="39">
        <f t="shared" ref="Z432:Z438" si="59">IFERROR(IF(Y432=0,"",ROUNDUP(Y432/H432,0)*0.01196),"")</f>
        <v>7.1760000000000004E-2</v>
      </c>
      <c r="AA432" s="65"/>
      <c r="AB432" s="66"/>
      <c r="AC432" s="479" t="s">
        <v>661</v>
      </c>
      <c r="AG432" s="75"/>
      <c r="AJ432" s="79"/>
      <c r="AK432" s="79">
        <v>0</v>
      </c>
      <c r="BB432" s="480" t="s">
        <v>1</v>
      </c>
      <c r="BM432" s="75">
        <f t="shared" ref="BM432:BM445" si="60">IFERROR(X432*I432/H432,"0")</f>
        <v>32.04545454545454</v>
      </c>
      <c r="BN432" s="75">
        <f t="shared" ref="BN432:BN445" si="61">IFERROR(Y432*I432/H432,"0")</f>
        <v>33.839999999999996</v>
      </c>
      <c r="BO432" s="75">
        <f t="shared" ref="BO432:BO445" si="62">IFERROR(1/J432*(X432/H432),"0")</f>
        <v>5.4632867132867136E-2</v>
      </c>
      <c r="BP432" s="75">
        <f t="shared" ref="BP432:BP445" si="63">IFERROR(1/J432*(Y432/H432),"0")</f>
        <v>5.7692307692307696E-2</v>
      </c>
    </row>
    <row r="433" spans="1:68" ht="27" customHeight="1" x14ac:dyDescent="0.25">
      <c r="A433" s="60" t="s">
        <v>662</v>
      </c>
      <c r="B433" s="60" t="s">
        <v>663</v>
      </c>
      <c r="C433" s="34">
        <v>4301011961</v>
      </c>
      <c r="D433" s="563">
        <v>4680115885271</v>
      </c>
      <c r="E433" s="564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106</v>
      </c>
      <c r="L433" s="35"/>
      <c r="M433" s="36" t="s">
        <v>107</v>
      </c>
      <c r="N433" s="36"/>
      <c r="O433" s="35">
        <v>60</v>
      </c>
      <c r="P433" s="61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0"/>
      <c r="R433" s="570"/>
      <c r="S433" s="570"/>
      <c r="T433" s="571"/>
      <c r="U433" s="37"/>
      <c r="V433" s="37"/>
      <c r="W433" s="38" t="s">
        <v>70</v>
      </c>
      <c r="X433" s="56">
        <v>0</v>
      </c>
      <c r="Y433" s="53">
        <f t="shared" si="58"/>
        <v>0</v>
      </c>
      <c r="Z433" s="39" t="str">
        <f t="shared" si="59"/>
        <v/>
      </c>
      <c r="AA433" s="65"/>
      <c r="AB433" s="66"/>
      <c r="AC433" s="481" t="s">
        <v>664</v>
      </c>
      <c r="AG433" s="75"/>
      <c r="AJ433" s="79"/>
      <c r="AK433" s="79">
        <v>0</v>
      </c>
      <c r="BB433" s="482" t="s">
        <v>1</v>
      </c>
      <c r="BM433" s="75">
        <f t="shared" si="60"/>
        <v>0</v>
      </c>
      <c r="BN433" s="75">
        <f t="shared" si="61"/>
        <v>0</v>
      </c>
      <c r="BO433" s="75">
        <f t="shared" si="62"/>
        <v>0</v>
      </c>
      <c r="BP433" s="75">
        <f t="shared" si="63"/>
        <v>0</v>
      </c>
    </row>
    <row r="434" spans="1:68" ht="27" customHeight="1" x14ac:dyDescent="0.25">
      <c r="A434" s="60" t="s">
        <v>665</v>
      </c>
      <c r="B434" s="60" t="s">
        <v>666</v>
      </c>
      <c r="C434" s="34">
        <v>4301011376</v>
      </c>
      <c r="D434" s="563">
        <v>4680115885226</v>
      </c>
      <c r="E434" s="564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106</v>
      </c>
      <c r="L434" s="35"/>
      <c r="M434" s="36" t="s">
        <v>78</v>
      </c>
      <c r="N434" s="36"/>
      <c r="O434" s="35">
        <v>60</v>
      </c>
      <c r="P434" s="6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0"/>
      <c r="R434" s="570"/>
      <c r="S434" s="570"/>
      <c r="T434" s="571"/>
      <c r="U434" s="37"/>
      <c r="V434" s="37"/>
      <c r="W434" s="38" t="s">
        <v>70</v>
      </c>
      <c r="X434" s="56">
        <v>100</v>
      </c>
      <c r="Y434" s="53">
        <f t="shared" si="58"/>
        <v>100.32000000000001</v>
      </c>
      <c r="Z434" s="39">
        <f t="shared" si="59"/>
        <v>0.22724</v>
      </c>
      <c r="AA434" s="65"/>
      <c r="AB434" s="66"/>
      <c r="AC434" s="483" t="s">
        <v>667</v>
      </c>
      <c r="AG434" s="75"/>
      <c r="AJ434" s="79"/>
      <c r="AK434" s="79">
        <v>0</v>
      </c>
      <c r="BB434" s="484" t="s">
        <v>1</v>
      </c>
      <c r="BM434" s="75">
        <f t="shared" si="60"/>
        <v>106.81818181818181</v>
      </c>
      <c r="BN434" s="75">
        <f t="shared" si="61"/>
        <v>107.16</v>
      </c>
      <c r="BO434" s="75">
        <f t="shared" si="62"/>
        <v>0.18210955710955709</v>
      </c>
      <c r="BP434" s="75">
        <f t="shared" si="63"/>
        <v>0.18269230769230771</v>
      </c>
    </row>
    <row r="435" spans="1:68" ht="27" customHeight="1" x14ac:dyDescent="0.25">
      <c r="A435" s="60" t="s">
        <v>668</v>
      </c>
      <c r="B435" s="60" t="s">
        <v>669</v>
      </c>
      <c r="C435" s="34">
        <v>4301012145</v>
      </c>
      <c r="D435" s="563">
        <v>4607091383522</v>
      </c>
      <c r="E435" s="564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106</v>
      </c>
      <c r="L435" s="35"/>
      <c r="M435" s="36" t="s">
        <v>107</v>
      </c>
      <c r="N435" s="36"/>
      <c r="O435" s="35">
        <v>60</v>
      </c>
      <c r="P435" s="599" t="s">
        <v>670</v>
      </c>
      <c r="Q435" s="570"/>
      <c r="R435" s="570"/>
      <c r="S435" s="570"/>
      <c r="T435" s="571"/>
      <c r="U435" s="37"/>
      <c r="V435" s="37"/>
      <c r="W435" s="38" t="s">
        <v>70</v>
      </c>
      <c r="X435" s="56">
        <v>0</v>
      </c>
      <c r="Y435" s="53">
        <f t="shared" si="58"/>
        <v>0</v>
      </c>
      <c r="Z435" s="39" t="str">
        <f t="shared" si="59"/>
        <v/>
      </c>
      <c r="AA435" s="65"/>
      <c r="AB435" s="66"/>
      <c r="AC435" s="485" t="s">
        <v>671</v>
      </c>
      <c r="AG435" s="75"/>
      <c r="AJ435" s="79"/>
      <c r="AK435" s="79">
        <v>0</v>
      </c>
      <c r="BB435" s="486" t="s">
        <v>1</v>
      </c>
      <c r="BM435" s="75">
        <f t="shared" si="60"/>
        <v>0</v>
      </c>
      <c r="BN435" s="75">
        <f t="shared" si="61"/>
        <v>0</v>
      </c>
      <c r="BO435" s="75">
        <f t="shared" si="62"/>
        <v>0</v>
      </c>
      <c r="BP435" s="75">
        <f t="shared" si="63"/>
        <v>0</v>
      </c>
    </row>
    <row r="436" spans="1:68" ht="16.5" customHeight="1" x14ac:dyDescent="0.25">
      <c r="A436" s="60" t="s">
        <v>672</v>
      </c>
      <c r="B436" s="60" t="s">
        <v>673</v>
      </c>
      <c r="C436" s="34">
        <v>4301011774</v>
      </c>
      <c r="D436" s="563">
        <v>4680115884502</v>
      </c>
      <c r="E436" s="564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106</v>
      </c>
      <c r="L436" s="35"/>
      <c r="M436" s="36" t="s">
        <v>107</v>
      </c>
      <c r="N436" s="36"/>
      <c r="O436" s="35">
        <v>60</v>
      </c>
      <c r="P436" s="6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0"/>
      <c r="R436" s="570"/>
      <c r="S436" s="570"/>
      <c r="T436" s="571"/>
      <c r="U436" s="37"/>
      <c r="V436" s="37"/>
      <c r="W436" s="38" t="s">
        <v>70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674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27" customHeight="1" x14ac:dyDescent="0.25">
      <c r="A437" s="60" t="s">
        <v>675</v>
      </c>
      <c r="B437" s="60" t="s">
        <v>676</v>
      </c>
      <c r="C437" s="34">
        <v>4301011771</v>
      </c>
      <c r="D437" s="563">
        <v>4607091389104</v>
      </c>
      <c r="E437" s="564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106</v>
      </c>
      <c r="L437" s="35"/>
      <c r="M437" s="36" t="s">
        <v>107</v>
      </c>
      <c r="N437" s="36"/>
      <c r="O437" s="35">
        <v>60</v>
      </c>
      <c r="P437" s="8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0"/>
      <c r="R437" s="570"/>
      <c r="S437" s="570"/>
      <c r="T437" s="571"/>
      <c r="U437" s="37"/>
      <c r="V437" s="37"/>
      <c r="W437" s="38" t="s">
        <v>70</v>
      </c>
      <c r="X437" s="56">
        <v>80</v>
      </c>
      <c r="Y437" s="53">
        <f t="shared" si="58"/>
        <v>84.48</v>
      </c>
      <c r="Z437" s="39">
        <f t="shared" si="59"/>
        <v>0.19136</v>
      </c>
      <c r="AA437" s="65"/>
      <c r="AB437" s="66"/>
      <c r="AC437" s="489" t="s">
        <v>677</v>
      </c>
      <c r="AG437" s="75"/>
      <c r="AJ437" s="79"/>
      <c r="AK437" s="79">
        <v>0</v>
      </c>
      <c r="BB437" s="490" t="s">
        <v>1</v>
      </c>
      <c r="BM437" s="75">
        <f t="shared" si="60"/>
        <v>85.454545454545453</v>
      </c>
      <c r="BN437" s="75">
        <f t="shared" si="61"/>
        <v>90.24</v>
      </c>
      <c r="BO437" s="75">
        <f t="shared" si="62"/>
        <v>0.14568764568764569</v>
      </c>
      <c r="BP437" s="75">
        <f t="shared" si="63"/>
        <v>0.15384615384615385</v>
      </c>
    </row>
    <row r="438" spans="1:68" ht="16.5" customHeight="1" x14ac:dyDescent="0.25">
      <c r="A438" s="60" t="s">
        <v>678</v>
      </c>
      <c r="B438" s="60" t="s">
        <v>679</v>
      </c>
      <c r="C438" s="34">
        <v>4301011799</v>
      </c>
      <c r="D438" s="563">
        <v>4680115884519</v>
      </c>
      <c r="E438" s="564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106</v>
      </c>
      <c r="L438" s="35"/>
      <c r="M438" s="36" t="s">
        <v>78</v>
      </c>
      <c r="N438" s="36"/>
      <c r="O438" s="35">
        <v>60</v>
      </c>
      <c r="P438" s="7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0"/>
      <c r="R438" s="570"/>
      <c r="S438" s="570"/>
      <c r="T438" s="571"/>
      <c r="U438" s="37"/>
      <c r="V438" s="37"/>
      <c r="W438" s="38" t="s">
        <v>70</v>
      </c>
      <c r="X438" s="56">
        <v>0</v>
      </c>
      <c r="Y438" s="53">
        <f t="shared" si="58"/>
        <v>0</v>
      </c>
      <c r="Z438" s="39" t="str">
        <f t="shared" si="59"/>
        <v/>
      </c>
      <c r="AA438" s="65"/>
      <c r="AB438" s="66"/>
      <c r="AC438" s="491" t="s">
        <v>680</v>
      </c>
      <c r="AG438" s="75"/>
      <c r="AJ438" s="79"/>
      <c r="AK438" s="79">
        <v>0</v>
      </c>
      <c r="BB438" s="492" t="s">
        <v>1</v>
      </c>
      <c r="BM438" s="75">
        <f t="shared" si="60"/>
        <v>0</v>
      </c>
      <c r="BN438" s="75">
        <f t="shared" si="61"/>
        <v>0</v>
      </c>
      <c r="BO438" s="75">
        <f t="shared" si="62"/>
        <v>0</v>
      </c>
      <c r="BP438" s="75">
        <f t="shared" si="63"/>
        <v>0</v>
      </c>
    </row>
    <row r="439" spans="1:68" ht="27" customHeight="1" x14ac:dyDescent="0.25">
      <c r="A439" s="60" t="s">
        <v>681</v>
      </c>
      <c r="B439" s="60" t="s">
        <v>682</v>
      </c>
      <c r="C439" s="34">
        <v>4301012125</v>
      </c>
      <c r="D439" s="563">
        <v>4680115886391</v>
      </c>
      <c r="E439" s="564"/>
      <c r="F439" s="59">
        <v>0.4</v>
      </c>
      <c r="G439" s="35">
        <v>6</v>
      </c>
      <c r="H439" s="59">
        <v>2.4</v>
      </c>
      <c r="I439" s="59">
        <v>2.58</v>
      </c>
      <c r="J439" s="35">
        <v>182</v>
      </c>
      <c r="K439" s="35" t="s">
        <v>77</v>
      </c>
      <c r="L439" s="35"/>
      <c r="M439" s="36" t="s">
        <v>78</v>
      </c>
      <c r="N439" s="36"/>
      <c r="O439" s="35">
        <v>60</v>
      </c>
      <c r="P439" s="60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0"/>
      <c r="R439" s="570"/>
      <c r="S439" s="570"/>
      <c r="T439" s="571"/>
      <c r="U439" s="37"/>
      <c r="V439" s="37"/>
      <c r="W439" s="38" t="s">
        <v>70</v>
      </c>
      <c r="X439" s="56">
        <v>0</v>
      </c>
      <c r="Y439" s="53">
        <f t="shared" si="58"/>
        <v>0</v>
      </c>
      <c r="Z439" s="39" t="str">
        <f>IFERROR(IF(Y439=0,"",ROUNDUP(Y439/H439,0)*0.00651),"")</f>
        <v/>
      </c>
      <c r="AA439" s="65"/>
      <c r="AB439" s="66"/>
      <c r="AC439" s="493" t="s">
        <v>661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customHeight="1" x14ac:dyDescent="0.25">
      <c r="A440" s="60" t="s">
        <v>683</v>
      </c>
      <c r="B440" s="60" t="s">
        <v>684</v>
      </c>
      <c r="C440" s="34">
        <v>4301012035</v>
      </c>
      <c r="D440" s="563">
        <v>4680115880603</v>
      </c>
      <c r="E440" s="564"/>
      <c r="F440" s="59">
        <v>0.6</v>
      </c>
      <c r="G440" s="35">
        <v>8</v>
      </c>
      <c r="H440" s="59">
        <v>4.8</v>
      </c>
      <c r="I440" s="59">
        <v>6.93</v>
      </c>
      <c r="J440" s="35">
        <v>132</v>
      </c>
      <c r="K440" s="35" t="s">
        <v>111</v>
      </c>
      <c r="L440" s="35"/>
      <c r="M440" s="36" t="s">
        <v>107</v>
      </c>
      <c r="N440" s="36"/>
      <c r="O440" s="35">
        <v>60</v>
      </c>
      <c r="P440" s="72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70"/>
      <c r="R440" s="570"/>
      <c r="S440" s="570"/>
      <c r="T440" s="571"/>
      <c r="U440" s="37"/>
      <c r="V440" s="37"/>
      <c r="W440" s="38" t="s">
        <v>70</v>
      </c>
      <c r="X440" s="56">
        <v>60</v>
      </c>
      <c r="Y440" s="53">
        <f t="shared" si="58"/>
        <v>62.4</v>
      </c>
      <c r="Z440" s="39">
        <f>IFERROR(IF(Y440=0,"",ROUNDUP(Y440/H440,0)*0.00902),"")</f>
        <v>0.11726</v>
      </c>
      <c r="AA440" s="65"/>
      <c r="AB440" s="66"/>
      <c r="AC440" s="495" t="s">
        <v>661</v>
      </c>
      <c r="AG440" s="75"/>
      <c r="AJ440" s="79"/>
      <c r="AK440" s="79">
        <v>0</v>
      </c>
      <c r="BB440" s="496" t="s">
        <v>1</v>
      </c>
      <c r="BM440" s="75">
        <f t="shared" si="60"/>
        <v>86.625</v>
      </c>
      <c r="BN440" s="75">
        <f t="shared" si="61"/>
        <v>90.089999999999989</v>
      </c>
      <c r="BO440" s="75">
        <f t="shared" si="62"/>
        <v>9.4696969696969696E-2</v>
      </c>
      <c r="BP440" s="75">
        <f t="shared" si="63"/>
        <v>9.8484848484848481E-2</v>
      </c>
    </row>
    <row r="441" spans="1:68" ht="27" customHeight="1" x14ac:dyDescent="0.25">
      <c r="A441" s="60" t="s">
        <v>685</v>
      </c>
      <c r="B441" s="60" t="s">
        <v>686</v>
      </c>
      <c r="C441" s="34">
        <v>4301012146</v>
      </c>
      <c r="D441" s="563">
        <v>4607091389999</v>
      </c>
      <c r="E441" s="564"/>
      <c r="F441" s="59">
        <v>0.6</v>
      </c>
      <c r="G441" s="35">
        <v>8</v>
      </c>
      <c r="H441" s="59">
        <v>4.8</v>
      </c>
      <c r="I441" s="59">
        <v>5.01</v>
      </c>
      <c r="J441" s="35">
        <v>132</v>
      </c>
      <c r="K441" s="35" t="s">
        <v>111</v>
      </c>
      <c r="L441" s="35"/>
      <c r="M441" s="36" t="s">
        <v>107</v>
      </c>
      <c r="N441" s="36"/>
      <c r="O441" s="35">
        <v>60</v>
      </c>
      <c r="P441" s="733" t="s">
        <v>687</v>
      </c>
      <c r="Q441" s="570"/>
      <c r="R441" s="570"/>
      <c r="S441" s="570"/>
      <c r="T441" s="571"/>
      <c r="U441" s="37"/>
      <c r="V441" s="37"/>
      <c r="W441" s="38" t="s">
        <v>70</v>
      </c>
      <c r="X441" s="56">
        <v>0</v>
      </c>
      <c r="Y441" s="53">
        <f t="shared" si="58"/>
        <v>0</v>
      </c>
      <c r="Z441" s="39" t="str">
        <f>IFERROR(IF(Y441=0,"",ROUNDUP(Y441/H441,0)*0.00902),"")</f>
        <v/>
      </c>
      <c r="AA441" s="65"/>
      <c r="AB441" s="66"/>
      <c r="AC441" s="497" t="s">
        <v>671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customHeight="1" x14ac:dyDescent="0.25">
      <c r="A442" s="60" t="s">
        <v>688</v>
      </c>
      <c r="B442" s="60" t="s">
        <v>689</v>
      </c>
      <c r="C442" s="34">
        <v>4301012036</v>
      </c>
      <c r="D442" s="563">
        <v>4680115882782</v>
      </c>
      <c r="E442" s="564"/>
      <c r="F442" s="59">
        <v>0.6</v>
      </c>
      <c r="G442" s="35">
        <v>8</v>
      </c>
      <c r="H442" s="59">
        <v>4.8</v>
      </c>
      <c r="I442" s="59">
        <v>6.96</v>
      </c>
      <c r="J442" s="35">
        <v>120</v>
      </c>
      <c r="K442" s="35" t="s">
        <v>111</v>
      </c>
      <c r="L442" s="35"/>
      <c r="M442" s="36" t="s">
        <v>107</v>
      </c>
      <c r="N442" s="36"/>
      <c r="O442" s="35">
        <v>60</v>
      </c>
      <c r="P442" s="79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70"/>
      <c r="R442" s="570"/>
      <c r="S442" s="570"/>
      <c r="T442" s="571"/>
      <c r="U442" s="37"/>
      <c r="V442" s="37"/>
      <c r="W442" s="38" t="s">
        <v>70</v>
      </c>
      <c r="X442" s="56">
        <v>0</v>
      </c>
      <c r="Y442" s="53">
        <f t="shared" si="58"/>
        <v>0</v>
      </c>
      <c r="Z442" s="39" t="str">
        <f>IFERROR(IF(Y442=0,"",ROUNDUP(Y442/H442,0)*0.00937),"")</f>
        <v/>
      </c>
      <c r="AA442" s="65"/>
      <c r="AB442" s="66"/>
      <c r="AC442" s="499" t="s">
        <v>664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customHeight="1" x14ac:dyDescent="0.25">
      <c r="A443" s="60" t="s">
        <v>690</v>
      </c>
      <c r="B443" s="60" t="s">
        <v>691</v>
      </c>
      <c r="C443" s="34">
        <v>4301012050</v>
      </c>
      <c r="D443" s="563">
        <v>4680115885479</v>
      </c>
      <c r="E443" s="564"/>
      <c r="F443" s="59">
        <v>0.4</v>
      </c>
      <c r="G443" s="35">
        <v>6</v>
      </c>
      <c r="H443" s="59">
        <v>2.4</v>
      </c>
      <c r="I443" s="59">
        <v>2.58</v>
      </c>
      <c r="J443" s="35">
        <v>182</v>
      </c>
      <c r="K443" s="35" t="s">
        <v>77</v>
      </c>
      <c r="L443" s="35"/>
      <c r="M443" s="36" t="s">
        <v>107</v>
      </c>
      <c r="N443" s="36"/>
      <c r="O443" s="35">
        <v>60</v>
      </c>
      <c r="P443" s="8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70"/>
      <c r="R443" s="570"/>
      <c r="S443" s="570"/>
      <c r="T443" s="571"/>
      <c r="U443" s="37"/>
      <c r="V443" s="37"/>
      <c r="W443" s="38" t="s">
        <v>70</v>
      </c>
      <c r="X443" s="56">
        <v>0</v>
      </c>
      <c r="Y443" s="53">
        <f t="shared" si="58"/>
        <v>0</v>
      </c>
      <c r="Z443" s="39" t="str">
        <f>IFERROR(IF(Y443=0,"",ROUNDUP(Y443/H443,0)*0.00651),"")</f>
        <v/>
      </c>
      <c r="AA443" s="65"/>
      <c r="AB443" s="66"/>
      <c r="AC443" s="501" t="s">
        <v>677</v>
      </c>
      <c r="AG443" s="75"/>
      <c r="AJ443" s="79"/>
      <c r="AK443" s="79">
        <v>0</v>
      </c>
      <c r="BB443" s="502" t="s">
        <v>1</v>
      </c>
      <c r="BM443" s="75">
        <f t="shared" si="60"/>
        <v>0</v>
      </c>
      <c r="BN443" s="75">
        <f t="shared" si="61"/>
        <v>0</v>
      </c>
      <c r="BO443" s="75">
        <f t="shared" si="62"/>
        <v>0</v>
      </c>
      <c r="BP443" s="75">
        <f t="shared" si="63"/>
        <v>0</v>
      </c>
    </row>
    <row r="444" spans="1:68" ht="27" customHeight="1" x14ac:dyDescent="0.25">
      <c r="A444" s="60" t="s">
        <v>692</v>
      </c>
      <c r="B444" s="60" t="s">
        <v>693</v>
      </c>
      <c r="C444" s="34">
        <v>4301011784</v>
      </c>
      <c r="D444" s="563">
        <v>4607091389982</v>
      </c>
      <c r="E444" s="564"/>
      <c r="F444" s="59">
        <v>0.6</v>
      </c>
      <c r="G444" s="35">
        <v>6</v>
      </c>
      <c r="H444" s="59">
        <v>3.6</v>
      </c>
      <c r="I444" s="59">
        <v>3.81</v>
      </c>
      <c r="J444" s="35">
        <v>132</v>
      </c>
      <c r="K444" s="35" t="s">
        <v>111</v>
      </c>
      <c r="L444" s="35"/>
      <c r="M444" s="36" t="s">
        <v>107</v>
      </c>
      <c r="N444" s="36"/>
      <c r="O444" s="35">
        <v>60</v>
      </c>
      <c r="P444" s="5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7"/>
      <c r="V444" s="37"/>
      <c r="W444" s="38" t="s">
        <v>70</v>
      </c>
      <c r="X444" s="56">
        <v>120</v>
      </c>
      <c r="Y444" s="53">
        <f t="shared" si="58"/>
        <v>122.4</v>
      </c>
      <c r="Z444" s="39">
        <f>IFERROR(IF(Y444=0,"",ROUNDUP(Y444/H444,0)*0.00902),"")</f>
        <v>0.30668000000000001</v>
      </c>
      <c r="AA444" s="65"/>
      <c r="AB444" s="66"/>
      <c r="AC444" s="503" t="s">
        <v>677</v>
      </c>
      <c r="AG444" s="75"/>
      <c r="AJ444" s="79"/>
      <c r="AK444" s="79">
        <v>0</v>
      </c>
      <c r="BB444" s="504" t="s">
        <v>1</v>
      </c>
      <c r="BM444" s="75">
        <f t="shared" si="60"/>
        <v>127</v>
      </c>
      <c r="BN444" s="75">
        <f t="shared" si="61"/>
        <v>129.54000000000002</v>
      </c>
      <c r="BO444" s="75">
        <f t="shared" si="62"/>
        <v>0.25252525252525254</v>
      </c>
      <c r="BP444" s="75">
        <f t="shared" si="63"/>
        <v>0.25757575757575757</v>
      </c>
    </row>
    <row r="445" spans="1:68" ht="27" customHeight="1" x14ac:dyDescent="0.25">
      <c r="A445" s="60" t="s">
        <v>692</v>
      </c>
      <c r="B445" s="60" t="s">
        <v>694</v>
      </c>
      <c r="C445" s="34">
        <v>4301012034</v>
      </c>
      <c r="D445" s="563">
        <v>4607091389982</v>
      </c>
      <c r="E445" s="564"/>
      <c r="F445" s="59">
        <v>0.6</v>
      </c>
      <c r="G445" s="35">
        <v>8</v>
      </c>
      <c r="H445" s="59">
        <v>4.8</v>
      </c>
      <c r="I445" s="59">
        <v>6.96</v>
      </c>
      <c r="J445" s="35">
        <v>120</v>
      </c>
      <c r="K445" s="35" t="s">
        <v>111</v>
      </c>
      <c r="L445" s="35"/>
      <c r="M445" s="36" t="s">
        <v>107</v>
      </c>
      <c r="N445" s="36"/>
      <c r="O445" s="35">
        <v>60</v>
      </c>
      <c r="P445" s="8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0"/>
      <c r="R445" s="570"/>
      <c r="S445" s="570"/>
      <c r="T445" s="571"/>
      <c r="U445" s="37"/>
      <c r="V445" s="37"/>
      <c r="W445" s="38" t="s">
        <v>70</v>
      </c>
      <c r="X445" s="56">
        <v>0</v>
      </c>
      <c r="Y445" s="53">
        <f t="shared" si="58"/>
        <v>0</v>
      </c>
      <c r="Z445" s="39" t="str">
        <f>IFERROR(IF(Y445=0,"",ROUNDUP(Y445/H445,0)*0.00937),"")</f>
        <v/>
      </c>
      <c r="AA445" s="65"/>
      <c r="AB445" s="66"/>
      <c r="AC445" s="505" t="s">
        <v>677</v>
      </c>
      <c r="AG445" s="75"/>
      <c r="AJ445" s="79"/>
      <c r="AK445" s="79">
        <v>0</v>
      </c>
      <c r="BB445" s="506" t="s">
        <v>1</v>
      </c>
      <c r="BM445" s="75">
        <f t="shared" si="60"/>
        <v>0</v>
      </c>
      <c r="BN445" s="75">
        <f t="shared" si="61"/>
        <v>0</v>
      </c>
      <c r="BO445" s="75">
        <f t="shared" si="62"/>
        <v>0</v>
      </c>
      <c r="BP445" s="75">
        <f t="shared" si="63"/>
        <v>0</v>
      </c>
    </row>
    <row r="446" spans="1:68" x14ac:dyDescent="0.2">
      <c r="A446" s="579"/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80"/>
      <c r="P446" s="574" t="s">
        <v>72</v>
      </c>
      <c r="Q446" s="575"/>
      <c r="R446" s="575"/>
      <c r="S446" s="575"/>
      <c r="T446" s="575"/>
      <c r="U446" s="575"/>
      <c r="V446" s="576"/>
      <c r="W446" s="40" t="s">
        <v>73</v>
      </c>
      <c r="X446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85.606060606060595</v>
      </c>
      <c r="Y446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88</v>
      </c>
      <c r="Z446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0.91430000000000011</v>
      </c>
      <c r="AA446" s="64"/>
      <c r="AB446" s="64"/>
      <c r="AC446" s="64"/>
    </row>
    <row r="447" spans="1:68" x14ac:dyDescent="0.2">
      <c r="A447" s="562"/>
      <c r="B447" s="562"/>
      <c r="C447" s="562"/>
      <c r="D447" s="562"/>
      <c r="E447" s="562"/>
      <c r="F447" s="562"/>
      <c r="G447" s="562"/>
      <c r="H447" s="562"/>
      <c r="I447" s="562"/>
      <c r="J447" s="562"/>
      <c r="K447" s="562"/>
      <c r="L447" s="562"/>
      <c r="M447" s="562"/>
      <c r="N447" s="562"/>
      <c r="O447" s="580"/>
      <c r="P447" s="574" t="s">
        <v>72</v>
      </c>
      <c r="Q447" s="575"/>
      <c r="R447" s="575"/>
      <c r="S447" s="575"/>
      <c r="T447" s="575"/>
      <c r="U447" s="575"/>
      <c r="V447" s="576"/>
      <c r="W447" s="40" t="s">
        <v>70</v>
      </c>
      <c r="X447" s="41">
        <f>IFERROR(SUM(X432:X445),"0")</f>
        <v>390</v>
      </c>
      <c r="Y447" s="41">
        <f>IFERROR(SUM(Y432:Y445),"0")</f>
        <v>401.28</v>
      </c>
      <c r="Z447" s="40"/>
      <c r="AA447" s="64"/>
      <c r="AB447" s="64"/>
      <c r="AC447" s="64"/>
    </row>
    <row r="448" spans="1:68" ht="14.25" customHeight="1" x14ac:dyDescent="0.25">
      <c r="A448" s="561" t="s">
        <v>137</v>
      </c>
      <c r="B448" s="562"/>
      <c r="C448" s="562"/>
      <c r="D448" s="562"/>
      <c r="E448" s="562"/>
      <c r="F448" s="562"/>
      <c r="G448" s="562"/>
      <c r="H448" s="562"/>
      <c r="I448" s="562"/>
      <c r="J448" s="562"/>
      <c r="K448" s="562"/>
      <c r="L448" s="562"/>
      <c r="M448" s="562"/>
      <c r="N448" s="562"/>
      <c r="O448" s="562"/>
      <c r="P448" s="562"/>
      <c r="Q448" s="562"/>
      <c r="R448" s="562"/>
      <c r="S448" s="562"/>
      <c r="T448" s="562"/>
      <c r="U448" s="562"/>
      <c r="V448" s="562"/>
      <c r="W448" s="562"/>
      <c r="X448" s="562"/>
      <c r="Y448" s="562"/>
      <c r="Z448" s="562"/>
      <c r="AA448" s="63"/>
      <c r="AB448" s="63"/>
      <c r="AC448" s="63"/>
    </row>
    <row r="449" spans="1:68" ht="16.5" customHeight="1" x14ac:dyDescent="0.25">
      <c r="A449" s="60" t="s">
        <v>695</v>
      </c>
      <c r="B449" s="60" t="s">
        <v>696</v>
      </c>
      <c r="C449" s="34">
        <v>4301020334</v>
      </c>
      <c r="D449" s="563">
        <v>4607091388930</v>
      </c>
      <c r="E449" s="564"/>
      <c r="F449" s="59">
        <v>0.88</v>
      </c>
      <c r="G449" s="35">
        <v>6</v>
      </c>
      <c r="H449" s="59">
        <v>5.28</v>
      </c>
      <c r="I449" s="59">
        <v>5.64</v>
      </c>
      <c r="J449" s="35">
        <v>104</v>
      </c>
      <c r="K449" s="35" t="s">
        <v>106</v>
      </c>
      <c r="L449" s="35"/>
      <c r="M449" s="36" t="s">
        <v>78</v>
      </c>
      <c r="N449" s="36"/>
      <c r="O449" s="35">
        <v>70</v>
      </c>
      <c r="P449" s="5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70"/>
      <c r="R449" s="570"/>
      <c r="S449" s="570"/>
      <c r="T449" s="571"/>
      <c r="U449" s="37"/>
      <c r="V449" s="37"/>
      <c r="W449" s="38" t="s">
        <v>70</v>
      </c>
      <c r="X449" s="56">
        <v>110</v>
      </c>
      <c r="Y449" s="53">
        <f>IFERROR(IF(X449="",0,CEILING((X449/$H449),1)*$H449),"")</f>
        <v>110.88000000000001</v>
      </c>
      <c r="Z449" s="39">
        <f>IFERROR(IF(Y449=0,"",ROUNDUP(Y449/H449,0)*0.01196),"")</f>
        <v>0.25115999999999999</v>
      </c>
      <c r="AA449" s="65"/>
      <c r="AB449" s="66"/>
      <c r="AC449" s="507" t="s">
        <v>697</v>
      </c>
      <c r="AG449" s="75"/>
      <c r="AJ449" s="79"/>
      <c r="AK449" s="79">
        <v>0</v>
      </c>
      <c r="BB449" s="508" t="s">
        <v>1</v>
      </c>
      <c r="BM449" s="75">
        <f>IFERROR(X449*I449/H449,"0")</f>
        <v>117.49999999999999</v>
      </c>
      <c r="BN449" s="75">
        <f>IFERROR(Y449*I449/H449,"0")</f>
        <v>118.44</v>
      </c>
      <c r="BO449" s="75">
        <f>IFERROR(1/J449*(X449/H449),"0")</f>
        <v>0.20032051282051283</v>
      </c>
      <c r="BP449" s="75">
        <f>IFERROR(1/J449*(Y449/H449),"0")</f>
        <v>0.20192307692307693</v>
      </c>
    </row>
    <row r="450" spans="1:68" ht="16.5" customHeight="1" x14ac:dyDescent="0.25">
      <c r="A450" s="60" t="s">
        <v>698</v>
      </c>
      <c r="B450" s="60" t="s">
        <v>699</v>
      </c>
      <c r="C450" s="34">
        <v>4301020384</v>
      </c>
      <c r="D450" s="563">
        <v>4680115886407</v>
      </c>
      <c r="E450" s="564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77</v>
      </c>
      <c r="L450" s="35"/>
      <c r="M450" s="36" t="s">
        <v>78</v>
      </c>
      <c r="N450" s="36"/>
      <c r="O450" s="35">
        <v>70</v>
      </c>
      <c r="P450" s="76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70"/>
      <c r="R450" s="570"/>
      <c r="S450" s="570"/>
      <c r="T450" s="571"/>
      <c r="U450" s="37"/>
      <c r="V450" s="37"/>
      <c r="W450" s="38" t="s">
        <v>70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09" t="s">
        <v>697</v>
      </c>
      <c r="AG450" s="75"/>
      <c r="AJ450" s="79"/>
      <c r="AK450" s="79">
        <v>0</v>
      </c>
      <c r="BB450" s="510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16.5" customHeight="1" x14ac:dyDescent="0.25">
      <c r="A451" s="60" t="s">
        <v>700</v>
      </c>
      <c r="B451" s="60" t="s">
        <v>701</v>
      </c>
      <c r="C451" s="34">
        <v>4301020385</v>
      </c>
      <c r="D451" s="563">
        <v>4680115880054</v>
      </c>
      <c r="E451" s="564"/>
      <c r="F451" s="59">
        <v>0.6</v>
      </c>
      <c r="G451" s="35">
        <v>8</v>
      </c>
      <c r="H451" s="59">
        <v>4.8</v>
      </c>
      <c r="I451" s="59">
        <v>6.93</v>
      </c>
      <c r="J451" s="35">
        <v>132</v>
      </c>
      <c r="K451" s="35" t="s">
        <v>111</v>
      </c>
      <c r="L451" s="35"/>
      <c r="M451" s="36" t="s">
        <v>107</v>
      </c>
      <c r="N451" s="36"/>
      <c r="O451" s="35">
        <v>70</v>
      </c>
      <c r="P451" s="7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70"/>
      <c r="R451" s="570"/>
      <c r="S451" s="570"/>
      <c r="T451" s="571"/>
      <c r="U451" s="37"/>
      <c r="V451" s="37"/>
      <c r="W451" s="38" t="s">
        <v>70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IFERROR(IF(Y451=0,"",ROUNDUP(Y451/H451,0)*0.00902),"")</f>
        <v/>
      </c>
      <c r="AA451" s="65"/>
      <c r="AB451" s="66"/>
      <c r="AC451" s="511" t="s">
        <v>697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579"/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80"/>
      <c r="P452" s="574" t="s">
        <v>72</v>
      </c>
      <c r="Q452" s="575"/>
      <c r="R452" s="575"/>
      <c r="S452" s="575"/>
      <c r="T452" s="575"/>
      <c r="U452" s="575"/>
      <c r="V452" s="576"/>
      <c r="W452" s="40" t="s">
        <v>73</v>
      </c>
      <c r="X452" s="41">
        <f>IFERROR(X449/H449,"0")+IFERROR(X450/H450,"0")+IFERROR(X451/H451,"0")</f>
        <v>20.833333333333332</v>
      </c>
      <c r="Y452" s="41">
        <f>IFERROR(Y449/H449,"0")+IFERROR(Y450/H450,"0")+IFERROR(Y451/H451,"0")</f>
        <v>21</v>
      </c>
      <c r="Z452" s="41">
        <f>IFERROR(IF(Z449="",0,Z449),"0")+IFERROR(IF(Z450="",0,Z450),"0")+IFERROR(IF(Z451="",0,Z451),"0")</f>
        <v>0.25115999999999999</v>
      </c>
      <c r="AA452" s="64"/>
      <c r="AB452" s="64"/>
      <c r="AC452" s="64"/>
    </row>
    <row r="453" spans="1:68" x14ac:dyDescent="0.2">
      <c r="A453" s="562"/>
      <c r="B453" s="562"/>
      <c r="C453" s="562"/>
      <c r="D453" s="562"/>
      <c r="E453" s="562"/>
      <c r="F453" s="562"/>
      <c r="G453" s="562"/>
      <c r="H453" s="562"/>
      <c r="I453" s="562"/>
      <c r="J453" s="562"/>
      <c r="K453" s="562"/>
      <c r="L453" s="562"/>
      <c r="M453" s="562"/>
      <c r="N453" s="562"/>
      <c r="O453" s="580"/>
      <c r="P453" s="574" t="s">
        <v>72</v>
      </c>
      <c r="Q453" s="575"/>
      <c r="R453" s="575"/>
      <c r="S453" s="575"/>
      <c r="T453" s="575"/>
      <c r="U453" s="575"/>
      <c r="V453" s="576"/>
      <c r="W453" s="40" t="s">
        <v>70</v>
      </c>
      <c r="X453" s="41">
        <f>IFERROR(SUM(X449:X451),"0")</f>
        <v>110</v>
      </c>
      <c r="Y453" s="41">
        <f>IFERROR(SUM(Y449:Y451),"0")</f>
        <v>110.88000000000001</v>
      </c>
      <c r="Z453" s="40"/>
      <c r="AA453" s="64"/>
      <c r="AB453" s="64"/>
      <c r="AC453" s="64"/>
    </row>
    <row r="454" spans="1:68" ht="14.25" customHeight="1" x14ac:dyDescent="0.25">
      <c r="A454" s="561" t="s">
        <v>64</v>
      </c>
      <c r="B454" s="562"/>
      <c r="C454" s="562"/>
      <c r="D454" s="562"/>
      <c r="E454" s="562"/>
      <c r="F454" s="562"/>
      <c r="G454" s="562"/>
      <c r="H454" s="562"/>
      <c r="I454" s="562"/>
      <c r="J454" s="562"/>
      <c r="K454" s="562"/>
      <c r="L454" s="562"/>
      <c r="M454" s="562"/>
      <c r="N454" s="562"/>
      <c r="O454" s="562"/>
      <c r="P454" s="562"/>
      <c r="Q454" s="562"/>
      <c r="R454" s="562"/>
      <c r="S454" s="562"/>
      <c r="T454" s="562"/>
      <c r="U454" s="562"/>
      <c r="V454" s="562"/>
      <c r="W454" s="562"/>
      <c r="X454" s="562"/>
      <c r="Y454" s="562"/>
      <c r="Z454" s="562"/>
      <c r="AA454" s="63"/>
      <c r="AB454" s="63"/>
      <c r="AC454" s="63"/>
    </row>
    <row r="455" spans="1:68" ht="27" customHeight="1" x14ac:dyDescent="0.25">
      <c r="A455" s="60" t="s">
        <v>702</v>
      </c>
      <c r="B455" s="60" t="s">
        <v>703</v>
      </c>
      <c r="C455" s="34">
        <v>4301031349</v>
      </c>
      <c r="D455" s="563">
        <v>4680115883116</v>
      </c>
      <c r="E455" s="564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106</v>
      </c>
      <c r="L455" s="35"/>
      <c r="M455" s="36" t="s">
        <v>107</v>
      </c>
      <c r="N455" s="36"/>
      <c r="O455" s="35">
        <v>70</v>
      </c>
      <c r="P455" s="88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70"/>
      <c r="R455" s="570"/>
      <c r="S455" s="570"/>
      <c r="T455" s="571"/>
      <c r="U455" s="37"/>
      <c r="V455" s="37"/>
      <c r="W455" s="38" t="s">
        <v>70</v>
      </c>
      <c r="X455" s="56">
        <v>30</v>
      </c>
      <c r="Y455" s="53">
        <f t="shared" ref="Y455:Y461" si="64">IFERROR(IF(X455="",0,CEILING((X455/$H455),1)*$H455),"")</f>
        <v>31.68</v>
      </c>
      <c r="Z455" s="39">
        <f>IFERROR(IF(Y455=0,"",ROUNDUP(Y455/H455,0)*0.01196),"")</f>
        <v>7.1760000000000004E-2</v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 t="shared" ref="BM455:BM461" si="65">IFERROR(X455*I455/H455,"0")</f>
        <v>32.04545454545454</v>
      </c>
      <c r="BN455" s="75">
        <f t="shared" ref="BN455:BN461" si="66">IFERROR(Y455*I455/H455,"0")</f>
        <v>33.839999999999996</v>
      </c>
      <c r="BO455" s="75">
        <f t="shared" ref="BO455:BO461" si="67">IFERROR(1/J455*(X455/H455),"0")</f>
        <v>5.4632867132867136E-2</v>
      </c>
      <c r="BP455" s="75">
        <f t="shared" ref="BP455:BP461" si="68">IFERROR(1/J455*(Y455/H455),"0")</f>
        <v>5.7692307692307696E-2</v>
      </c>
    </row>
    <row r="456" spans="1:68" ht="27" customHeight="1" x14ac:dyDescent="0.25">
      <c r="A456" s="60" t="s">
        <v>705</v>
      </c>
      <c r="B456" s="60" t="s">
        <v>706</v>
      </c>
      <c r="C456" s="34">
        <v>4301031350</v>
      </c>
      <c r="D456" s="563">
        <v>4680115883093</v>
      </c>
      <c r="E456" s="564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106</v>
      </c>
      <c r="L456" s="35"/>
      <c r="M456" s="36" t="s">
        <v>68</v>
      </c>
      <c r="N456" s="36"/>
      <c r="O456" s="35">
        <v>70</v>
      </c>
      <c r="P456" s="80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70"/>
      <c r="R456" s="570"/>
      <c r="S456" s="570"/>
      <c r="T456" s="571"/>
      <c r="U456" s="37"/>
      <c r="V456" s="37"/>
      <c r="W456" s="38" t="s">
        <v>70</v>
      </c>
      <c r="X456" s="56">
        <v>20</v>
      </c>
      <c r="Y456" s="53">
        <f t="shared" si="64"/>
        <v>21.12</v>
      </c>
      <c r="Z456" s="39">
        <f>IFERROR(IF(Y456=0,"",ROUNDUP(Y456/H456,0)*0.01196),"")</f>
        <v>4.7840000000000001E-2</v>
      </c>
      <c r="AA456" s="65"/>
      <c r="AB456" s="66"/>
      <c r="AC456" s="515" t="s">
        <v>707</v>
      </c>
      <c r="AG456" s="75"/>
      <c r="AJ456" s="79"/>
      <c r="AK456" s="79">
        <v>0</v>
      </c>
      <c r="BB456" s="516" t="s">
        <v>1</v>
      </c>
      <c r="BM456" s="75">
        <f t="shared" si="65"/>
        <v>21.363636363636363</v>
      </c>
      <c r="BN456" s="75">
        <f t="shared" si="66"/>
        <v>22.56</v>
      </c>
      <c r="BO456" s="75">
        <f t="shared" si="67"/>
        <v>3.6421911421911424E-2</v>
      </c>
      <c r="BP456" s="75">
        <f t="shared" si="68"/>
        <v>3.8461538461538464E-2</v>
      </c>
    </row>
    <row r="457" spans="1:68" ht="27" customHeight="1" x14ac:dyDescent="0.25">
      <c r="A457" s="60" t="s">
        <v>708</v>
      </c>
      <c r="B457" s="60" t="s">
        <v>709</v>
      </c>
      <c r="C457" s="34">
        <v>4301031353</v>
      </c>
      <c r="D457" s="563">
        <v>4680115883109</v>
      </c>
      <c r="E457" s="564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106</v>
      </c>
      <c r="L457" s="35"/>
      <c r="M457" s="36" t="s">
        <v>68</v>
      </c>
      <c r="N457" s="36"/>
      <c r="O457" s="35">
        <v>70</v>
      </c>
      <c r="P457" s="87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70"/>
      <c r="R457" s="570"/>
      <c r="S457" s="570"/>
      <c r="T457" s="571"/>
      <c r="U457" s="37"/>
      <c r="V457" s="37"/>
      <c r="W457" s="38" t="s">
        <v>70</v>
      </c>
      <c r="X457" s="56">
        <v>170</v>
      </c>
      <c r="Y457" s="53">
        <f t="shared" si="64"/>
        <v>174.24</v>
      </c>
      <c r="Z457" s="39">
        <f>IFERROR(IF(Y457=0,"",ROUNDUP(Y457/H457,0)*0.01196),"")</f>
        <v>0.39468000000000003</v>
      </c>
      <c r="AA457" s="65"/>
      <c r="AB457" s="66"/>
      <c r="AC457" s="517" t="s">
        <v>710</v>
      </c>
      <c r="AG457" s="75"/>
      <c r="AJ457" s="79"/>
      <c r="AK457" s="79">
        <v>0</v>
      </c>
      <c r="BB457" s="518" t="s">
        <v>1</v>
      </c>
      <c r="BM457" s="75">
        <f t="shared" si="65"/>
        <v>181.59090909090907</v>
      </c>
      <c r="BN457" s="75">
        <f t="shared" si="66"/>
        <v>186.12</v>
      </c>
      <c r="BO457" s="75">
        <f t="shared" si="67"/>
        <v>0.3095862470862471</v>
      </c>
      <c r="BP457" s="75">
        <f t="shared" si="68"/>
        <v>0.31730769230769235</v>
      </c>
    </row>
    <row r="458" spans="1:68" ht="27" customHeight="1" x14ac:dyDescent="0.25">
      <c r="A458" s="60" t="s">
        <v>711</v>
      </c>
      <c r="B458" s="60" t="s">
        <v>712</v>
      </c>
      <c r="C458" s="34">
        <v>4301031351</v>
      </c>
      <c r="D458" s="563">
        <v>4680115882072</v>
      </c>
      <c r="E458" s="564"/>
      <c r="F458" s="59">
        <v>0.6</v>
      </c>
      <c r="G458" s="35">
        <v>6</v>
      </c>
      <c r="H458" s="59">
        <v>3.6</v>
      </c>
      <c r="I458" s="59">
        <v>3.81</v>
      </c>
      <c r="J458" s="35">
        <v>132</v>
      </c>
      <c r="K458" s="35" t="s">
        <v>111</v>
      </c>
      <c r="L458" s="35"/>
      <c r="M458" s="36" t="s">
        <v>107</v>
      </c>
      <c r="N458" s="36"/>
      <c r="O458" s="35">
        <v>70</v>
      </c>
      <c r="P458" s="84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7"/>
      <c r="V458" s="37"/>
      <c r="W458" s="38" t="s">
        <v>70</v>
      </c>
      <c r="X458" s="56">
        <v>0</v>
      </c>
      <c r="Y458" s="53">
        <f t="shared" si="64"/>
        <v>0</v>
      </c>
      <c r="Z458" s="39" t="str">
        <f>IFERROR(IF(Y458=0,"",ROUNDUP(Y458/H458,0)*0.00902),"")</f>
        <v/>
      </c>
      <c r="AA458" s="65"/>
      <c r="AB458" s="66"/>
      <c r="AC458" s="519" t="s">
        <v>704</v>
      </c>
      <c r="AG458" s="75"/>
      <c r="AJ458" s="79"/>
      <c r="AK458" s="79">
        <v>0</v>
      </c>
      <c r="BB458" s="520" t="s">
        <v>1</v>
      </c>
      <c r="BM458" s="75">
        <f t="shared" si="65"/>
        <v>0</v>
      </c>
      <c r="BN458" s="75">
        <f t="shared" si="66"/>
        <v>0</v>
      </c>
      <c r="BO458" s="75">
        <f t="shared" si="67"/>
        <v>0</v>
      </c>
      <c r="BP458" s="75">
        <f t="shared" si="68"/>
        <v>0</v>
      </c>
    </row>
    <row r="459" spans="1:68" ht="27" customHeight="1" x14ac:dyDescent="0.25">
      <c r="A459" s="60" t="s">
        <v>711</v>
      </c>
      <c r="B459" s="60" t="s">
        <v>713</v>
      </c>
      <c r="C459" s="34">
        <v>4301031419</v>
      </c>
      <c r="D459" s="563">
        <v>4680115882072</v>
      </c>
      <c r="E459" s="564"/>
      <c r="F459" s="59">
        <v>0.6</v>
      </c>
      <c r="G459" s="35">
        <v>8</v>
      </c>
      <c r="H459" s="59">
        <v>4.8</v>
      </c>
      <c r="I459" s="59">
        <v>6.93</v>
      </c>
      <c r="J459" s="35">
        <v>132</v>
      </c>
      <c r="K459" s="35" t="s">
        <v>111</v>
      </c>
      <c r="L459" s="35"/>
      <c r="M459" s="36" t="s">
        <v>107</v>
      </c>
      <c r="N459" s="36"/>
      <c r="O459" s="35">
        <v>70</v>
      </c>
      <c r="P459" s="72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0"/>
      <c r="R459" s="570"/>
      <c r="S459" s="570"/>
      <c r="T459" s="571"/>
      <c r="U459" s="37"/>
      <c r="V459" s="37"/>
      <c r="W459" s="38" t="s">
        <v>70</v>
      </c>
      <c r="X459" s="56">
        <v>42</v>
      </c>
      <c r="Y459" s="53">
        <f t="shared" si="64"/>
        <v>43.199999999999996</v>
      </c>
      <c r="Z459" s="39">
        <f>IFERROR(IF(Y459=0,"",ROUNDUP(Y459/H459,0)*0.00902),"")</f>
        <v>8.1180000000000002E-2</v>
      </c>
      <c r="AA459" s="65"/>
      <c r="AB459" s="66"/>
      <c r="AC459" s="521" t="s">
        <v>704</v>
      </c>
      <c r="AG459" s="75"/>
      <c r="AJ459" s="79"/>
      <c r="AK459" s="79">
        <v>0</v>
      </c>
      <c r="BB459" s="522" t="s">
        <v>1</v>
      </c>
      <c r="BM459" s="75">
        <f t="shared" si="65"/>
        <v>60.637500000000003</v>
      </c>
      <c r="BN459" s="75">
        <f t="shared" si="66"/>
        <v>62.37</v>
      </c>
      <c r="BO459" s="75">
        <f t="shared" si="67"/>
        <v>6.6287878787878785E-2</v>
      </c>
      <c r="BP459" s="75">
        <f t="shared" si="68"/>
        <v>6.8181818181818177E-2</v>
      </c>
    </row>
    <row r="460" spans="1:68" ht="27" customHeight="1" x14ac:dyDescent="0.25">
      <c r="A460" s="60" t="s">
        <v>714</v>
      </c>
      <c r="B460" s="60" t="s">
        <v>715</v>
      </c>
      <c r="C460" s="34">
        <v>4301031418</v>
      </c>
      <c r="D460" s="563">
        <v>4680115882102</v>
      </c>
      <c r="E460" s="564"/>
      <c r="F460" s="59">
        <v>0.6</v>
      </c>
      <c r="G460" s="35">
        <v>8</v>
      </c>
      <c r="H460" s="59">
        <v>4.8</v>
      </c>
      <c r="I460" s="59">
        <v>6.69</v>
      </c>
      <c r="J460" s="35">
        <v>132</v>
      </c>
      <c r="K460" s="35" t="s">
        <v>111</v>
      </c>
      <c r="L460" s="35"/>
      <c r="M460" s="36" t="s">
        <v>68</v>
      </c>
      <c r="N460" s="36"/>
      <c r="O460" s="35">
        <v>70</v>
      </c>
      <c r="P460" s="6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70"/>
      <c r="R460" s="570"/>
      <c r="S460" s="570"/>
      <c r="T460" s="571"/>
      <c r="U460" s="37"/>
      <c r="V460" s="37"/>
      <c r="W460" s="38" t="s">
        <v>70</v>
      </c>
      <c r="X460" s="56">
        <v>12</v>
      </c>
      <c r="Y460" s="53">
        <f t="shared" si="64"/>
        <v>14.399999999999999</v>
      </c>
      <c r="Z460" s="39">
        <f>IFERROR(IF(Y460=0,"",ROUNDUP(Y460/H460,0)*0.00902),"")</f>
        <v>2.7060000000000001E-2</v>
      </c>
      <c r="AA460" s="65"/>
      <c r="AB460" s="66"/>
      <c r="AC460" s="523" t="s">
        <v>707</v>
      </c>
      <c r="AG460" s="75"/>
      <c r="AJ460" s="79"/>
      <c r="AK460" s="79">
        <v>0</v>
      </c>
      <c r="BB460" s="524" t="s">
        <v>1</v>
      </c>
      <c r="BM460" s="75">
        <f t="shared" si="65"/>
        <v>16.725000000000001</v>
      </c>
      <c r="BN460" s="75">
        <f t="shared" si="66"/>
        <v>20.07</v>
      </c>
      <c r="BO460" s="75">
        <f t="shared" si="67"/>
        <v>1.893939393939394E-2</v>
      </c>
      <c r="BP460" s="75">
        <f t="shared" si="68"/>
        <v>2.2727272727272728E-2</v>
      </c>
    </row>
    <row r="461" spans="1:68" ht="27" customHeight="1" x14ac:dyDescent="0.25">
      <c r="A461" s="60" t="s">
        <v>716</v>
      </c>
      <c r="B461" s="60" t="s">
        <v>717</v>
      </c>
      <c r="C461" s="34">
        <v>4301031417</v>
      </c>
      <c r="D461" s="563">
        <v>4680115882096</v>
      </c>
      <c r="E461" s="564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111</v>
      </c>
      <c r="L461" s="35"/>
      <c r="M461" s="36" t="s">
        <v>68</v>
      </c>
      <c r="N461" s="36"/>
      <c r="O461" s="35">
        <v>70</v>
      </c>
      <c r="P461" s="6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70"/>
      <c r="R461" s="570"/>
      <c r="S461" s="570"/>
      <c r="T461" s="571"/>
      <c r="U461" s="37"/>
      <c r="V461" s="37"/>
      <c r="W461" s="38" t="s">
        <v>70</v>
      </c>
      <c r="X461" s="56">
        <v>132</v>
      </c>
      <c r="Y461" s="53">
        <f t="shared" si="64"/>
        <v>134.4</v>
      </c>
      <c r="Z461" s="39">
        <f>IFERROR(IF(Y461=0,"",ROUNDUP(Y461/H461,0)*0.00902),"")</f>
        <v>0.25256000000000001</v>
      </c>
      <c r="AA461" s="65"/>
      <c r="AB461" s="66"/>
      <c r="AC461" s="525" t="s">
        <v>710</v>
      </c>
      <c r="AG461" s="75"/>
      <c r="AJ461" s="79"/>
      <c r="AK461" s="79">
        <v>0</v>
      </c>
      <c r="BB461" s="526" t="s">
        <v>1</v>
      </c>
      <c r="BM461" s="75">
        <f t="shared" si="65"/>
        <v>183.97500000000002</v>
      </c>
      <c r="BN461" s="75">
        <f t="shared" si="66"/>
        <v>187.32000000000002</v>
      </c>
      <c r="BO461" s="75">
        <f t="shared" si="67"/>
        <v>0.20833333333333334</v>
      </c>
      <c r="BP461" s="75">
        <f t="shared" si="68"/>
        <v>0.21212121212121215</v>
      </c>
    </row>
    <row r="462" spans="1:68" x14ac:dyDescent="0.2">
      <c r="A462" s="579"/>
      <c r="B462" s="562"/>
      <c r="C462" s="562"/>
      <c r="D462" s="562"/>
      <c r="E462" s="562"/>
      <c r="F462" s="562"/>
      <c r="G462" s="562"/>
      <c r="H462" s="562"/>
      <c r="I462" s="562"/>
      <c r="J462" s="562"/>
      <c r="K462" s="562"/>
      <c r="L462" s="562"/>
      <c r="M462" s="562"/>
      <c r="N462" s="562"/>
      <c r="O462" s="580"/>
      <c r="P462" s="574" t="s">
        <v>72</v>
      </c>
      <c r="Q462" s="575"/>
      <c r="R462" s="575"/>
      <c r="S462" s="575"/>
      <c r="T462" s="575"/>
      <c r="U462" s="575"/>
      <c r="V462" s="576"/>
      <c r="W462" s="40" t="s">
        <v>73</v>
      </c>
      <c r="X462" s="41">
        <f>IFERROR(X455/H455,"0")+IFERROR(X456/H456,"0")+IFERROR(X457/H457,"0")+IFERROR(X458/H458,"0")+IFERROR(X459/H459,"0")+IFERROR(X460/H460,"0")+IFERROR(X461/H461,"0")</f>
        <v>80.416666666666657</v>
      </c>
      <c r="Y462" s="41">
        <f>IFERROR(Y455/H455,"0")+IFERROR(Y456/H456,"0")+IFERROR(Y457/H457,"0")+IFERROR(Y458/H458,"0")+IFERROR(Y459/H459,"0")+IFERROR(Y460/H460,"0")+IFERROR(Y461/H461,"0")</f>
        <v>83</v>
      </c>
      <c r="Z462" s="41">
        <f>IFERROR(IF(Z455="",0,Z455),"0")+IFERROR(IF(Z456="",0,Z456),"0")+IFERROR(IF(Z457="",0,Z457),"0")+IFERROR(IF(Z458="",0,Z458),"0")+IFERROR(IF(Z459="",0,Z459),"0")+IFERROR(IF(Z460="",0,Z460),"0")+IFERROR(IF(Z461="",0,Z461),"0")</f>
        <v>0.87508000000000008</v>
      </c>
      <c r="AA462" s="64"/>
      <c r="AB462" s="64"/>
      <c r="AC462" s="64"/>
    </row>
    <row r="463" spans="1:68" x14ac:dyDescent="0.2">
      <c r="A463" s="562"/>
      <c r="B463" s="562"/>
      <c r="C463" s="562"/>
      <c r="D463" s="562"/>
      <c r="E463" s="562"/>
      <c r="F463" s="562"/>
      <c r="G463" s="562"/>
      <c r="H463" s="562"/>
      <c r="I463" s="562"/>
      <c r="J463" s="562"/>
      <c r="K463" s="562"/>
      <c r="L463" s="562"/>
      <c r="M463" s="562"/>
      <c r="N463" s="562"/>
      <c r="O463" s="580"/>
      <c r="P463" s="574" t="s">
        <v>72</v>
      </c>
      <c r="Q463" s="575"/>
      <c r="R463" s="575"/>
      <c r="S463" s="575"/>
      <c r="T463" s="575"/>
      <c r="U463" s="575"/>
      <c r="V463" s="576"/>
      <c r="W463" s="40" t="s">
        <v>70</v>
      </c>
      <c r="X463" s="41">
        <f>IFERROR(SUM(X455:X461),"0")</f>
        <v>406</v>
      </c>
      <c r="Y463" s="41">
        <f>IFERROR(SUM(Y455:Y461),"0")</f>
        <v>419.03999999999996</v>
      </c>
      <c r="Z463" s="40"/>
      <c r="AA463" s="64"/>
      <c r="AB463" s="64"/>
      <c r="AC463" s="64"/>
    </row>
    <row r="464" spans="1:68" ht="14.25" customHeight="1" x14ac:dyDescent="0.25">
      <c r="A464" s="561" t="s">
        <v>74</v>
      </c>
      <c r="B464" s="562"/>
      <c r="C464" s="562"/>
      <c r="D464" s="562"/>
      <c r="E464" s="562"/>
      <c r="F464" s="562"/>
      <c r="G464" s="562"/>
      <c r="H464" s="562"/>
      <c r="I464" s="562"/>
      <c r="J464" s="562"/>
      <c r="K464" s="562"/>
      <c r="L464" s="562"/>
      <c r="M464" s="562"/>
      <c r="N464" s="562"/>
      <c r="O464" s="562"/>
      <c r="P464" s="562"/>
      <c r="Q464" s="562"/>
      <c r="R464" s="562"/>
      <c r="S464" s="562"/>
      <c r="T464" s="562"/>
      <c r="U464" s="562"/>
      <c r="V464" s="562"/>
      <c r="W464" s="562"/>
      <c r="X464" s="562"/>
      <c r="Y464" s="562"/>
      <c r="Z464" s="562"/>
      <c r="AA464" s="63"/>
      <c r="AB464" s="63"/>
      <c r="AC464" s="63"/>
    </row>
    <row r="465" spans="1:68" ht="16.5" customHeight="1" x14ac:dyDescent="0.25">
      <c r="A465" s="60" t="s">
        <v>718</v>
      </c>
      <c r="B465" s="60" t="s">
        <v>719</v>
      </c>
      <c r="C465" s="34">
        <v>4301051232</v>
      </c>
      <c r="D465" s="563">
        <v>4607091383409</v>
      </c>
      <c r="E465" s="564"/>
      <c r="F465" s="59">
        <v>1.3</v>
      </c>
      <c r="G465" s="35">
        <v>6</v>
      </c>
      <c r="H465" s="59">
        <v>7.8</v>
      </c>
      <c r="I465" s="59">
        <v>8.3010000000000002</v>
      </c>
      <c r="J465" s="35">
        <v>64</v>
      </c>
      <c r="K465" s="35" t="s">
        <v>106</v>
      </c>
      <c r="L465" s="35"/>
      <c r="M465" s="36" t="s">
        <v>78</v>
      </c>
      <c r="N465" s="36"/>
      <c r="O465" s="35">
        <v>45</v>
      </c>
      <c r="P465" s="6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70"/>
      <c r="R465" s="570"/>
      <c r="S465" s="570"/>
      <c r="T465" s="571"/>
      <c r="U465" s="37"/>
      <c r="V465" s="37"/>
      <c r="W465" s="38" t="s">
        <v>70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IFERROR(IF(Y465=0,"",ROUNDUP(Y465/H465,0)*0.01898),"")</f>
        <v/>
      </c>
      <c r="AA465" s="65"/>
      <c r="AB465" s="66"/>
      <c r="AC465" s="527" t="s">
        <v>720</v>
      </c>
      <c r="AG465" s="75"/>
      <c r="AJ465" s="79"/>
      <c r="AK465" s="79">
        <v>0</v>
      </c>
      <c r="BB465" s="528" t="s">
        <v>1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16.5" customHeight="1" x14ac:dyDescent="0.25">
      <c r="A466" s="60" t="s">
        <v>721</v>
      </c>
      <c r="B466" s="60" t="s">
        <v>722</v>
      </c>
      <c r="C466" s="34">
        <v>4301051233</v>
      </c>
      <c r="D466" s="563">
        <v>4607091383416</v>
      </c>
      <c r="E466" s="564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106</v>
      </c>
      <c r="L466" s="35"/>
      <c r="M466" s="36" t="s">
        <v>78</v>
      </c>
      <c r="N466" s="36"/>
      <c r="O466" s="35">
        <v>45</v>
      </c>
      <c r="P466" s="8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70"/>
      <c r="R466" s="570"/>
      <c r="S466" s="570"/>
      <c r="T466" s="571"/>
      <c r="U466" s="37"/>
      <c r="V466" s="37"/>
      <c r="W466" s="38" t="s">
        <v>70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29" t="s">
        <v>723</v>
      </c>
      <c r="AG466" s="75"/>
      <c r="AJ466" s="79"/>
      <c r="AK466" s="79">
        <v>0</v>
      </c>
      <c r="BB466" s="530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27" customHeight="1" x14ac:dyDescent="0.25">
      <c r="A467" s="60" t="s">
        <v>724</v>
      </c>
      <c r="B467" s="60" t="s">
        <v>725</v>
      </c>
      <c r="C467" s="34">
        <v>4301051064</v>
      </c>
      <c r="D467" s="563">
        <v>4680115883536</v>
      </c>
      <c r="E467" s="564"/>
      <c r="F467" s="59">
        <v>0.3</v>
      </c>
      <c r="G467" s="35">
        <v>6</v>
      </c>
      <c r="H467" s="59">
        <v>1.8</v>
      </c>
      <c r="I467" s="59">
        <v>2.0459999999999998</v>
      </c>
      <c r="J467" s="35">
        <v>182</v>
      </c>
      <c r="K467" s="35" t="s">
        <v>77</v>
      </c>
      <c r="L467" s="35"/>
      <c r="M467" s="36" t="s">
        <v>78</v>
      </c>
      <c r="N467" s="36"/>
      <c r="O467" s="35">
        <v>45</v>
      </c>
      <c r="P467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70"/>
      <c r="R467" s="570"/>
      <c r="S467" s="570"/>
      <c r="T467" s="571"/>
      <c r="U467" s="37"/>
      <c r="V467" s="37"/>
      <c r="W467" s="38" t="s">
        <v>70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/>
      <c r="AB467" s="66"/>
      <c r="AC467" s="531" t="s">
        <v>726</v>
      </c>
      <c r="AG467" s="75"/>
      <c r="AJ467" s="79"/>
      <c r="AK467" s="79">
        <v>0</v>
      </c>
      <c r="BB467" s="532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x14ac:dyDescent="0.2">
      <c r="A468" s="579"/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80"/>
      <c r="P468" s="574" t="s">
        <v>72</v>
      </c>
      <c r="Q468" s="575"/>
      <c r="R468" s="575"/>
      <c r="S468" s="575"/>
      <c r="T468" s="575"/>
      <c r="U468" s="575"/>
      <c r="V468" s="576"/>
      <c r="W468" s="40" t="s">
        <v>73</v>
      </c>
      <c r="X468" s="41">
        <f>IFERROR(X465/H465,"0")+IFERROR(X466/H466,"0")+IFERROR(X467/H467,"0")</f>
        <v>0</v>
      </c>
      <c r="Y468" s="41">
        <f>IFERROR(Y465/H465,"0")+IFERROR(Y466/H466,"0")+IFERROR(Y467/H467,"0")</f>
        <v>0</v>
      </c>
      <c r="Z468" s="41">
        <f>IFERROR(IF(Z465="",0,Z465),"0")+IFERROR(IF(Z466="",0,Z466),"0")+IFERROR(IF(Z467="",0,Z467),"0")</f>
        <v>0</v>
      </c>
      <c r="AA468" s="64"/>
      <c r="AB468" s="64"/>
      <c r="AC468" s="64"/>
    </row>
    <row r="469" spans="1:68" x14ac:dyDescent="0.2">
      <c r="A469" s="562"/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80"/>
      <c r="P469" s="574" t="s">
        <v>72</v>
      </c>
      <c r="Q469" s="575"/>
      <c r="R469" s="575"/>
      <c r="S469" s="575"/>
      <c r="T469" s="575"/>
      <c r="U469" s="575"/>
      <c r="V469" s="576"/>
      <c r="W469" s="40" t="s">
        <v>70</v>
      </c>
      <c r="X469" s="41">
        <f>IFERROR(SUM(X465:X467),"0")</f>
        <v>0</v>
      </c>
      <c r="Y469" s="41">
        <f>IFERROR(SUM(Y465:Y467),"0")</f>
        <v>0</v>
      </c>
      <c r="Z469" s="40"/>
      <c r="AA469" s="64"/>
      <c r="AB469" s="64"/>
      <c r="AC469" s="64"/>
    </row>
    <row r="470" spans="1:68" ht="27.75" customHeight="1" x14ac:dyDescent="0.2">
      <c r="A470" s="662" t="s">
        <v>727</v>
      </c>
      <c r="B470" s="663"/>
      <c r="C470" s="663"/>
      <c r="D470" s="663"/>
      <c r="E470" s="663"/>
      <c r="F470" s="663"/>
      <c r="G470" s="663"/>
      <c r="H470" s="663"/>
      <c r="I470" s="663"/>
      <c r="J470" s="663"/>
      <c r="K470" s="663"/>
      <c r="L470" s="663"/>
      <c r="M470" s="663"/>
      <c r="N470" s="663"/>
      <c r="O470" s="663"/>
      <c r="P470" s="663"/>
      <c r="Q470" s="663"/>
      <c r="R470" s="663"/>
      <c r="S470" s="663"/>
      <c r="T470" s="663"/>
      <c r="U470" s="663"/>
      <c r="V470" s="663"/>
      <c r="W470" s="663"/>
      <c r="X470" s="663"/>
      <c r="Y470" s="663"/>
      <c r="Z470" s="663"/>
      <c r="AA470" s="52"/>
      <c r="AB470" s="52"/>
      <c r="AC470" s="52"/>
    </row>
    <row r="471" spans="1:68" ht="16.5" customHeight="1" x14ac:dyDescent="0.25">
      <c r="A471" s="583" t="s">
        <v>727</v>
      </c>
      <c r="B471" s="562"/>
      <c r="C471" s="562"/>
      <c r="D471" s="562"/>
      <c r="E471" s="562"/>
      <c r="F471" s="562"/>
      <c r="G471" s="562"/>
      <c r="H471" s="562"/>
      <c r="I471" s="562"/>
      <c r="J471" s="562"/>
      <c r="K471" s="562"/>
      <c r="L471" s="562"/>
      <c r="M471" s="562"/>
      <c r="N471" s="562"/>
      <c r="O471" s="562"/>
      <c r="P471" s="562"/>
      <c r="Q471" s="562"/>
      <c r="R471" s="562"/>
      <c r="S471" s="562"/>
      <c r="T471" s="562"/>
      <c r="U471" s="562"/>
      <c r="V471" s="562"/>
      <c r="W471" s="562"/>
      <c r="X471" s="562"/>
      <c r="Y471" s="562"/>
      <c r="Z471" s="562"/>
      <c r="AA471" s="62"/>
      <c r="AB471" s="62"/>
      <c r="AC471" s="62"/>
    </row>
    <row r="472" spans="1:68" ht="14.25" customHeight="1" x14ac:dyDescent="0.25">
      <c r="A472" s="561" t="s">
        <v>103</v>
      </c>
      <c r="B472" s="562"/>
      <c r="C472" s="562"/>
      <c r="D472" s="562"/>
      <c r="E472" s="562"/>
      <c r="F472" s="562"/>
      <c r="G472" s="562"/>
      <c r="H472" s="562"/>
      <c r="I472" s="562"/>
      <c r="J472" s="562"/>
      <c r="K472" s="562"/>
      <c r="L472" s="562"/>
      <c r="M472" s="562"/>
      <c r="N472" s="562"/>
      <c r="O472" s="562"/>
      <c r="P472" s="562"/>
      <c r="Q472" s="562"/>
      <c r="R472" s="562"/>
      <c r="S472" s="562"/>
      <c r="T472" s="562"/>
      <c r="U472" s="562"/>
      <c r="V472" s="562"/>
      <c r="W472" s="562"/>
      <c r="X472" s="562"/>
      <c r="Y472" s="562"/>
      <c r="Z472" s="562"/>
      <c r="AA472" s="63"/>
      <c r="AB472" s="63"/>
      <c r="AC472" s="63"/>
    </row>
    <row r="473" spans="1:68" ht="27" customHeight="1" x14ac:dyDescent="0.25">
      <c r="A473" s="60" t="s">
        <v>728</v>
      </c>
      <c r="B473" s="60" t="s">
        <v>729</v>
      </c>
      <c r="C473" s="34">
        <v>4301011763</v>
      </c>
      <c r="D473" s="563">
        <v>4640242181011</v>
      </c>
      <c r="E473" s="564"/>
      <c r="F473" s="59">
        <v>1.35</v>
      </c>
      <c r="G473" s="35">
        <v>8</v>
      </c>
      <c r="H473" s="59">
        <v>10.8</v>
      </c>
      <c r="I473" s="59">
        <v>11.234999999999999</v>
      </c>
      <c r="J473" s="35">
        <v>64</v>
      </c>
      <c r="K473" s="35" t="s">
        <v>106</v>
      </c>
      <c r="L473" s="35"/>
      <c r="M473" s="36" t="s">
        <v>78</v>
      </c>
      <c r="N473" s="36"/>
      <c r="O473" s="35">
        <v>55</v>
      </c>
      <c r="P473" s="829" t="s">
        <v>730</v>
      </c>
      <c r="Q473" s="570"/>
      <c r="R473" s="570"/>
      <c r="S473" s="570"/>
      <c r="T473" s="571"/>
      <c r="U473" s="37"/>
      <c r="V473" s="37"/>
      <c r="W473" s="38" t="s">
        <v>70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33" t="s">
        <v>731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732</v>
      </c>
      <c r="B474" s="60" t="s">
        <v>733</v>
      </c>
      <c r="C474" s="34">
        <v>4301011585</v>
      </c>
      <c r="D474" s="563">
        <v>4640242180441</v>
      </c>
      <c r="E474" s="564"/>
      <c r="F474" s="59">
        <v>1.5</v>
      </c>
      <c r="G474" s="35">
        <v>8</v>
      </c>
      <c r="H474" s="59">
        <v>12</v>
      </c>
      <c r="I474" s="59">
        <v>12.435</v>
      </c>
      <c r="J474" s="35">
        <v>64</v>
      </c>
      <c r="K474" s="35" t="s">
        <v>106</v>
      </c>
      <c r="L474" s="35"/>
      <c r="M474" s="36" t="s">
        <v>107</v>
      </c>
      <c r="N474" s="36"/>
      <c r="O474" s="35">
        <v>50</v>
      </c>
      <c r="P474" s="820" t="s">
        <v>734</v>
      </c>
      <c r="Q474" s="570"/>
      <c r="R474" s="570"/>
      <c r="S474" s="570"/>
      <c r="T474" s="571"/>
      <c r="U474" s="37"/>
      <c r="V474" s="37"/>
      <c r="W474" s="38" t="s">
        <v>70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35" t="s">
        <v>735</v>
      </c>
      <c r="AG474" s="75"/>
      <c r="AJ474" s="79"/>
      <c r="AK474" s="79">
        <v>0</v>
      </c>
      <c r="BB474" s="53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customHeight="1" x14ac:dyDescent="0.25">
      <c r="A475" s="60" t="s">
        <v>736</v>
      </c>
      <c r="B475" s="60" t="s">
        <v>737</v>
      </c>
      <c r="C475" s="34">
        <v>4301011584</v>
      </c>
      <c r="D475" s="563">
        <v>4640242180564</v>
      </c>
      <c r="E475" s="564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106</v>
      </c>
      <c r="L475" s="35"/>
      <c r="M475" s="36" t="s">
        <v>107</v>
      </c>
      <c r="N475" s="36"/>
      <c r="O475" s="35">
        <v>50</v>
      </c>
      <c r="P475" s="704" t="s">
        <v>738</v>
      </c>
      <c r="Q475" s="570"/>
      <c r="R475" s="570"/>
      <c r="S475" s="570"/>
      <c r="T475" s="571"/>
      <c r="U475" s="37"/>
      <c r="V475" s="37"/>
      <c r="W475" s="38" t="s">
        <v>70</v>
      </c>
      <c r="X475" s="56">
        <v>10</v>
      </c>
      <c r="Y475" s="53">
        <f>IFERROR(IF(X475="",0,CEILING((X475/$H475),1)*$H475),"")</f>
        <v>12</v>
      </c>
      <c r="Z475" s="39">
        <f>IFERROR(IF(Y475=0,"",ROUNDUP(Y475/H475,0)*0.01898),"")</f>
        <v>1.898E-2</v>
      </c>
      <c r="AA475" s="65"/>
      <c r="AB475" s="66"/>
      <c r="AC475" s="537" t="s">
        <v>739</v>
      </c>
      <c r="AG475" s="75"/>
      <c r="AJ475" s="79"/>
      <c r="AK475" s="79">
        <v>0</v>
      </c>
      <c r="BB475" s="538" t="s">
        <v>1</v>
      </c>
      <c r="BM475" s="75">
        <f>IFERROR(X475*I475/H475,"0")</f>
        <v>10.362500000000001</v>
      </c>
      <c r="BN475" s="75">
        <f>IFERROR(Y475*I475/H475,"0")</f>
        <v>12.435</v>
      </c>
      <c r="BO475" s="75">
        <f>IFERROR(1/J475*(X475/H475),"0")</f>
        <v>1.3020833333333334E-2</v>
      </c>
      <c r="BP475" s="75">
        <f>IFERROR(1/J475*(Y475/H475),"0")</f>
        <v>1.5625E-2</v>
      </c>
    </row>
    <row r="476" spans="1:68" ht="27" customHeight="1" x14ac:dyDescent="0.25">
      <c r="A476" s="60" t="s">
        <v>740</v>
      </c>
      <c r="B476" s="60" t="s">
        <v>741</v>
      </c>
      <c r="C476" s="34">
        <v>4301011764</v>
      </c>
      <c r="D476" s="563">
        <v>4640242181189</v>
      </c>
      <c r="E476" s="564"/>
      <c r="F476" s="59">
        <v>0.4</v>
      </c>
      <c r="G476" s="35">
        <v>10</v>
      </c>
      <c r="H476" s="59">
        <v>4</v>
      </c>
      <c r="I476" s="59">
        <v>4.21</v>
      </c>
      <c r="J476" s="35">
        <v>132</v>
      </c>
      <c r="K476" s="35" t="s">
        <v>111</v>
      </c>
      <c r="L476" s="35"/>
      <c r="M476" s="36" t="s">
        <v>78</v>
      </c>
      <c r="N476" s="36"/>
      <c r="O476" s="35">
        <v>55</v>
      </c>
      <c r="P476" s="82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70"/>
      <c r="R476" s="570"/>
      <c r="S476" s="570"/>
      <c r="T476" s="571"/>
      <c r="U476" s="37"/>
      <c r="V476" s="37"/>
      <c r="W476" s="38" t="s">
        <v>70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IFERROR(IF(Y476=0,"",ROUNDUP(Y476/H476,0)*0.00902),"")</f>
        <v/>
      </c>
      <c r="AA476" s="65"/>
      <c r="AB476" s="66"/>
      <c r="AC476" s="539" t="s">
        <v>731</v>
      </c>
      <c r="AG476" s="75"/>
      <c r="AJ476" s="79"/>
      <c r="AK476" s="79">
        <v>0</v>
      </c>
      <c r="BB476" s="540" t="s">
        <v>1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x14ac:dyDescent="0.2">
      <c r="A477" s="579"/>
      <c r="B477" s="562"/>
      <c r="C477" s="562"/>
      <c r="D477" s="562"/>
      <c r="E477" s="562"/>
      <c r="F477" s="562"/>
      <c r="G477" s="562"/>
      <c r="H477" s="562"/>
      <c r="I477" s="562"/>
      <c r="J477" s="562"/>
      <c r="K477" s="562"/>
      <c r="L477" s="562"/>
      <c r="M477" s="562"/>
      <c r="N477" s="562"/>
      <c r="O477" s="580"/>
      <c r="P477" s="574" t="s">
        <v>72</v>
      </c>
      <c r="Q477" s="575"/>
      <c r="R477" s="575"/>
      <c r="S477" s="575"/>
      <c r="T477" s="575"/>
      <c r="U477" s="575"/>
      <c r="V477" s="576"/>
      <c r="W477" s="40" t="s">
        <v>73</v>
      </c>
      <c r="X477" s="41">
        <f>IFERROR(X473/H473,"0")+IFERROR(X474/H474,"0")+IFERROR(X475/H475,"0")+IFERROR(X476/H476,"0")</f>
        <v>0.83333333333333337</v>
      </c>
      <c r="Y477" s="41">
        <f>IFERROR(Y473/H473,"0")+IFERROR(Y474/H474,"0")+IFERROR(Y475/H475,"0")+IFERROR(Y476/H476,"0")</f>
        <v>1</v>
      </c>
      <c r="Z477" s="41">
        <f>IFERROR(IF(Z473="",0,Z473),"0")+IFERROR(IF(Z474="",0,Z474),"0")+IFERROR(IF(Z475="",0,Z475),"0")+IFERROR(IF(Z476="",0,Z476),"0")</f>
        <v>1.898E-2</v>
      </c>
      <c r="AA477" s="64"/>
      <c r="AB477" s="64"/>
      <c r="AC477" s="64"/>
    </row>
    <row r="478" spans="1:68" x14ac:dyDescent="0.2">
      <c r="A478" s="562"/>
      <c r="B478" s="562"/>
      <c r="C478" s="562"/>
      <c r="D478" s="562"/>
      <c r="E478" s="562"/>
      <c r="F478" s="562"/>
      <c r="G478" s="562"/>
      <c r="H478" s="562"/>
      <c r="I478" s="562"/>
      <c r="J478" s="562"/>
      <c r="K478" s="562"/>
      <c r="L478" s="562"/>
      <c r="M478" s="562"/>
      <c r="N478" s="562"/>
      <c r="O478" s="580"/>
      <c r="P478" s="574" t="s">
        <v>72</v>
      </c>
      <c r="Q478" s="575"/>
      <c r="R478" s="575"/>
      <c r="S478" s="575"/>
      <c r="T478" s="575"/>
      <c r="U478" s="575"/>
      <c r="V478" s="576"/>
      <c r="W478" s="40" t="s">
        <v>70</v>
      </c>
      <c r="X478" s="41">
        <f>IFERROR(SUM(X473:X476),"0")</f>
        <v>10</v>
      </c>
      <c r="Y478" s="41">
        <f>IFERROR(SUM(Y473:Y476),"0")</f>
        <v>12</v>
      </c>
      <c r="Z478" s="40"/>
      <c r="AA478" s="64"/>
      <c r="AB478" s="64"/>
      <c r="AC478" s="64"/>
    </row>
    <row r="479" spans="1:68" ht="14.25" customHeight="1" x14ac:dyDescent="0.25">
      <c r="A479" s="561" t="s">
        <v>137</v>
      </c>
      <c r="B479" s="562"/>
      <c r="C479" s="562"/>
      <c r="D479" s="562"/>
      <c r="E479" s="562"/>
      <c r="F479" s="562"/>
      <c r="G479" s="562"/>
      <c r="H479" s="562"/>
      <c r="I479" s="562"/>
      <c r="J479" s="562"/>
      <c r="K479" s="562"/>
      <c r="L479" s="562"/>
      <c r="M479" s="562"/>
      <c r="N479" s="562"/>
      <c r="O479" s="562"/>
      <c r="P479" s="562"/>
      <c r="Q479" s="562"/>
      <c r="R479" s="562"/>
      <c r="S479" s="562"/>
      <c r="T479" s="562"/>
      <c r="U479" s="562"/>
      <c r="V479" s="562"/>
      <c r="W479" s="562"/>
      <c r="X479" s="562"/>
      <c r="Y479" s="562"/>
      <c r="Z479" s="562"/>
      <c r="AA479" s="63"/>
      <c r="AB479" s="63"/>
      <c r="AC479" s="63"/>
    </row>
    <row r="480" spans="1:68" ht="27" customHeight="1" x14ac:dyDescent="0.25">
      <c r="A480" s="60" t="s">
        <v>742</v>
      </c>
      <c r="B480" s="60" t="s">
        <v>743</v>
      </c>
      <c r="C480" s="34">
        <v>4301020400</v>
      </c>
      <c r="D480" s="563">
        <v>4640242180519</v>
      </c>
      <c r="E480" s="564"/>
      <c r="F480" s="59">
        <v>1.5</v>
      </c>
      <c r="G480" s="35">
        <v>8</v>
      </c>
      <c r="H480" s="59">
        <v>12</v>
      </c>
      <c r="I480" s="59">
        <v>12.435</v>
      </c>
      <c r="J480" s="35">
        <v>64</v>
      </c>
      <c r="K480" s="35" t="s">
        <v>106</v>
      </c>
      <c r="L480" s="35"/>
      <c r="M480" s="36" t="s">
        <v>107</v>
      </c>
      <c r="N480" s="36"/>
      <c r="O480" s="35">
        <v>50</v>
      </c>
      <c r="P480" s="790" t="s">
        <v>744</v>
      </c>
      <c r="Q480" s="570"/>
      <c r="R480" s="570"/>
      <c r="S480" s="570"/>
      <c r="T480" s="571"/>
      <c r="U480" s="37"/>
      <c r="V480" s="37"/>
      <c r="W480" s="38" t="s">
        <v>70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1" t="s">
        <v>745</v>
      </c>
      <c r="AG480" s="75"/>
      <c r="AJ480" s="79"/>
      <c r="AK480" s="79">
        <v>0</v>
      </c>
      <c r="BB480" s="542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746</v>
      </c>
      <c r="B481" s="60" t="s">
        <v>747</v>
      </c>
      <c r="C481" s="34">
        <v>4301020260</v>
      </c>
      <c r="D481" s="563">
        <v>4640242180526</v>
      </c>
      <c r="E481" s="564"/>
      <c r="F481" s="59">
        <v>1.8</v>
      </c>
      <c r="G481" s="35">
        <v>6</v>
      </c>
      <c r="H481" s="59">
        <v>10.8</v>
      </c>
      <c r="I481" s="59">
        <v>11.234999999999999</v>
      </c>
      <c r="J481" s="35">
        <v>64</v>
      </c>
      <c r="K481" s="35" t="s">
        <v>106</v>
      </c>
      <c r="L481" s="35"/>
      <c r="M481" s="36" t="s">
        <v>107</v>
      </c>
      <c r="N481" s="36"/>
      <c r="O481" s="35">
        <v>50</v>
      </c>
      <c r="P481" s="803" t="s">
        <v>748</v>
      </c>
      <c r="Q481" s="570"/>
      <c r="R481" s="570"/>
      <c r="S481" s="570"/>
      <c r="T481" s="571"/>
      <c r="U481" s="37"/>
      <c r="V481" s="37"/>
      <c r="W481" s="38" t="s">
        <v>70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3" t="s">
        <v>749</v>
      </c>
      <c r="AG481" s="75"/>
      <c r="AJ481" s="79"/>
      <c r="AK481" s="79">
        <v>0</v>
      </c>
      <c r="BB481" s="544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750</v>
      </c>
      <c r="B482" s="60" t="s">
        <v>751</v>
      </c>
      <c r="C482" s="34">
        <v>4301020295</v>
      </c>
      <c r="D482" s="563">
        <v>4640242181363</v>
      </c>
      <c r="E482" s="564"/>
      <c r="F482" s="59">
        <v>0.4</v>
      </c>
      <c r="G482" s="35">
        <v>10</v>
      </c>
      <c r="H482" s="59">
        <v>4</v>
      </c>
      <c r="I482" s="59">
        <v>4.21</v>
      </c>
      <c r="J482" s="35">
        <v>132</v>
      </c>
      <c r="K482" s="35" t="s">
        <v>111</v>
      </c>
      <c r="L482" s="35"/>
      <c r="M482" s="36" t="s">
        <v>107</v>
      </c>
      <c r="N482" s="36"/>
      <c r="O482" s="35">
        <v>50</v>
      </c>
      <c r="P482" s="836" t="s">
        <v>752</v>
      </c>
      <c r="Q482" s="570"/>
      <c r="R482" s="570"/>
      <c r="S482" s="570"/>
      <c r="T482" s="571"/>
      <c r="U482" s="37"/>
      <c r="V482" s="37"/>
      <c r="W482" s="38" t="s">
        <v>70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45" t="s">
        <v>753</v>
      </c>
      <c r="AG482" s="75"/>
      <c r="AJ482" s="79"/>
      <c r="AK482" s="79">
        <v>0</v>
      </c>
      <c r="BB482" s="546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579"/>
      <c r="B483" s="562"/>
      <c r="C483" s="562"/>
      <c r="D483" s="562"/>
      <c r="E483" s="562"/>
      <c r="F483" s="562"/>
      <c r="G483" s="562"/>
      <c r="H483" s="562"/>
      <c r="I483" s="562"/>
      <c r="J483" s="562"/>
      <c r="K483" s="562"/>
      <c r="L483" s="562"/>
      <c r="M483" s="562"/>
      <c r="N483" s="562"/>
      <c r="O483" s="580"/>
      <c r="P483" s="574" t="s">
        <v>72</v>
      </c>
      <c r="Q483" s="575"/>
      <c r="R483" s="575"/>
      <c r="S483" s="575"/>
      <c r="T483" s="575"/>
      <c r="U483" s="575"/>
      <c r="V483" s="576"/>
      <c r="W483" s="40" t="s">
        <v>73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562"/>
      <c r="B484" s="562"/>
      <c r="C484" s="562"/>
      <c r="D484" s="562"/>
      <c r="E484" s="562"/>
      <c r="F484" s="562"/>
      <c r="G484" s="562"/>
      <c r="H484" s="562"/>
      <c r="I484" s="562"/>
      <c r="J484" s="562"/>
      <c r="K484" s="562"/>
      <c r="L484" s="562"/>
      <c r="M484" s="562"/>
      <c r="N484" s="562"/>
      <c r="O484" s="580"/>
      <c r="P484" s="574" t="s">
        <v>72</v>
      </c>
      <c r="Q484" s="575"/>
      <c r="R484" s="575"/>
      <c r="S484" s="575"/>
      <c r="T484" s="575"/>
      <c r="U484" s="575"/>
      <c r="V484" s="576"/>
      <c r="W484" s="40" t="s">
        <v>70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561" t="s">
        <v>64</v>
      </c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2"/>
      <c r="P485" s="562"/>
      <c r="Q485" s="562"/>
      <c r="R485" s="562"/>
      <c r="S485" s="562"/>
      <c r="T485" s="562"/>
      <c r="U485" s="562"/>
      <c r="V485" s="562"/>
      <c r="W485" s="562"/>
      <c r="X485" s="562"/>
      <c r="Y485" s="562"/>
      <c r="Z485" s="562"/>
      <c r="AA485" s="63"/>
      <c r="AB485" s="63"/>
      <c r="AC485" s="63"/>
    </row>
    <row r="486" spans="1:68" ht="27" customHeight="1" x14ac:dyDescent="0.25">
      <c r="A486" s="60" t="s">
        <v>754</v>
      </c>
      <c r="B486" s="60" t="s">
        <v>755</v>
      </c>
      <c r="C486" s="34">
        <v>4301031280</v>
      </c>
      <c r="D486" s="563">
        <v>4640242180816</v>
      </c>
      <c r="E486" s="564"/>
      <c r="F486" s="59">
        <v>0.7</v>
      </c>
      <c r="G486" s="35">
        <v>6</v>
      </c>
      <c r="H486" s="59">
        <v>4.2</v>
      </c>
      <c r="I486" s="59">
        <v>4.47</v>
      </c>
      <c r="J486" s="35">
        <v>132</v>
      </c>
      <c r="K486" s="35" t="s">
        <v>111</v>
      </c>
      <c r="L486" s="35"/>
      <c r="M486" s="36" t="s">
        <v>68</v>
      </c>
      <c r="N486" s="36"/>
      <c r="O486" s="35">
        <v>40</v>
      </c>
      <c r="P486" s="646" t="s">
        <v>756</v>
      </c>
      <c r="Q486" s="570"/>
      <c r="R486" s="570"/>
      <c r="S486" s="570"/>
      <c r="T486" s="571"/>
      <c r="U486" s="37"/>
      <c r="V486" s="37"/>
      <c r="W486" s="38" t="s">
        <v>70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47" t="s">
        <v>757</v>
      </c>
      <c r="AG486" s="75"/>
      <c r="AJ486" s="79"/>
      <c r="AK486" s="79">
        <v>0</v>
      </c>
      <c r="BB486" s="548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758</v>
      </c>
      <c r="B487" s="60" t="s">
        <v>759</v>
      </c>
      <c r="C487" s="34">
        <v>4301031244</v>
      </c>
      <c r="D487" s="563">
        <v>4640242180595</v>
      </c>
      <c r="E487" s="564"/>
      <c r="F487" s="59">
        <v>0.7</v>
      </c>
      <c r="G487" s="35">
        <v>6</v>
      </c>
      <c r="H487" s="59">
        <v>4.2</v>
      </c>
      <c r="I487" s="59">
        <v>4.47</v>
      </c>
      <c r="J487" s="35">
        <v>132</v>
      </c>
      <c r="K487" s="35" t="s">
        <v>111</v>
      </c>
      <c r="L487" s="35"/>
      <c r="M487" s="36" t="s">
        <v>68</v>
      </c>
      <c r="N487" s="36"/>
      <c r="O487" s="35">
        <v>40</v>
      </c>
      <c r="P487" s="719" t="s">
        <v>760</v>
      </c>
      <c r="Q487" s="570"/>
      <c r="R487" s="570"/>
      <c r="S487" s="570"/>
      <c r="T487" s="571"/>
      <c r="U487" s="37"/>
      <c r="V487" s="37"/>
      <c r="W487" s="38" t="s">
        <v>70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/>
      <c r="AB487" s="66"/>
      <c r="AC487" s="549" t="s">
        <v>761</v>
      </c>
      <c r="AG487" s="75"/>
      <c r="AJ487" s="79"/>
      <c r="AK487" s="79">
        <v>0</v>
      </c>
      <c r="BB487" s="550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x14ac:dyDescent="0.2">
      <c r="A488" s="579"/>
      <c r="B488" s="562"/>
      <c r="C488" s="562"/>
      <c r="D488" s="562"/>
      <c r="E488" s="562"/>
      <c r="F488" s="562"/>
      <c r="G488" s="562"/>
      <c r="H488" s="562"/>
      <c r="I488" s="562"/>
      <c r="J488" s="562"/>
      <c r="K488" s="562"/>
      <c r="L488" s="562"/>
      <c r="M488" s="562"/>
      <c r="N488" s="562"/>
      <c r="O488" s="580"/>
      <c r="P488" s="574" t="s">
        <v>72</v>
      </c>
      <c r="Q488" s="575"/>
      <c r="R488" s="575"/>
      <c r="S488" s="575"/>
      <c r="T488" s="575"/>
      <c r="U488" s="575"/>
      <c r="V488" s="576"/>
      <c r="W488" s="40" t="s">
        <v>73</v>
      </c>
      <c r="X488" s="41">
        <f>IFERROR(X486/H486,"0")+IFERROR(X487/H487,"0")</f>
        <v>0</v>
      </c>
      <c r="Y488" s="41">
        <f>IFERROR(Y486/H486,"0")+IFERROR(Y487/H487,"0")</f>
        <v>0</v>
      </c>
      <c r="Z488" s="41">
        <f>IFERROR(IF(Z486="",0,Z486),"0")+IFERROR(IF(Z487="",0,Z487),"0")</f>
        <v>0</v>
      </c>
      <c r="AA488" s="64"/>
      <c r="AB488" s="64"/>
      <c r="AC488" s="64"/>
    </row>
    <row r="489" spans="1:68" x14ac:dyDescent="0.2">
      <c r="A489" s="562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80"/>
      <c r="P489" s="574" t="s">
        <v>72</v>
      </c>
      <c r="Q489" s="575"/>
      <c r="R489" s="575"/>
      <c r="S489" s="575"/>
      <c r="T489" s="575"/>
      <c r="U489" s="575"/>
      <c r="V489" s="576"/>
      <c r="W489" s="40" t="s">
        <v>70</v>
      </c>
      <c r="X489" s="41">
        <f>IFERROR(SUM(X486:X487),"0")</f>
        <v>0</v>
      </c>
      <c r="Y489" s="41">
        <f>IFERROR(SUM(Y486:Y487),"0")</f>
        <v>0</v>
      </c>
      <c r="Z489" s="40"/>
      <c r="AA489" s="64"/>
      <c r="AB489" s="64"/>
      <c r="AC489" s="64"/>
    </row>
    <row r="490" spans="1:68" ht="14.25" customHeight="1" x14ac:dyDescent="0.25">
      <c r="A490" s="561" t="s">
        <v>74</v>
      </c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2"/>
      <c r="P490" s="562"/>
      <c r="Q490" s="562"/>
      <c r="R490" s="562"/>
      <c r="S490" s="562"/>
      <c r="T490" s="562"/>
      <c r="U490" s="562"/>
      <c r="V490" s="562"/>
      <c r="W490" s="562"/>
      <c r="X490" s="562"/>
      <c r="Y490" s="562"/>
      <c r="Z490" s="562"/>
      <c r="AA490" s="63"/>
      <c r="AB490" s="63"/>
      <c r="AC490" s="63"/>
    </row>
    <row r="491" spans="1:68" ht="27" customHeight="1" x14ac:dyDescent="0.25">
      <c r="A491" s="60" t="s">
        <v>762</v>
      </c>
      <c r="B491" s="60" t="s">
        <v>763</v>
      </c>
      <c r="C491" s="34">
        <v>4301052046</v>
      </c>
      <c r="D491" s="563">
        <v>4640242180533</v>
      </c>
      <c r="E491" s="564"/>
      <c r="F491" s="59">
        <v>1.5</v>
      </c>
      <c r="G491" s="35">
        <v>6</v>
      </c>
      <c r="H491" s="59">
        <v>9</v>
      </c>
      <c r="I491" s="59">
        <v>9.5190000000000001</v>
      </c>
      <c r="J491" s="35">
        <v>64</v>
      </c>
      <c r="K491" s="35" t="s">
        <v>106</v>
      </c>
      <c r="L491" s="35"/>
      <c r="M491" s="36" t="s">
        <v>93</v>
      </c>
      <c r="N491" s="36"/>
      <c r="O491" s="35">
        <v>45</v>
      </c>
      <c r="P491" s="734" t="s">
        <v>764</v>
      </c>
      <c r="Q491" s="570"/>
      <c r="R491" s="570"/>
      <c r="S491" s="570"/>
      <c r="T491" s="571"/>
      <c r="U491" s="37"/>
      <c r="V491" s="37"/>
      <c r="W491" s="38" t="s">
        <v>70</v>
      </c>
      <c r="X491" s="56">
        <v>500</v>
      </c>
      <c r="Y491" s="53">
        <f>IFERROR(IF(X491="",0,CEILING((X491/$H491),1)*$H491),"")</f>
        <v>504</v>
      </c>
      <c r="Z491" s="39">
        <f>IFERROR(IF(Y491=0,"",ROUNDUP(Y491/H491,0)*0.01898),"")</f>
        <v>1.06288</v>
      </c>
      <c r="AA491" s="65"/>
      <c r="AB491" s="66"/>
      <c r="AC491" s="551" t="s">
        <v>765</v>
      </c>
      <c r="AG491" s="75"/>
      <c r="AJ491" s="79"/>
      <c r="AK491" s="79">
        <v>0</v>
      </c>
      <c r="BB491" s="552" t="s">
        <v>1</v>
      </c>
      <c r="BM491" s="75">
        <f>IFERROR(X491*I491/H491,"0")</f>
        <v>528.83333333333337</v>
      </c>
      <c r="BN491" s="75">
        <f>IFERROR(Y491*I491/H491,"0")</f>
        <v>533.06399999999996</v>
      </c>
      <c r="BO491" s="75">
        <f>IFERROR(1/J491*(X491/H491),"0")</f>
        <v>0.86805555555555558</v>
      </c>
      <c r="BP491" s="75">
        <f>IFERROR(1/J491*(Y491/H491),"0")</f>
        <v>0.875</v>
      </c>
    </row>
    <row r="492" spans="1:68" ht="27" customHeight="1" x14ac:dyDescent="0.25">
      <c r="A492" s="60" t="s">
        <v>766</v>
      </c>
      <c r="B492" s="60" t="s">
        <v>767</v>
      </c>
      <c r="C492" s="34">
        <v>4301051920</v>
      </c>
      <c r="D492" s="563">
        <v>4640242181233</v>
      </c>
      <c r="E492" s="564"/>
      <c r="F492" s="59">
        <v>0.3</v>
      </c>
      <c r="G492" s="35">
        <v>6</v>
      </c>
      <c r="H492" s="59">
        <v>1.8</v>
      </c>
      <c r="I492" s="59">
        <v>2.0640000000000001</v>
      </c>
      <c r="J492" s="35">
        <v>182</v>
      </c>
      <c r="K492" s="35" t="s">
        <v>77</v>
      </c>
      <c r="L492" s="35"/>
      <c r="M492" s="36" t="s">
        <v>93</v>
      </c>
      <c r="N492" s="36"/>
      <c r="O492" s="35">
        <v>45</v>
      </c>
      <c r="P492" s="850" t="s">
        <v>768</v>
      </c>
      <c r="Q492" s="570"/>
      <c r="R492" s="570"/>
      <c r="S492" s="570"/>
      <c r="T492" s="571"/>
      <c r="U492" s="37"/>
      <c r="V492" s="37"/>
      <c r="W492" s="38" t="s">
        <v>70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IFERROR(IF(Y492=0,"",ROUNDUP(Y492/H492,0)*0.00651),"")</f>
        <v/>
      </c>
      <c r="AA492" s="65"/>
      <c r="AB492" s="66"/>
      <c r="AC492" s="553" t="s">
        <v>765</v>
      </c>
      <c r="AG492" s="75"/>
      <c r="AJ492" s="79"/>
      <c r="AK492" s="79">
        <v>0</v>
      </c>
      <c r="BB492" s="554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x14ac:dyDescent="0.2">
      <c r="A493" s="579"/>
      <c r="B493" s="562"/>
      <c r="C493" s="562"/>
      <c r="D493" s="562"/>
      <c r="E493" s="562"/>
      <c r="F493" s="562"/>
      <c r="G493" s="562"/>
      <c r="H493" s="562"/>
      <c r="I493" s="562"/>
      <c r="J493" s="562"/>
      <c r="K493" s="562"/>
      <c r="L493" s="562"/>
      <c r="M493" s="562"/>
      <c r="N493" s="562"/>
      <c r="O493" s="580"/>
      <c r="P493" s="574" t="s">
        <v>72</v>
      </c>
      <c r="Q493" s="575"/>
      <c r="R493" s="575"/>
      <c r="S493" s="575"/>
      <c r="T493" s="575"/>
      <c r="U493" s="575"/>
      <c r="V493" s="576"/>
      <c r="W493" s="40" t="s">
        <v>73</v>
      </c>
      <c r="X493" s="41">
        <f>IFERROR(X491/H491,"0")+IFERROR(X492/H492,"0")</f>
        <v>55.555555555555557</v>
      </c>
      <c r="Y493" s="41">
        <f>IFERROR(Y491/H491,"0")+IFERROR(Y492/H492,"0")</f>
        <v>56</v>
      </c>
      <c r="Z493" s="41">
        <f>IFERROR(IF(Z491="",0,Z491),"0")+IFERROR(IF(Z492="",0,Z492),"0")</f>
        <v>1.06288</v>
      </c>
      <c r="AA493" s="64"/>
      <c r="AB493" s="64"/>
      <c r="AC493" s="64"/>
    </row>
    <row r="494" spans="1:68" x14ac:dyDescent="0.2">
      <c r="A494" s="562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80"/>
      <c r="P494" s="574" t="s">
        <v>72</v>
      </c>
      <c r="Q494" s="575"/>
      <c r="R494" s="575"/>
      <c r="S494" s="575"/>
      <c r="T494" s="575"/>
      <c r="U494" s="575"/>
      <c r="V494" s="576"/>
      <c r="W494" s="40" t="s">
        <v>70</v>
      </c>
      <c r="X494" s="41">
        <f>IFERROR(SUM(X491:X492),"0")</f>
        <v>500</v>
      </c>
      <c r="Y494" s="41">
        <f>IFERROR(SUM(Y491:Y492),"0")</f>
        <v>504</v>
      </c>
      <c r="Z494" s="40"/>
      <c r="AA494" s="64"/>
      <c r="AB494" s="64"/>
      <c r="AC494" s="64"/>
    </row>
    <row r="495" spans="1:68" ht="14.25" customHeight="1" x14ac:dyDescent="0.25">
      <c r="A495" s="561" t="s">
        <v>172</v>
      </c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2"/>
      <c r="P495" s="562"/>
      <c r="Q495" s="562"/>
      <c r="R495" s="562"/>
      <c r="S495" s="562"/>
      <c r="T495" s="562"/>
      <c r="U495" s="562"/>
      <c r="V495" s="562"/>
      <c r="W495" s="562"/>
      <c r="X495" s="562"/>
      <c r="Y495" s="562"/>
      <c r="Z495" s="562"/>
      <c r="AA495" s="63"/>
      <c r="AB495" s="63"/>
      <c r="AC495" s="63"/>
    </row>
    <row r="496" spans="1:68" ht="27" customHeight="1" x14ac:dyDescent="0.25">
      <c r="A496" s="60" t="s">
        <v>769</v>
      </c>
      <c r="B496" s="60" t="s">
        <v>770</v>
      </c>
      <c r="C496" s="34">
        <v>4301060491</v>
      </c>
      <c r="D496" s="563">
        <v>4640242180120</v>
      </c>
      <c r="E496" s="564"/>
      <c r="F496" s="59">
        <v>1.5</v>
      </c>
      <c r="G496" s="35">
        <v>6</v>
      </c>
      <c r="H496" s="59">
        <v>9</v>
      </c>
      <c r="I496" s="59">
        <v>9.4350000000000005</v>
      </c>
      <c r="J496" s="35">
        <v>64</v>
      </c>
      <c r="K496" s="35" t="s">
        <v>106</v>
      </c>
      <c r="L496" s="35"/>
      <c r="M496" s="36" t="s">
        <v>78</v>
      </c>
      <c r="N496" s="36"/>
      <c r="O496" s="35">
        <v>40</v>
      </c>
      <c r="P496" s="750" t="s">
        <v>771</v>
      </c>
      <c r="Q496" s="570"/>
      <c r="R496" s="570"/>
      <c r="S496" s="570"/>
      <c r="T496" s="571"/>
      <c r="U496" s="37"/>
      <c r="V496" s="37"/>
      <c r="W496" s="38" t="s">
        <v>70</v>
      </c>
      <c r="X496" s="56">
        <v>10</v>
      </c>
      <c r="Y496" s="53">
        <f>IFERROR(IF(X496="",0,CEILING((X496/$H496),1)*$H496),"")</f>
        <v>18</v>
      </c>
      <c r="Z496" s="39">
        <f>IFERROR(IF(Y496=0,"",ROUNDUP(Y496/H496,0)*0.01898),"")</f>
        <v>3.7960000000000001E-2</v>
      </c>
      <c r="AA496" s="65"/>
      <c r="AB496" s="66"/>
      <c r="AC496" s="555" t="s">
        <v>772</v>
      </c>
      <c r="AG496" s="75"/>
      <c r="AJ496" s="79"/>
      <c r="AK496" s="79">
        <v>0</v>
      </c>
      <c r="BB496" s="556" t="s">
        <v>1</v>
      </c>
      <c r="BM496" s="75">
        <f>IFERROR(X496*I496/H496,"0")</f>
        <v>10.483333333333334</v>
      </c>
      <c r="BN496" s="75">
        <f>IFERROR(Y496*I496/H496,"0")</f>
        <v>18.87</v>
      </c>
      <c r="BO496" s="75">
        <f>IFERROR(1/J496*(X496/H496),"0")</f>
        <v>1.7361111111111112E-2</v>
      </c>
      <c r="BP496" s="75">
        <f>IFERROR(1/J496*(Y496/H496),"0")</f>
        <v>3.125E-2</v>
      </c>
    </row>
    <row r="497" spans="1:68" ht="27" customHeight="1" x14ac:dyDescent="0.25">
      <c r="A497" s="60" t="s">
        <v>773</v>
      </c>
      <c r="B497" s="60" t="s">
        <v>774</v>
      </c>
      <c r="C497" s="34">
        <v>4301060493</v>
      </c>
      <c r="D497" s="563">
        <v>4640242180137</v>
      </c>
      <c r="E497" s="564"/>
      <c r="F497" s="59">
        <v>1.5</v>
      </c>
      <c r="G497" s="35">
        <v>6</v>
      </c>
      <c r="H497" s="59">
        <v>9</v>
      </c>
      <c r="I497" s="59">
        <v>9.4350000000000005</v>
      </c>
      <c r="J497" s="35">
        <v>64</v>
      </c>
      <c r="K497" s="35" t="s">
        <v>106</v>
      </c>
      <c r="L497" s="35"/>
      <c r="M497" s="36" t="s">
        <v>78</v>
      </c>
      <c r="N497" s="36"/>
      <c r="O497" s="35">
        <v>40</v>
      </c>
      <c r="P497" s="597" t="s">
        <v>775</v>
      </c>
      <c r="Q497" s="570"/>
      <c r="R497" s="570"/>
      <c r="S497" s="570"/>
      <c r="T497" s="571"/>
      <c r="U497" s="37"/>
      <c r="V497" s="37"/>
      <c r="W497" s="38" t="s">
        <v>70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IFERROR(IF(Y497=0,"",ROUNDUP(Y497/H497,0)*0.01898),"")</f>
        <v/>
      </c>
      <c r="AA497" s="65"/>
      <c r="AB497" s="66"/>
      <c r="AC497" s="557" t="s">
        <v>776</v>
      </c>
      <c r="AG497" s="75"/>
      <c r="AJ497" s="79"/>
      <c r="AK497" s="79">
        <v>0</v>
      </c>
      <c r="BB497" s="558" t="s">
        <v>1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x14ac:dyDescent="0.2">
      <c r="A498" s="579"/>
      <c r="B498" s="562"/>
      <c r="C498" s="562"/>
      <c r="D498" s="562"/>
      <c r="E498" s="562"/>
      <c r="F498" s="562"/>
      <c r="G498" s="562"/>
      <c r="H498" s="562"/>
      <c r="I498" s="562"/>
      <c r="J498" s="562"/>
      <c r="K498" s="562"/>
      <c r="L498" s="562"/>
      <c r="M498" s="562"/>
      <c r="N498" s="562"/>
      <c r="O498" s="580"/>
      <c r="P498" s="574" t="s">
        <v>72</v>
      </c>
      <c r="Q498" s="575"/>
      <c r="R498" s="575"/>
      <c r="S498" s="575"/>
      <c r="T498" s="575"/>
      <c r="U498" s="575"/>
      <c r="V498" s="576"/>
      <c r="W498" s="40" t="s">
        <v>73</v>
      </c>
      <c r="X498" s="41">
        <f>IFERROR(X496/H496,"0")+IFERROR(X497/H497,"0")</f>
        <v>1.1111111111111112</v>
      </c>
      <c r="Y498" s="41">
        <f>IFERROR(Y496/H496,"0")+IFERROR(Y497/H497,"0")</f>
        <v>2</v>
      </c>
      <c r="Z498" s="41">
        <f>IFERROR(IF(Z496="",0,Z496),"0")+IFERROR(IF(Z497="",0,Z497),"0")</f>
        <v>3.7960000000000001E-2</v>
      </c>
      <c r="AA498" s="64"/>
      <c r="AB498" s="64"/>
      <c r="AC498" s="64"/>
    </row>
    <row r="499" spans="1:68" x14ac:dyDescent="0.2">
      <c r="A499" s="562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80"/>
      <c r="P499" s="574" t="s">
        <v>72</v>
      </c>
      <c r="Q499" s="575"/>
      <c r="R499" s="575"/>
      <c r="S499" s="575"/>
      <c r="T499" s="575"/>
      <c r="U499" s="575"/>
      <c r="V499" s="576"/>
      <c r="W499" s="40" t="s">
        <v>70</v>
      </c>
      <c r="X499" s="41">
        <f>IFERROR(SUM(X496:X497),"0")</f>
        <v>10</v>
      </c>
      <c r="Y499" s="41">
        <f>IFERROR(SUM(Y496:Y497),"0")</f>
        <v>18</v>
      </c>
      <c r="Z499" s="40"/>
      <c r="AA499" s="64"/>
      <c r="AB499" s="64"/>
      <c r="AC499" s="64"/>
    </row>
    <row r="500" spans="1:68" ht="16.5" customHeight="1" x14ac:dyDescent="0.25">
      <c r="A500" s="583" t="s">
        <v>777</v>
      </c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2"/>
      <c r="P500" s="562"/>
      <c r="Q500" s="562"/>
      <c r="R500" s="562"/>
      <c r="S500" s="562"/>
      <c r="T500" s="562"/>
      <c r="U500" s="562"/>
      <c r="V500" s="562"/>
      <c r="W500" s="562"/>
      <c r="X500" s="562"/>
      <c r="Y500" s="562"/>
      <c r="Z500" s="562"/>
      <c r="AA500" s="62"/>
      <c r="AB500" s="62"/>
      <c r="AC500" s="62"/>
    </row>
    <row r="501" spans="1:68" ht="14.25" customHeight="1" x14ac:dyDescent="0.25">
      <c r="A501" s="561" t="s">
        <v>137</v>
      </c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562"/>
      <c r="P501" s="562"/>
      <c r="Q501" s="562"/>
      <c r="R501" s="562"/>
      <c r="S501" s="562"/>
      <c r="T501" s="562"/>
      <c r="U501" s="562"/>
      <c r="V501" s="562"/>
      <c r="W501" s="562"/>
      <c r="X501" s="562"/>
      <c r="Y501" s="562"/>
      <c r="Z501" s="562"/>
      <c r="AA501" s="63"/>
      <c r="AB501" s="63"/>
      <c r="AC501" s="63"/>
    </row>
    <row r="502" spans="1:68" ht="27" customHeight="1" x14ac:dyDescent="0.25">
      <c r="A502" s="60" t="s">
        <v>778</v>
      </c>
      <c r="B502" s="60" t="s">
        <v>779</v>
      </c>
      <c r="C502" s="34">
        <v>4301020314</v>
      </c>
      <c r="D502" s="563">
        <v>4640242180090</v>
      </c>
      <c r="E502" s="564"/>
      <c r="F502" s="59">
        <v>1.5</v>
      </c>
      <c r="G502" s="35">
        <v>8</v>
      </c>
      <c r="H502" s="59">
        <v>12</v>
      </c>
      <c r="I502" s="59">
        <v>12.435</v>
      </c>
      <c r="J502" s="35">
        <v>64</v>
      </c>
      <c r="K502" s="35" t="s">
        <v>106</v>
      </c>
      <c r="L502" s="35"/>
      <c r="M502" s="36" t="s">
        <v>107</v>
      </c>
      <c r="N502" s="36"/>
      <c r="O502" s="35">
        <v>50</v>
      </c>
      <c r="P502" s="833" t="s">
        <v>780</v>
      </c>
      <c r="Q502" s="570"/>
      <c r="R502" s="570"/>
      <c r="S502" s="570"/>
      <c r="T502" s="571"/>
      <c r="U502" s="37"/>
      <c r="V502" s="37"/>
      <c r="W502" s="38" t="s">
        <v>70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59" t="s">
        <v>781</v>
      </c>
      <c r="AG502" s="75"/>
      <c r="AJ502" s="79"/>
      <c r="AK502" s="79">
        <v>0</v>
      </c>
      <c r="BB502" s="560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x14ac:dyDescent="0.2">
      <c r="A503" s="579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580"/>
      <c r="P503" s="574" t="s">
        <v>72</v>
      </c>
      <c r="Q503" s="575"/>
      <c r="R503" s="575"/>
      <c r="S503" s="575"/>
      <c r="T503" s="575"/>
      <c r="U503" s="575"/>
      <c r="V503" s="576"/>
      <c r="W503" s="40" t="s">
        <v>73</v>
      </c>
      <c r="X503" s="41">
        <f>IFERROR(X502/H502,"0")</f>
        <v>0</v>
      </c>
      <c r="Y503" s="41">
        <f>IFERROR(Y502/H502,"0")</f>
        <v>0</v>
      </c>
      <c r="Z503" s="41">
        <f>IFERROR(IF(Z502="",0,Z502),"0")</f>
        <v>0</v>
      </c>
      <c r="AA503" s="64"/>
      <c r="AB503" s="64"/>
      <c r="AC503" s="64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580"/>
      <c r="P504" s="574" t="s">
        <v>72</v>
      </c>
      <c r="Q504" s="575"/>
      <c r="R504" s="575"/>
      <c r="S504" s="575"/>
      <c r="T504" s="575"/>
      <c r="U504" s="575"/>
      <c r="V504" s="576"/>
      <c r="W504" s="40" t="s">
        <v>70</v>
      </c>
      <c r="X504" s="41">
        <f>IFERROR(SUM(X502:X502),"0")</f>
        <v>0</v>
      </c>
      <c r="Y504" s="41">
        <f>IFERROR(SUM(Y502:Y502),"0")</f>
        <v>0</v>
      </c>
      <c r="Z504" s="40"/>
      <c r="AA504" s="64"/>
      <c r="AB504" s="64"/>
      <c r="AC504" s="64"/>
    </row>
    <row r="505" spans="1:68" ht="15" customHeight="1" x14ac:dyDescent="0.2">
      <c r="A505" s="883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45"/>
      <c r="P505" s="660" t="s">
        <v>782</v>
      </c>
      <c r="Q505" s="661"/>
      <c r="R505" s="661"/>
      <c r="S505" s="661"/>
      <c r="T505" s="661"/>
      <c r="U505" s="661"/>
      <c r="V505" s="593"/>
      <c r="W505" s="40" t="s">
        <v>70</v>
      </c>
      <c r="X505" s="41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16147.4</v>
      </c>
      <c r="Y505" s="41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16310.27</v>
      </c>
      <c r="Z505" s="40"/>
      <c r="AA505" s="64"/>
      <c r="AB505" s="64"/>
      <c r="AC505" s="64"/>
    </row>
    <row r="506" spans="1:68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45"/>
      <c r="P506" s="660" t="s">
        <v>783</v>
      </c>
      <c r="Q506" s="661"/>
      <c r="R506" s="661"/>
      <c r="S506" s="661"/>
      <c r="T506" s="661"/>
      <c r="U506" s="661"/>
      <c r="V506" s="593"/>
      <c r="W506" s="40" t="s">
        <v>70</v>
      </c>
      <c r="X506" s="41">
        <f>IFERROR(SUM(BM22:BM502),"0")</f>
        <v>17229.997726995225</v>
      </c>
      <c r="Y506" s="41">
        <f>IFERROR(SUM(BN22:BN502),"0")</f>
        <v>17405.969999999998</v>
      </c>
      <c r="Z506" s="40"/>
      <c r="AA506" s="64"/>
      <c r="AB506" s="64"/>
      <c r="AC506" s="64"/>
    </row>
    <row r="507" spans="1:68" x14ac:dyDescent="0.2">
      <c r="A507" s="562"/>
      <c r="B507" s="562"/>
      <c r="C507" s="562"/>
      <c r="D507" s="562"/>
      <c r="E507" s="562"/>
      <c r="F507" s="562"/>
      <c r="G507" s="562"/>
      <c r="H507" s="562"/>
      <c r="I507" s="562"/>
      <c r="J507" s="562"/>
      <c r="K507" s="562"/>
      <c r="L507" s="562"/>
      <c r="M507" s="562"/>
      <c r="N507" s="562"/>
      <c r="O507" s="745"/>
      <c r="P507" s="660" t="s">
        <v>784</v>
      </c>
      <c r="Q507" s="661"/>
      <c r="R507" s="661"/>
      <c r="S507" s="661"/>
      <c r="T507" s="661"/>
      <c r="U507" s="661"/>
      <c r="V507" s="593"/>
      <c r="W507" s="40" t="s">
        <v>785</v>
      </c>
      <c r="X507" s="42">
        <f>ROUNDUP(SUM(BO22:BO502),0)</f>
        <v>30</v>
      </c>
      <c r="Y507" s="42">
        <f>ROUNDUP(SUM(BP22:BP502),0)</f>
        <v>30</v>
      </c>
      <c r="Z507" s="40"/>
      <c r="AA507" s="64"/>
      <c r="AB507" s="64"/>
      <c r="AC507" s="64"/>
    </row>
    <row r="508" spans="1:68" x14ac:dyDescent="0.2">
      <c r="A508" s="562"/>
      <c r="B508" s="562"/>
      <c r="C508" s="562"/>
      <c r="D508" s="562"/>
      <c r="E508" s="562"/>
      <c r="F508" s="562"/>
      <c r="G508" s="562"/>
      <c r="H508" s="562"/>
      <c r="I508" s="562"/>
      <c r="J508" s="562"/>
      <c r="K508" s="562"/>
      <c r="L508" s="562"/>
      <c r="M508" s="562"/>
      <c r="N508" s="562"/>
      <c r="O508" s="745"/>
      <c r="P508" s="660" t="s">
        <v>786</v>
      </c>
      <c r="Q508" s="661"/>
      <c r="R508" s="661"/>
      <c r="S508" s="661"/>
      <c r="T508" s="661"/>
      <c r="U508" s="661"/>
      <c r="V508" s="593"/>
      <c r="W508" s="40" t="s">
        <v>70</v>
      </c>
      <c r="X508" s="41">
        <f>GrossWeightTotal+PalletQtyTotal*25</f>
        <v>17979.997726995225</v>
      </c>
      <c r="Y508" s="41">
        <f>GrossWeightTotalR+PalletQtyTotalR*25</f>
        <v>18155.969999999998</v>
      </c>
      <c r="Z508" s="40"/>
      <c r="AA508" s="64"/>
      <c r="AB508" s="64"/>
      <c r="AC508" s="64"/>
    </row>
    <row r="509" spans="1:68" x14ac:dyDescent="0.2">
      <c r="A509" s="562"/>
      <c r="B509" s="562"/>
      <c r="C509" s="562"/>
      <c r="D509" s="562"/>
      <c r="E509" s="562"/>
      <c r="F509" s="562"/>
      <c r="G509" s="562"/>
      <c r="H509" s="562"/>
      <c r="I509" s="562"/>
      <c r="J509" s="562"/>
      <c r="K509" s="562"/>
      <c r="L509" s="562"/>
      <c r="M509" s="562"/>
      <c r="N509" s="562"/>
      <c r="O509" s="745"/>
      <c r="P509" s="660" t="s">
        <v>787</v>
      </c>
      <c r="Q509" s="661"/>
      <c r="R509" s="661"/>
      <c r="S509" s="661"/>
      <c r="T509" s="661"/>
      <c r="U509" s="661"/>
      <c r="V509" s="593"/>
      <c r="W509" s="40" t="s">
        <v>785</v>
      </c>
      <c r="X509" s="41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3677.3948963977709</v>
      </c>
      <c r="Y509" s="41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3711</v>
      </c>
      <c r="Z509" s="40"/>
      <c r="AA509" s="64"/>
      <c r="AB509" s="64"/>
      <c r="AC509" s="64"/>
    </row>
    <row r="510" spans="1:68" ht="14.25" customHeight="1" x14ac:dyDescent="0.2">
      <c r="A510" s="562"/>
      <c r="B510" s="562"/>
      <c r="C510" s="562"/>
      <c r="D510" s="562"/>
      <c r="E510" s="562"/>
      <c r="F510" s="562"/>
      <c r="G510" s="562"/>
      <c r="H510" s="562"/>
      <c r="I510" s="562"/>
      <c r="J510" s="562"/>
      <c r="K510" s="562"/>
      <c r="L510" s="562"/>
      <c r="M510" s="562"/>
      <c r="N510" s="562"/>
      <c r="O510" s="745"/>
      <c r="P510" s="660" t="s">
        <v>788</v>
      </c>
      <c r="Q510" s="661"/>
      <c r="R510" s="661"/>
      <c r="S510" s="661"/>
      <c r="T510" s="661"/>
      <c r="U510" s="661"/>
      <c r="V510" s="593"/>
      <c r="W510" s="43" t="s">
        <v>789</v>
      </c>
      <c r="X510" s="40"/>
      <c r="Y510" s="40"/>
      <c r="Z510" s="40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34.229579999999999</v>
      </c>
      <c r="AA510" s="64"/>
      <c r="AB510" s="64"/>
      <c r="AC510" s="64"/>
    </row>
    <row r="511" spans="1:68" ht="13.5" customHeight="1" thickBot="1" x14ac:dyDescent="0.25"/>
    <row r="512" spans="1:68" ht="27" customHeight="1" thickTop="1" thickBot="1" x14ac:dyDescent="0.25">
      <c r="A512" s="44" t="s">
        <v>790</v>
      </c>
      <c r="B512" s="80" t="s">
        <v>63</v>
      </c>
      <c r="C512" s="587" t="s">
        <v>101</v>
      </c>
      <c r="D512" s="617"/>
      <c r="E512" s="617"/>
      <c r="F512" s="617"/>
      <c r="G512" s="617"/>
      <c r="H512" s="618"/>
      <c r="I512" s="587" t="s">
        <v>258</v>
      </c>
      <c r="J512" s="617"/>
      <c r="K512" s="617"/>
      <c r="L512" s="617"/>
      <c r="M512" s="617"/>
      <c r="N512" s="617"/>
      <c r="O512" s="617"/>
      <c r="P512" s="617"/>
      <c r="Q512" s="617"/>
      <c r="R512" s="617"/>
      <c r="S512" s="618"/>
      <c r="T512" s="587" t="s">
        <v>547</v>
      </c>
      <c r="U512" s="618"/>
      <c r="V512" s="587" t="s">
        <v>602</v>
      </c>
      <c r="W512" s="617"/>
      <c r="X512" s="617"/>
      <c r="Y512" s="618"/>
      <c r="Z512" s="80" t="s">
        <v>658</v>
      </c>
      <c r="AA512" s="587" t="s">
        <v>727</v>
      </c>
      <c r="AB512" s="618"/>
      <c r="AC512" s="9"/>
      <c r="AF512" s="1"/>
    </row>
    <row r="513" spans="1:32" ht="14.25" customHeight="1" thickTop="1" x14ac:dyDescent="0.2">
      <c r="A513" s="869" t="s">
        <v>791</v>
      </c>
      <c r="B513" s="587" t="s">
        <v>63</v>
      </c>
      <c r="C513" s="587" t="s">
        <v>102</v>
      </c>
      <c r="D513" s="587" t="s">
        <v>119</v>
      </c>
      <c r="E513" s="587" t="s">
        <v>179</v>
      </c>
      <c r="F513" s="587" t="s">
        <v>201</v>
      </c>
      <c r="G513" s="587" t="s">
        <v>234</v>
      </c>
      <c r="H513" s="587" t="s">
        <v>101</v>
      </c>
      <c r="I513" s="587" t="s">
        <v>259</v>
      </c>
      <c r="J513" s="587" t="s">
        <v>299</v>
      </c>
      <c r="K513" s="587" t="s">
        <v>360</v>
      </c>
      <c r="L513" s="587" t="s">
        <v>401</v>
      </c>
      <c r="M513" s="587" t="s">
        <v>417</v>
      </c>
      <c r="N513" s="1"/>
      <c r="O513" s="587" t="s">
        <v>431</v>
      </c>
      <c r="P513" s="587" t="s">
        <v>441</v>
      </c>
      <c r="Q513" s="587" t="s">
        <v>448</v>
      </c>
      <c r="R513" s="587" t="s">
        <v>453</v>
      </c>
      <c r="S513" s="587" t="s">
        <v>537</v>
      </c>
      <c r="T513" s="587" t="s">
        <v>548</v>
      </c>
      <c r="U513" s="587" t="s">
        <v>582</v>
      </c>
      <c r="V513" s="587" t="s">
        <v>603</v>
      </c>
      <c r="W513" s="587" t="s">
        <v>635</v>
      </c>
      <c r="X513" s="587" t="s">
        <v>650</v>
      </c>
      <c r="Y513" s="587" t="s">
        <v>654</v>
      </c>
      <c r="Z513" s="587" t="s">
        <v>658</v>
      </c>
      <c r="AA513" s="587" t="s">
        <v>727</v>
      </c>
      <c r="AB513" s="587" t="s">
        <v>777</v>
      </c>
      <c r="AC513" s="9"/>
      <c r="AF513" s="1"/>
    </row>
    <row r="514" spans="1:32" ht="13.5" customHeight="1" thickBot="1" x14ac:dyDescent="0.25">
      <c r="A514" s="870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1"/>
      <c r="O514" s="588"/>
      <c r="P514" s="588"/>
      <c r="Q514" s="588"/>
      <c r="R514" s="588"/>
      <c r="S514" s="588"/>
      <c r="T514" s="588"/>
      <c r="U514" s="588"/>
      <c r="V514" s="588"/>
      <c r="W514" s="588"/>
      <c r="X514" s="588"/>
      <c r="Y514" s="588"/>
      <c r="Z514" s="588"/>
      <c r="AA514" s="588"/>
      <c r="AB514" s="588"/>
      <c r="AC514" s="9"/>
      <c r="AF514" s="1"/>
    </row>
    <row r="515" spans="1:32" ht="18" customHeight="1" thickTop="1" thickBot="1" x14ac:dyDescent="0.25">
      <c r="A515" s="44" t="s">
        <v>792</v>
      </c>
      <c r="B515" s="50">
        <f>IFERROR(Y22*1,"0")+IFERROR(Y26*1,"0")+IFERROR(Y27*1,"0")+IFERROR(Y28*1,"0")+IFERROR(Y29*1,"0")+IFERROR(Y30*1,"0")+IFERROR(Y31*1,"0")+IFERROR(Y35*1,"0")</f>
        <v>0</v>
      </c>
      <c r="C515" s="50">
        <f>IFERROR(Y41*1,"0")+IFERROR(Y42*1,"0")+IFERROR(Y43*1,"0")+IFERROR(Y47*1,"0")</f>
        <v>308</v>
      </c>
      <c r="D515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873.6</v>
      </c>
      <c r="E515" s="50">
        <f>IFERROR(Y89*1,"0")+IFERROR(Y90*1,"0")+IFERROR(Y91*1,"0")+IFERROR(Y95*1,"0")+IFERROR(Y96*1,"0")+IFERROR(Y97*1,"0")+IFERROR(Y98*1,"0")+IFERROR(Y99*1,"0")</f>
        <v>1332</v>
      </c>
      <c r="F515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1555.2</v>
      </c>
      <c r="G515" s="50">
        <f>IFERROR(Y130*1,"0")+IFERROR(Y131*1,"0")+IFERROR(Y135*1,"0")+IFERROR(Y136*1,"0")+IFERROR(Y140*1,"0")+IFERROR(Y141*1,"0")</f>
        <v>362.4</v>
      </c>
      <c r="H515" s="50">
        <f>IFERROR(Y146*1,"0")+IFERROR(Y150*1,"0")+IFERROR(Y151*1,"0")+IFERROR(Y152*1,"0")</f>
        <v>0</v>
      </c>
      <c r="I515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1118.8800000000001</v>
      </c>
      <c r="J515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1743.5999999999997</v>
      </c>
      <c r="K515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484.44</v>
      </c>
      <c r="L515" s="50">
        <f>IFERROR(Y251*1,"0")+IFERROR(Y252*1,"0")+IFERROR(Y253*1,"0")+IFERROR(Y254*1,"0")+IFERROR(Y255*1,"0")</f>
        <v>0</v>
      </c>
      <c r="M515" s="50">
        <f>IFERROR(Y260*1,"0")+IFERROR(Y261*1,"0")+IFERROR(Y262*1,"0")+IFERROR(Y263*1,"0")</f>
        <v>0</v>
      </c>
      <c r="N515" s="1"/>
      <c r="O515" s="50">
        <f>IFERROR(Y268*1,"0")+IFERROR(Y269*1,"0")+IFERROR(Y270*1,"0")</f>
        <v>501.59999999999997</v>
      </c>
      <c r="P515" s="50">
        <f>IFERROR(Y275*1,"0")+IFERROR(Y279*1,"0")</f>
        <v>0</v>
      </c>
      <c r="Q515" s="50">
        <f>IFERROR(Y284*1,"0")</f>
        <v>0</v>
      </c>
      <c r="R515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637.04999999999995</v>
      </c>
      <c r="S515" s="50">
        <f>IFERROR(Y336*1,"0")+IFERROR(Y337*1,"0")+IFERROR(Y338*1,"0")</f>
        <v>806.40000000000009</v>
      </c>
      <c r="T515" s="50">
        <f>IFERROR(Y344*1,"0")+IFERROR(Y345*1,"0")+IFERROR(Y346*1,"0")+IFERROR(Y347*1,"0")+IFERROR(Y348*1,"0")+IFERROR(Y349*1,"0")+IFERROR(Y350*1,"0")+IFERROR(Y354*1,"0")+IFERROR(Y355*1,"0")+IFERROR(Y359*1,"0")+IFERROR(Y360*1,"0")+IFERROR(Y364*1,"0")</f>
        <v>4938</v>
      </c>
      <c r="U515" s="50">
        <f>IFERROR(Y369*1,"0")+IFERROR(Y370*1,"0")+IFERROR(Y371*1,"0")+IFERROR(Y375*1,"0")+IFERROR(Y379*1,"0")+IFERROR(Y380*1,"0")+IFERROR(Y384*1,"0")</f>
        <v>36</v>
      </c>
      <c r="V515" s="50">
        <f>IFERROR(Y390*1,"0")+IFERROR(Y391*1,"0")+IFERROR(Y392*1,"0")+IFERROR(Y393*1,"0")+IFERROR(Y394*1,"0")+IFERROR(Y395*1,"0")+IFERROR(Y396*1,"0")+IFERROR(Y397*1,"0")+IFERROR(Y398*1,"0")+IFERROR(Y399*1,"0")+IFERROR(Y403*1,"0")+IFERROR(Y404*1,"0")</f>
        <v>107.10000000000001</v>
      </c>
      <c r="W515" s="50">
        <f>IFERROR(Y409*1,"0")+IFERROR(Y413*1,"0")+IFERROR(Y414*1,"0")+IFERROR(Y415*1,"0")+IFERROR(Y416*1,"0")</f>
        <v>0</v>
      </c>
      <c r="X515" s="50">
        <f>IFERROR(Y421*1,"0")</f>
        <v>40.799999999999997</v>
      </c>
      <c r="Y515" s="50">
        <f>IFERROR(Y426*1,"0")</f>
        <v>0</v>
      </c>
      <c r="Z515" s="50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931.19999999999993</v>
      </c>
      <c r="AA515" s="50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534</v>
      </c>
      <c r="AB515" s="50">
        <f>IFERROR(Y502*1,"0")</f>
        <v>0</v>
      </c>
      <c r="AC515" s="9"/>
      <c r="AF515" s="1"/>
    </row>
  </sheetData>
  <sheetProtection algorithmName="SHA-512" hashValue="pLBvFflWLLoCBYOMe1G5fbmh0hW2qa3OuAlTf4LpMCKy9vayxFzOrpAQBWsZHLcKfHEp5vt/HD5wtVXoxbrRhQ==" saltValue="vJwxovULUj8yZuRoCJ+YZ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9"/>
    </row>
    <row r="3" spans="2:8" x14ac:dyDescent="0.2">
      <c r="B3" s="51" t="s">
        <v>794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795</v>
      </c>
      <c r="D6" s="51" t="s">
        <v>796</v>
      </c>
      <c r="E6" s="51"/>
    </row>
    <row r="8" spans="2:8" x14ac:dyDescent="0.2">
      <c r="B8" s="51" t="s">
        <v>19</v>
      </c>
      <c r="C8" s="51" t="s">
        <v>795</v>
      </c>
      <c r="D8" s="51"/>
      <c r="E8" s="51"/>
    </row>
    <row r="10" spans="2:8" x14ac:dyDescent="0.2">
      <c r="B10" s="51" t="s">
        <v>797</v>
      </c>
      <c r="C10" s="51"/>
      <c r="D10" s="51"/>
      <c r="E10" s="51"/>
    </row>
    <row r="11" spans="2:8" x14ac:dyDescent="0.2">
      <c r="B11" s="51" t="s">
        <v>798</v>
      </c>
      <c r="C11" s="51"/>
      <c r="D11" s="51"/>
      <c r="E11" s="51"/>
    </row>
    <row r="12" spans="2:8" x14ac:dyDescent="0.2">
      <c r="B12" s="51" t="s">
        <v>799</v>
      </c>
      <c r="C12" s="51"/>
      <c r="D12" s="51"/>
      <c r="E12" s="51"/>
    </row>
    <row r="13" spans="2:8" x14ac:dyDescent="0.2">
      <c r="B13" s="51" t="s">
        <v>800</v>
      </c>
      <c r="C13" s="51"/>
      <c r="D13" s="51"/>
      <c r="E13" s="51"/>
    </row>
    <row r="14" spans="2:8" x14ac:dyDescent="0.2">
      <c r="B14" s="51" t="s">
        <v>801</v>
      </c>
      <c r="C14" s="51"/>
      <c r="D14" s="51"/>
      <c r="E14" s="51"/>
    </row>
    <row r="15" spans="2:8" x14ac:dyDescent="0.2">
      <c r="B15" s="51" t="s">
        <v>802</v>
      </c>
      <c r="C15" s="51"/>
      <c r="D15" s="51"/>
      <c r="E15" s="51"/>
    </row>
    <row r="16" spans="2:8" x14ac:dyDescent="0.2">
      <c r="B16" s="51" t="s">
        <v>803</v>
      </c>
      <c r="C16" s="51"/>
      <c r="D16" s="51"/>
      <c r="E16" s="51"/>
    </row>
    <row r="17" spans="2:5" x14ac:dyDescent="0.2">
      <c r="B17" s="51" t="s">
        <v>804</v>
      </c>
      <c r="C17" s="51"/>
      <c r="D17" s="51"/>
      <c r="E17" s="51"/>
    </row>
    <row r="18" spans="2:5" x14ac:dyDescent="0.2">
      <c r="B18" s="51" t="s">
        <v>805</v>
      </c>
      <c r="C18" s="51"/>
      <c r="D18" s="51"/>
      <c r="E18" s="51"/>
    </row>
    <row r="19" spans="2:5" x14ac:dyDescent="0.2">
      <c r="B19" s="51" t="s">
        <v>806</v>
      </c>
      <c r="C19" s="51"/>
      <c r="D19" s="51"/>
      <c r="E19" s="51"/>
    </row>
    <row r="20" spans="2:5" x14ac:dyDescent="0.2">
      <c r="B20" s="51" t="s">
        <v>807</v>
      </c>
      <c r="C20" s="51"/>
      <c r="D20" s="51"/>
      <c r="E20" s="51"/>
    </row>
  </sheetData>
  <sheetProtection algorithmName="SHA-512" hashValue="43zi0YH3NHV04Pwaih3TpmUIVPXEPbRB1OotLOjdagJyjGBviTyaJ4i7BvaUglnmPdJDSdFXIBkpW0FlhITR8A==" saltValue="DeU6L5Es+kkrNsYCIpOj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2025-08-14T09:20:35Z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