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BDFC3F-6BC1-494A-B8E3-DD5790BC509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P289" i="1" s="1"/>
  <c r="BO288" i="1"/>
  <c r="BM288" i="1"/>
  <c r="Z288" i="1"/>
  <c r="Y288" i="1"/>
  <c r="BP288" i="1" s="1"/>
  <c r="BO287" i="1"/>
  <c r="BM287" i="1"/>
  <c r="Z287" i="1"/>
  <c r="Y287" i="1"/>
  <c r="BN287" i="1" s="1"/>
  <c r="BO286" i="1"/>
  <c r="BM286" i="1"/>
  <c r="Z286" i="1"/>
  <c r="Y286" i="1"/>
  <c r="BP286" i="1" s="1"/>
  <c r="BO285" i="1"/>
  <c r="BM285" i="1"/>
  <c r="Z285" i="1"/>
  <c r="Y285" i="1"/>
  <c r="BP285" i="1" s="1"/>
  <c r="BO284" i="1"/>
  <c r="BM284" i="1"/>
  <c r="Z284" i="1"/>
  <c r="Y284" i="1"/>
  <c r="BP284" i="1" s="1"/>
  <c r="BO283" i="1"/>
  <c r="BM283" i="1"/>
  <c r="Z283" i="1"/>
  <c r="Y283" i="1"/>
  <c r="BN283" i="1" s="1"/>
  <c r="BO282" i="1"/>
  <c r="BM282" i="1"/>
  <c r="Z282" i="1"/>
  <c r="Y282" i="1"/>
  <c r="BP282" i="1" s="1"/>
  <c r="P282" i="1"/>
  <c r="BO281" i="1"/>
  <c r="BM281" i="1"/>
  <c r="Z281" i="1"/>
  <c r="Y281" i="1"/>
  <c r="BP281" i="1" s="1"/>
  <c r="BO280" i="1"/>
  <c r="BM280" i="1"/>
  <c r="Z280" i="1"/>
  <c r="Y280" i="1"/>
  <c r="BN280" i="1" s="1"/>
  <c r="P280" i="1"/>
  <c r="BO279" i="1"/>
  <c r="BM279" i="1"/>
  <c r="Z279" i="1"/>
  <c r="Y279" i="1"/>
  <c r="BP279" i="1" s="1"/>
  <c r="P279" i="1"/>
  <c r="BO278" i="1"/>
  <c r="BM278" i="1"/>
  <c r="Z278" i="1"/>
  <c r="Y278" i="1"/>
  <c r="BP278" i="1" s="1"/>
  <c r="BO277" i="1"/>
  <c r="BM277" i="1"/>
  <c r="Z277" i="1"/>
  <c r="Y277" i="1"/>
  <c r="BN277" i="1" s="1"/>
  <c r="P277" i="1"/>
  <c r="BO276" i="1"/>
  <c r="BM276" i="1"/>
  <c r="Z276" i="1"/>
  <c r="Y276" i="1"/>
  <c r="BP276" i="1" s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BP270" i="1" s="1"/>
  <c r="P270" i="1"/>
  <c r="BO269" i="1"/>
  <c r="BM269" i="1"/>
  <c r="Z269" i="1"/>
  <c r="Y269" i="1"/>
  <c r="X267" i="1"/>
  <c r="X266" i="1"/>
  <c r="BO265" i="1"/>
  <c r="BM265" i="1"/>
  <c r="Z265" i="1"/>
  <c r="Y265" i="1"/>
  <c r="BP265" i="1" s="1"/>
  <c r="BO264" i="1"/>
  <c r="BM264" i="1"/>
  <c r="Z264" i="1"/>
  <c r="Y264" i="1"/>
  <c r="P264" i="1"/>
  <c r="X262" i="1"/>
  <c r="X261" i="1"/>
  <c r="BO260" i="1"/>
  <c r="BM260" i="1"/>
  <c r="Z260" i="1"/>
  <c r="Y260" i="1"/>
  <c r="BP260" i="1" s="1"/>
  <c r="BO259" i="1"/>
  <c r="BM259" i="1"/>
  <c r="Z259" i="1"/>
  <c r="Y259" i="1"/>
  <c r="BP259" i="1" s="1"/>
  <c r="BO258" i="1"/>
  <c r="BM258" i="1"/>
  <c r="Z258" i="1"/>
  <c r="Y258" i="1"/>
  <c r="X254" i="1"/>
  <c r="X253" i="1"/>
  <c r="BO252" i="1"/>
  <c r="BM252" i="1"/>
  <c r="Z252" i="1"/>
  <c r="Z253" i="1" s="1"/>
  <c r="Y252" i="1"/>
  <c r="Y253" i="1" s="1"/>
  <c r="P252" i="1"/>
  <c r="X250" i="1"/>
  <c r="X249" i="1"/>
  <c r="BO248" i="1"/>
  <c r="BM248" i="1"/>
  <c r="Z248" i="1"/>
  <c r="Z249" i="1" s="1"/>
  <c r="Y248" i="1"/>
  <c r="Y250" i="1" s="1"/>
  <c r="P248" i="1"/>
  <c r="X244" i="1"/>
  <c r="X243" i="1"/>
  <c r="BO242" i="1"/>
  <c r="BM242" i="1"/>
  <c r="Z242" i="1"/>
  <c r="Z243" i="1" s="1"/>
  <c r="Y242" i="1"/>
  <c r="BP242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N230" i="1" s="1"/>
  <c r="P230" i="1"/>
  <c r="BO229" i="1"/>
  <c r="BM229" i="1"/>
  <c r="Z229" i="1"/>
  <c r="Z231" i="1" s="1"/>
  <c r="Y229" i="1"/>
  <c r="BN229" i="1" s="1"/>
  <c r="P229" i="1"/>
  <c r="X226" i="1"/>
  <c r="X225" i="1"/>
  <c r="BO224" i="1"/>
  <c r="BM224" i="1"/>
  <c r="Z224" i="1"/>
  <c r="Y224" i="1"/>
  <c r="BN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P222" i="1" s="1"/>
  <c r="P222" i="1"/>
  <c r="X220" i="1"/>
  <c r="X219" i="1"/>
  <c r="BO218" i="1"/>
  <c r="BM218" i="1"/>
  <c r="Z218" i="1"/>
  <c r="Z219" i="1" s="1"/>
  <c r="Y218" i="1"/>
  <c r="BN218" i="1" s="1"/>
  <c r="P218" i="1"/>
  <c r="X215" i="1"/>
  <c r="X214" i="1"/>
  <c r="BO213" i="1"/>
  <c r="BM213" i="1"/>
  <c r="Z213" i="1"/>
  <c r="Z214" i="1" s="1"/>
  <c r="Y213" i="1"/>
  <c r="Y215" i="1" s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BP183" i="1" s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BP164" i="1" s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BN153" i="1" s="1"/>
  <c r="P153" i="1"/>
  <c r="X150" i="1"/>
  <c r="X149" i="1"/>
  <c r="BO148" i="1"/>
  <c r="BM148" i="1"/>
  <c r="Z148" i="1"/>
  <c r="Z149" i="1" s="1"/>
  <c r="Y148" i="1"/>
  <c r="BN148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P137" i="1" s="1"/>
  <c r="X134" i="1"/>
  <c r="X133" i="1"/>
  <c r="BO132" i="1"/>
  <c r="BM132" i="1"/>
  <c r="Z132" i="1"/>
  <c r="Y132" i="1"/>
  <c r="BN132" i="1" s="1"/>
  <c r="P132" i="1"/>
  <c r="BO131" i="1"/>
  <c r="BM131" i="1"/>
  <c r="Z131" i="1"/>
  <c r="Y131" i="1"/>
  <c r="BN131" i="1" s="1"/>
  <c r="P131" i="1"/>
  <c r="X128" i="1"/>
  <c r="X127" i="1"/>
  <c r="BO126" i="1"/>
  <c r="BM126" i="1"/>
  <c r="Z126" i="1"/>
  <c r="Y126" i="1"/>
  <c r="BN126" i="1" s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BP120" i="1" s="1"/>
  <c r="X118" i="1"/>
  <c r="X117" i="1"/>
  <c r="BO116" i="1"/>
  <c r="BM116" i="1"/>
  <c r="Z116" i="1"/>
  <c r="Z117" i="1" s="1"/>
  <c r="Y116" i="1"/>
  <c r="BP116" i="1" s="1"/>
  <c r="P116" i="1"/>
  <c r="X114" i="1"/>
  <c r="X113" i="1"/>
  <c r="BO112" i="1"/>
  <c r="BM112" i="1"/>
  <c r="Z112" i="1"/>
  <c r="Y112" i="1"/>
  <c r="BP112" i="1" s="1"/>
  <c r="BO111" i="1"/>
  <c r="BM111" i="1"/>
  <c r="Z111" i="1"/>
  <c r="Y111" i="1"/>
  <c r="BN111" i="1" s="1"/>
  <c r="P111" i="1"/>
  <c r="BO110" i="1"/>
  <c r="BM110" i="1"/>
  <c r="Z110" i="1"/>
  <c r="Y110" i="1"/>
  <c r="BN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P107" i="1"/>
  <c r="BO107" i="1"/>
  <c r="BM107" i="1"/>
  <c r="Z107" i="1"/>
  <c r="Y107" i="1"/>
  <c r="BN107" i="1" s="1"/>
  <c r="P107" i="1"/>
  <c r="X104" i="1"/>
  <c r="X103" i="1"/>
  <c r="BO102" i="1"/>
  <c r="BM102" i="1"/>
  <c r="Z102" i="1"/>
  <c r="Y102" i="1"/>
  <c r="BN102" i="1" s="1"/>
  <c r="P102" i="1"/>
  <c r="BO101" i="1"/>
  <c r="BM101" i="1"/>
  <c r="Z101" i="1"/>
  <c r="Y101" i="1"/>
  <c r="BN101" i="1" s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P95" i="1" s="1"/>
  <c r="BO94" i="1"/>
  <c r="BM94" i="1"/>
  <c r="Z94" i="1"/>
  <c r="Y94" i="1"/>
  <c r="BN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O86" i="1"/>
  <c r="BM86" i="1"/>
  <c r="Z86" i="1"/>
  <c r="Y86" i="1"/>
  <c r="BN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N80" i="1" s="1"/>
  <c r="P80" i="1"/>
  <c r="BO79" i="1"/>
  <c r="BM79" i="1"/>
  <c r="Z79" i="1"/>
  <c r="Y79" i="1"/>
  <c r="BN79" i="1" s="1"/>
  <c r="P79" i="1"/>
  <c r="X76" i="1"/>
  <c r="X75" i="1"/>
  <c r="BO74" i="1"/>
  <c r="BM74" i="1"/>
  <c r="Z74" i="1"/>
  <c r="Y74" i="1"/>
  <c r="BN74" i="1" s="1"/>
  <c r="P74" i="1"/>
  <c r="BP73" i="1"/>
  <c r="BO73" i="1"/>
  <c r="BM73" i="1"/>
  <c r="Z73" i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BN57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N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N36" i="1" s="1"/>
  <c r="P36" i="1"/>
  <c r="BO35" i="1"/>
  <c r="BM35" i="1"/>
  <c r="Z35" i="1"/>
  <c r="Y35" i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N29" i="1" s="1"/>
  <c r="P29" i="1"/>
  <c r="BO28" i="1"/>
  <c r="BM28" i="1"/>
  <c r="Z28" i="1"/>
  <c r="Y28" i="1"/>
  <c r="BN28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N158" i="1" l="1"/>
  <c r="H9" i="1"/>
  <c r="Z272" i="1"/>
  <c r="BP132" i="1"/>
  <c r="BP158" i="1"/>
  <c r="BP280" i="1"/>
  <c r="BP223" i="1"/>
  <c r="BP252" i="1"/>
  <c r="BN278" i="1"/>
  <c r="BP28" i="1"/>
  <c r="BN43" i="1"/>
  <c r="BP229" i="1"/>
  <c r="BP283" i="1"/>
  <c r="BP36" i="1"/>
  <c r="Y127" i="1"/>
  <c r="BP143" i="1"/>
  <c r="Y273" i="1"/>
  <c r="BP126" i="1"/>
  <c r="Z174" i="1"/>
  <c r="Y24" i="1"/>
  <c r="Y69" i="1"/>
  <c r="Y159" i="1"/>
  <c r="Y150" i="1"/>
  <c r="Z81" i="1"/>
  <c r="BN260" i="1"/>
  <c r="BP173" i="1"/>
  <c r="BP218" i="1"/>
  <c r="Y267" i="1"/>
  <c r="Y174" i="1"/>
  <c r="Y254" i="1"/>
  <c r="BN95" i="1"/>
  <c r="BN177" i="1"/>
  <c r="Z69" i="1"/>
  <c r="Z75" i="1"/>
  <c r="BN196" i="1"/>
  <c r="Y219" i="1"/>
  <c r="BN236" i="1"/>
  <c r="BN91" i="1"/>
  <c r="Y128" i="1"/>
  <c r="BP148" i="1"/>
  <c r="Z113" i="1"/>
  <c r="BP236" i="1"/>
  <c r="Y149" i="1"/>
  <c r="Y220" i="1"/>
  <c r="Y249" i="1"/>
  <c r="Z37" i="1"/>
  <c r="Z166" i="1"/>
  <c r="Y237" i="1"/>
  <c r="Z87" i="1"/>
  <c r="BP34" i="1"/>
  <c r="BN67" i="1"/>
  <c r="BN85" i="1"/>
  <c r="BN222" i="1"/>
  <c r="Z103" i="1"/>
  <c r="Y37" i="1"/>
  <c r="BP67" i="1"/>
  <c r="Z127" i="1"/>
  <c r="Z30" i="1"/>
  <c r="BN112" i="1"/>
  <c r="BN143" i="1"/>
  <c r="BN165" i="1"/>
  <c r="BN242" i="1"/>
  <c r="Y63" i="1"/>
  <c r="Y166" i="1"/>
  <c r="Y243" i="1"/>
  <c r="Y262" i="1"/>
  <c r="BN109" i="1"/>
  <c r="Y134" i="1"/>
  <c r="Y167" i="1"/>
  <c r="Y244" i="1"/>
  <c r="BP287" i="1"/>
  <c r="Z261" i="1"/>
  <c r="BN42" i="1"/>
  <c r="BN190" i="1"/>
  <c r="BN208" i="1"/>
  <c r="BN258" i="1"/>
  <c r="BP277" i="1"/>
  <c r="Z97" i="1"/>
  <c r="BN248" i="1"/>
  <c r="Z266" i="1"/>
  <c r="BN271" i="1"/>
  <c r="Z139" i="1"/>
  <c r="BP258" i="1"/>
  <c r="BN281" i="1"/>
  <c r="BN92" i="1"/>
  <c r="BN187" i="1"/>
  <c r="BN205" i="1"/>
  <c r="BP248" i="1"/>
  <c r="Y202" i="1"/>
  <c r="Z201" i="1"/>
  <c r="Y291" i="1"/>
  <c r="Z63" i="1"/>
  <c r="Z191" i="1"/>
  <c r="Z209" i="1"/>
  <c r="Z290" i="1"/>
  <c r="Y114" i="1"/>
  <c r="Y121" i="1"/>
  <c r="Z133" i="1"/>
  <c r="BP177" i="1"/>
  <c r="BN286" i="1"/>
  <c r="X293" i="1"/>
  <c r="Y38" i="1"/>
  <c r="BN62" i="1"/>
  <c r="BN199" i="1"/>
  <c r="BN269" i="1"/>
  <c r="BN282" i="1"/>
  <c r="Y178" i="1"/>
  <c r="Z225" i="1"/>
  <c r="BP62" i="1"/>
  <c r="Y122" i="1"/>
  <c r="BP269" i="1"/>
  <c r="BN279" i="1"/>
  <c r="X294" i="1"/>
  <c r="X296" i="1"/>
  <c r="X292" i="1"/>
  <c r="Z45" i="1"/>
  <c r="Y55" i="1"/>
  <c r="Y261" i="1"/>
  <c r="BN276" i="1"/>
  <c r="Y98" i="1"/>
  <c r="BP94" i="1"/>
  <c r="Y113" i="1"/>
  <c r="Y31" i="1"/>
  <c r="Y70" i="1"/>
  <c r="Y76" i="1"/>
  <c r="Y209" i="1"/>
  <c r="Y210" i="1"/>
  <c r="BP57" i="1"/>
  <c r="BN108" i="1"/>
  <c r="BN35" i="1"/>
  <c r="Y58" i="1"/>
  <c r="BP86" i="1"/>
  <c r="BP108" i="1"/>
  <c r="BN68" i="1"/>
  <c r="BP80" i="1"/>
  <c r="BN93" i="1"/>
  <c r="BP102" i="1"/>
  <c r="BP111" i="1"/>
  <c r="Y184" i="1"/>
  <c r="Y201" i="1"/>
  <c r="BN213" i="1"/>
  <c r="BN264" i="1"/>
  <c r="BN284" i="1"/>
  <c r="BN22" i="1"/>
  <c r="BP35" i="1"/>
  <c r="BP44" i="1"/>
  <c r="Y64" i="1"/>
  <c r="BP74" i="1"/>
  <c r="Y87" i="1"/>
  <c r="Y145" i="1"/>
  <c r="Y175" i="1"/>
  <c r="BN195" i="1"/>
  <c r="Y231" i="1"/>
  <c r="BP29" i="1"/>
  <c r="Y59" i="1"/>
  <c r="Y81" i="1"/>
  <c r="Y103" i="1"/>
  <c r="BN138" i="1"/>
  <c r="Y154" i="1"/>
  <c r="BP171" i="1"/>
  <c r="BN189" i="1"/>
  <c r="BN198" i="1"/>
  <c r="BN207" i="1"/>
  <c r="BP213" i="1"/>
  <c r="Y225" i="1"/>
  <c r="BN259" i="1"/>
  <c r="BP264" i="1"/>
  <c r="BN275" i="1"/>
  <c r="Y50" i="1"/>
  <c r="BN116" i="1"/>
  <c r="BN183" i="1"/>
  <c r="BP230" i="1"/>
  <c r="Y117" i="1"/>
  <c r="BP131" i="1"/>
  <c r="BP153" i="1"/>
  <c r="BN171" i="1"/>
  <c r="BP224" i="1"/>
  <c r="BP96" i="1"/>
  <c r="BP125" i="1"/>
  <c r="BN164" i="1"/>
  <c r="BP22" i="1"/>
  <c r="Y45" i="1"/>
  <c r="BN53" i="1"/>
  <c r="Y75" i="1"/>
  <c r="Y97" i="1"/>
  <c r="Y118" i="1"/>
  <c r="Y185" i="1"/>
  <c r="BP195" i="1"/>
  <c r="BP79" i="1"/>
  <c r="BP101" i="1"/>
  <c r="BP110" i="1"/>
  <c r="Y88" i="1"/>
  <c r="Y214" i="1"/>
  <c r="Y232" i="1"/>
  <c r="BN270" i="1"/>
  <c r="BP275" i="1"/>
  <c r="BN288" i="1"/>
  <c r="BN252" i="1"/>
  <c r="BN137" i="1"/>
  <c r="BN125" i="1"/>
  <c r="BP41" i="1"/>
  <c r="Y30" i="1"/>
  <c r="BP53" i="1"/>
  <c r="Y82" i="1"/>
  <c r="Y104" i="1"/>
  <c r="Y155" i="1"/>
  <c r="Y226" i="1"/>
  <c r="Y46" i="1"/>
  <c r="BN66" i="1"/>
  <c r="Y139" i="1"/>
  <c r="BN265" i="1"/>
  <c r="BN285" i="1"/>
  <c r="BN61" i="1"/>
  <c r="BN120" i="1"/>
  <c r="BN172" i="1"/>
  <c r="Y133" i="1"/>
  <c r="Y140" i="1"/>
  <c r="Y266" i="1"/>
  <c r="BN289" i="1"/>
  <c r="F9" i="1"/>
  <c r="BN49" i="1"/>
  <c r="BP49" i="1"/>
  <c r="A10" i="1"/>
  <c r="Y290" i="1"/>
  <c r="J9" i="1"/>
  <c r="BN188" i="1"/>
  <c r="BN197" i="1"/>
  <c r="BN206" i="1"/>
  <c r="Y272" i="1"/>
  <c r="Y191" i="1"/>
  <c r="BN200" i="1"/>
  <c r="Y192" i="1"/>
  <c r="Z297" i="1" l="1"/>
  <c r="X295" i="1"/>
  <c r="Y296" i="1"/>
  <c r="Y292" i="1"/>
  <c r="Y293" i="1"/>
  <c r="Y294" i="1"/>
  <c r="Y295" i="1" l="1"/>
  <c r="C305" i="1" l="1"/>
  <c r="B305" i="1"/>
  <c r="A305" i="1"/>
</calcChain>
</file>

<file path=xl/sharedStrings.xml><?xml version="1.0" encoding="utf-8"?>
<sst xmlns="http://schemas.openxmlformats.org/spreadsheetml/2006/main" count="1368" uniqueCount="452">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</sst>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8" t="s">
        <v>0</v>
      </c>
      <c r="E1" s="310"/>
      <c r="F1" s="310"/>
      <c r="G1" s="14" t="s">
        <v>1</v>
      </c>
      <c r="H1" s="348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0"/>
      <c r="R2" s="300"/>
      <c r="S2" s="300"/>
      <c r="T2" s="300"/>
      <c r="U2" s="300"/>
      <c r="V2" s="300"/>
      <c r="W2" s="30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00"/>
      <c r="Q3" s="300"/>
      <c r="R3" s="300"/>
      <c r="S3" s="300"/>
      <c r="T3" s="300"/>
      <c r="U3" s="300"/>
      <c r="V3" s="300"/>
      <c r="W3" s="30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0" t="s">
        <v>7</v>
      </c>
      <c r="B5" s="373"/>
      <c r="C5" s="374"/>
      <c r="D5" s="354"/>
      <c r="E5" s="355"/>
      <c r="F5" s="472" t="s">
        <v>8</v>
      </c>
      <c r="G5" s="374"/>
      <c r="H5" s="354" t="s">
        <v>451</v>
      </c>
      <c r="I5" s="444"/>
      <c r="J5" s="444"/>
      <c r="K5" s="444"/>
      <c r="L5" s="444"/>
      <c r="M5" s="355"/>
      <c r="N5" s="72"/>
      <c r="P5" s="26" t="s">
        <v>9</v>
      </c>
      <c r="Q5" s="466">
        <v>45885</v>
      </c>
      <c r="R5" s="378"/>
      <c r="T5" s="404" t="s">
        <v>10</v>
      </c>
      <c r="U5" s="353"/>
      <c r="V5" s="405" t="s">
        <v>11</v>
      </c>
      <c r="W5" s="378"/>
      <c r="AB5" s="57"/>
      <c r="AC5" s="57"/>
      <c r="AD5" s="57"/>
      <c r="AE5" s="57"/>
    </row>
    <row r="6" spans="1:32" s="17" customFormat="1" ht="24" customHeight="1" x14ac:dyDescent="0.2">
      <c r="A6" s="390" t="s">
        <v>12</v>
      </c>
      <c r="B6" s="373"/>
      <c r="C6" s="374"/>
      <c r="D6" s="445" t="s">
        <v>13</v>
      </c>
      <c r="E6" s="446"/>
      <c r="F6" s="446"/>
      <c r="G6" s="446"/>
      <c r="H6" s="446"/>
      <c r="I6" s="446"/>
      <c r="J6" s="446"/>
      <c r="K6" s="446"/>
      <c r="L6" s="446"/>
      <c r="M6" s="378"/>
      <c r="N6" s="73"/>
      <c r="P6" s="26" t="s">
        <v>14</v>
      </c>
      <c r="Q6" s="477" t="str">
        <f>IF(Q5=0," ",CHOOSE(WEEKDAY(Q5,2),"Понедельник","Вторник","Среда","Четверг","Пятница","Суббота","Воскресенье"))</f>
        <v>Суббота</v>
      </c>
      <c r="R6" s="295"/>
      <c r="T6" s="406" t="s">
        <v>15</v>
      </c>
      <c r="U6" s="353"/>
      <c r="V6" s="430" t="s">
        <v>16</v>
      </c>
      <c r="W6" s="32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24" t="str">
        <f>IFERROR(VLOOKUP(DeliveryAddress,Table,3,0),1)</f>
        <v>1</v>
      </c>
      <c r="E7" s="325"/>
      <c r="F7" s="325"/>
      <c r="G7" s="325"/>
      <c r="H7" s="325"/>
      <c r="I7" s="325"/>
      <c r="J7" s="325"/>
      <c r="K7" s="325"/>
      <c r="L7" s="325"/>
      <c r="M7" s="326"/>
      <c r="N7" s="74"/>
      <c r="P7" s="26"/>
      <c r="Q7" s="46"/>
      <c r="R7" s="46"/>
      <c r="T7" s="300"/>
      <c r="U7" s="353"/>
      <c r="V7" s="431"/>
      <c r="W7" s="432"/>
      <c r="AB7" s="57"/>
      <c r="AC7" s="57"/>
      <c r="AD7" s="57"/>
      <c r="AE7" s="57"/>
    </row>
    <row r="8" spans="1:32" s="17" customFormat="1" ht="25.5" customHeight="1" x14ac:dyDescent="0.2">
      <c r="A8" s="479" t="s">
        <v>17</v>
      </c>
      <c r="B8" s="297"/>
      <c r="C8" s="298"/>
      <c r="D8" s="329" t="s">
        <v>18</v>
      </c>
      <c r="E8" s="330"/>
      <c r="F8" s="330"/>
      <c r="G8" s="330"/>
      <c r="H8" s="330"/>
      <c r="I8" s="330"/>
      <c r="J8" s="330"/>
      <c r="K8" s="330"/>
      <c r="L8" s="330"/>
      <c r="M8" s="331"/>
      <c r="N8" s="75"/>
      <c r="P8" s="26" t="s">
        <v>19</v>
      </c>
      <c r="Q8" s="391">
        <v>0.45833333333333331</v>
      </c>
      <c r="R8" s="326"/>
      <c r="T8" s="300"/>
      <c r="U8" s="353"/>
      <c r="V8" s="431"/>
      <c r="W8" s="432"/>
      <c r="AB8" s="57"/>
      <c r="AC8" s="57"/>
      <c r="AD8" s="57"/>
      <c r="AE8" s="57"/>
    </row>
    <row r="9" spans="1:32" s="17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0"/>
      <c r="C9" s="300"/>
      <c r="D9" s="398"/>
      <c r="E9" s="383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0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70"/>
      <c r="P9" s="29" t="s">
        <v>20</v>
      </c>
      <c r="Q9" s="375"/>
      <c r="R9" s="376"/>
      <c r="T9" s="300"/>
      <c r="U9" s="353"/>
      <c r="V9" s="433"/>
      <c r="W9" s="43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0"/>
      <c r="C10" s="300"/>
      <c r="D10" s="398"/>
      <c r="E10" s="383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0"/>
      <c r="H10" s="427" t="str">
        <f>IFERROR(VLOOKUP($D$10,Proxy,2,FALSE),"")</f>
        <v/>
      </c>
      <c r="I10" s="300"/>
      <c r="J10" s="300"/>
      <c r="K10" s="300"/>
      <c r="L10" s="300"/>
      <c r="M10" s="300"/>
      <c r="N10" s="71"/>
      <c r="P10" s="29" t="s">
        <v>21</v>
      </c>
      <c r="Q10" s="407"/>
      <c r="R10" s="408"/>
      <c r="U10" s="26" t="s">
        <v>22</v>
      </c>
      <c r="V10" s="319" t="s">
        <v>23</v>
      </c>
      <c r="W10" s="32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77"/>
      <c r="R11" s="378"/>
      <c r="U11" s="26" t="s">
        <v>26</v>
      </c>
      <c r="V11" s="452" t="s">
        <v>27</v>
      </c>
      <c r="W11" s="37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80" t="s">
        <v>28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4"/>
      <c r="N12" s="76"/>
      <c r="P12" s="26" t="s">
        <v>29</v>
      </c>
      <c r="Q12" s="391"/>
      <c r="R12" s="326"/>
      <c r="S12" s="27"/>
      <c r="U12" s="26"/>
      <c r="V12" s="310"/>
      <c r="W12" s="300"/>
      <c r="AB12" s="57"/>
      <c r="AC12" s="57"/>
      <c r="AD12" s="57"/>
      <c r="AE12" s="57"/>
    </row>
    <row r="13" spans="1:32" s="17" customFormat="1" ht="23.25" customHeight="1" x14ac:dyDescent="0.2">
      <c r="A13" s="380" t="s">
        <v>30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4"/>
      <c r="N13" s="76"/>
      <c r="O13" s="29"/>
      <c r="P13" s="29" t="s">
        <v>31</v>
      </c>
      <c r="Q13" s="452"/>
      <c r="R13" s="37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80" t="s">
        <v>32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3" t="s">
        <v>33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4"/>
      <c r="N15" s="77"/>
      <c r="P15" s="387" t="s">
        <v>34</v>
      </c>
      <c r="Q15" s="310"/>
      <c r="R15" s="310"/>
      <c r="S15" s="310"/>
      <c r="T15" s="31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16" t="s">
        <v>35</v>
      </c>
      <c r="B17" s="316" t="s">
        <v>36</v>
      </c>
      <c r="C17" s="395" t="s">
        <v>37</v>
      </c>
      <c r="D17" s="316" t="s">
        <v>38</v>
      </c>
      <c r="E17" s="359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316" t="s">
        <v>48</v>
      </c>
      <c r="P17" s="316" t="s">
        <v>49</v>
      </c>
      <c r="Q17" s="358"/>
      <c r="R17" s="358"/>
      <c r="S17" s="358"/>
      <c r="T17" s="359"/>
      <c r="U17" s="484" t="s">
        <v>50</v>
      </c>
      <c r="V17" s="374"/>
      <c r="W17" s="316" t="s">
        <v>51</v>
      </c>
      <c r="X17" s="316" t="s">
        <v>52</v>
      </c>
      <c r="Y17" s="485" t="s">
        <v>53</v>
      </c>
      <c r="Z17" s="439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67"/>
      <c r="AF17" s="468"/>
      <c r="AG17" s="80"/>
      <c r="BD17" s="79" t="s">
        <v>59</v>
      </c>
    </row>
    <row r="18" spans="1:68" ht="14.25" customHeight="1" x14ac:dyDescent="0.2">
      <c r="A18" s="317"/>
      <c r="B18" s="317"/>
      <c r="C18" s="317"/>
      <c r="D18" s="360"/>
      <c r="E18" s="362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60"/>
      <c r="Q18" s="361"/>
      <c r="R18" s="361"/>
      <c r="S18" s="361"/>
      <c r="T18" s="362"/>
      <c r="U18" s="81" t="s">
        <v>60</v>
      </c>
      <c r="V18" s="81" t="s">
        <v>61</v>
      </c>
      <c r="W18" s="317"/>
      <c r="X18" s="317"/>
      <c r="Y18" s="486"/>
      <c r="Z18" s="440"/>
      <c r="AA18" s="426"/>
      <c r="AB18" s="426"/>
      <c r="AC18" s="426"/>
      <c r="AD18" s="469"/>
      <c r="AE18" s="470"/>
      <c r="AF18" s="471"/>
      <c r="AG18" s="80"/>
      <c r="BD18" s="79"/>
    </row>
    <row r="19" spans="1:68" ht="27.75" hidden="1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2"/>
      <c r="AB19" s="52"/>
      <c r="AC19" s="52"/>
    </row>
    <row r="20" spans="1:68" ht="16.5" hidden="1" customHeight="1" x14ac:dyDescent="0.25">
      <c r="A20" s="323" t="s">
        <v>62</v>
      </c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62"/>
      <c r="AB20" s="62"/>
      <c r="AC20" s="62"/>
    </row>
    <row r="21" spans="1:68" ht="14.25" hidden="1" customHeight="1" x14ac:dyDescent="0.25">
      <c r="A21" s="299" t="s">
        <v>63</v>
      </c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294">
        <v>4607111035752</v>
      </c>
      <c r="E22" s="29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01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2"/>
      <c r="P23" s="296" t="s">
        <v>72</v>
      </c>
      <c r="Q23" s="297"/>
      <c r="R23" s="297"/>
      <c r="S23" s="297"/>
      <c r="T23" s="297"/>
      <c r="U23" s="297"/>
      <c r="V23" s="29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2"/>
      <c r="P24" s="296" t="s">
        <v>72</v>
      </c>
      <c r="Q24" s="297"/>
      <c r="R24" s="297"/>
      <c r="S24" s="297"/>
      <c r="T24" s="297"/>
      <c r="U24" s="297"/>
      <c r="V24" s="29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68" t="s">
        <v>74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2"/>
      <c r="AB25" s="52"/>
      <c r="AC25" s="52"/>
    </row>
    <row r="26" spans="1:68" ht="16.5" hidden="1" customHeight="1" x14ac:dyDescent="0.25">
      <c r="A26" s="323" t="s">
        <v>75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62"/>
      <c r="AB26" s="62"/>
      <c r="AC26" s="62"/>
    </row>
    <row r="27" spans="1:68" ht="14.25" hidden="1" customHeight="1" x14ac:dyDescent="0.25">
      <c r="A27" s="299" t="s">
        <v>76</v>
      </c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294">
        <v>4607111036537</v>
      </c>
      <c r="E28" s="29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7"/>
      <c r="V28" s="37"/>
      <c r="W28" s="38" t="s">
        <v>69</v>
      </c>
      <c r="X28" s="56">
        <v>112</v>
      </c>
      <c r="Y28" s="53">
        <f>IFERROR(IF(X28="","",X28),"")</f>
        <v>112</v>
      </c>
      <c r="Z28" s="39">
        <f>IFERROR(IF(X28="","",X28*0.00941),"")</f>
        <v>1.05392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215.24160000000001</v>
      </c>
      <c r="BN28" s="78">
        <f>IFERROR(Y28*I28,"0")</f>
        <v>215.24160000000001</v>
      </c>
      <c r="BO28" s="78">
        <f>IFERROR(X28/J28,"0")</f>
        <v>0.8</v>
      </c>
      <c r="BP28" s="78">
        <f>IFERROR(Y28/J28,"0")</f>
        <v>0.8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4301132188</v>
      </c>
      <c r="D29" s="294">
        <v>4607111036605</v>
      </c>
      <c r="E29" s="29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3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01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2"/>
      <c r="P30" s="296" t="s">
        <v>72</v>
      </c>
      <c r="Q30" s="297"/>
      <c r="R30" s="297"/>
      <c r="S30" s="297"/>
      <c r="T30" s="297"/>
      <c r="U30" s="297"/>
      <c r="V30" s="298"/>
      <c r="W30" s="40" t="s">
        <v>69</v>
      </c>
      <c r="X30" s="41">
        <f>IFERROR(SUM(X28:X29),"0")</f>
        <v>112</v>
      </c>
      <c r="Y30" s="41">
        <f>IFERROR(SUM(Y28:Y29),"0")</f>
        <v>112</v>
      </c>
      <c r="Z30" s="41">
        <f>IFERROR(IF(Z28="",0,Z28),"0")+IFERROR(IF(Z29="",0,Z29),"0")</f>
        <v>1.05392</v>
      </c>
      <c r="AA30" s="64"/>
      <c r="AB30" s="64"/>
      <c r="AC30" s="64"/>
    </row>
    <row r="31" spans="1:68" x14ac:dyDescent="0.2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2"/>
      <c r="P31" s="296" t="s">
        <v>72</v>
      </c>
      <c r="Q31" s="297"/>
      <c r="R31" s="297"/>
      <c r="S31" s="297"/>
      <c r="T31" s="297"/>
      <c r="U31" s="297"/>
      <c r="V31" s="298"/>
      <c r="W31" s="40" t="s">
        <v>73</v>
      </c>
      <c r="X31" s="41">
        <f>IFERROR(SUMPRODUCT(X28:X29*H28:H29),"0")</f>
        <v>168</v>
      </c>
      <c r="Y31" s="41">
        <f>IFERROR(SUMPRODUCT(Y28:Y29*H28:H29),"0")</f>
        <v>168</v>
      </c>
      <c r="Z31" s="40"/>
      <c r="AA31" s="64"/>
      <c r="AB31" s="64"/>
      <c r="AC31" s="64"/>
    </row>
    <row r="32" spans="1:68" ht="16.5" hidden="1" customHeight="1" x14ac:dyDescent="0.25">
      <c r="A32" s="323" t="s">
        <v>84</v>
      </c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62"/>
      <c r="AB32" s="62"/>
      <c r="AC32" s="62"/>
    </row>
    <row r="33" spans="1:68" ht="14.25" hidden="1" customHeight="1" x14ac:dyDescent="0.25">
      <c r="A33" s="299" t="s">
        <v>63</v>
      </c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63"/>
      <c r="AB33" s="63"/>
      <c r="AC33" s="63"/>
    </row>
    <row r="34" spans="1:68" ht="27" hidden="1" customHeight="1" x14ac:dyDescent="0.25">
      <c r="A34" s="60" t="s">
        <v>85</v>
      </c>
      <c r="B34" s="60" t="s">
        <v>86</v>
      </c>
      <c r="C34" s="34">
        <v>4301071090</v>
      </c>
      <c r="D34" s="294">
        <v>4620207490075</v>
      </c>
      <c r="E34" s="29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hidden="1" customHeight="1" x14ac:dyDescent="0.25">
      <c r="A35" s="60" t="s">
        <v>88</v>
      </c>
      <c r="B35" s="60" t="s">
        <v>89</v>
      </c>
      <c r="C35" s="34">
        <v>4301071092</v>
      </c>
      <c r="D35" s="294">
        <v>4620207490174</v>
      </c>
      <c r="E35" s="29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5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294">
        <v>4620207490044</v>
      </c>
      <c r="E36" s="29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idden="1" x14ac:dyDescent="0.2">
      <c r="A37" s="301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2"/>
      <c r="P37" s="296" t="s">
        <v>72</v>
      </c>
      <c r="Q37" s="297"/>
      <c r="R37" s="297"/>
      <c r="S37" s="297"/>
      <c r="T37" s="297"/>
      <c r="U37" s="297"/>
      <c r="V37" s="298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hidden="1" x14ac:dyDescent="0.2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2"/>
      <c r="P38" s="296" t="s">
        <v>72</v>
      </c>
      <c r="Q38" s="297"/>
      <c r="R38" s="297"/>
      <c r="S38" s="297"/>
      <c r="T38" s="297"/>
      <c r="U38" s="297"/>
      <c r="V38" s="298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hidden="1" customHeight="1" x14ac:dyDescent="0.25">
      <c r="A39" s="323" t="s">
        <v>94</v>
      </c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62"/>
      <c r="AB39" s="62"/>
      <c r="AC39" s="62"/>
    </row>
    <row r="40" spans="1:68" ht="14.25" hidden="1" customHeight="1" x14ac:dyDescent="0.25">
      <c r="A40" s="299" t="s">
        <v>63</v>
      </c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4301071044</v>
      </c>
      <c r="D41" s="294">
        <v>4607111039385</v>
      </c>
      <c r="E41" s="295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7"/>
      <c r="V41" s="37"/>
      <c r="W41" s="38" t="s">
        <v>69</v>
      </c>
      <c r="X41" s="56">
        <v>0</v>
      </c>
      <c r="Y41" s="53">
        <f>IFERROR(IF(X41="","",X41),"")</f>
        <v>0</v>
      </c>
      <c r="Z41" s="39">
        <f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>IFERROR(X41*I41,"0")</f>
        <v>0</v>
      </c>
      <c r="BN41" s="78">
        <f>IFERROR(Y41*I41,"0")</f>
        <v>0</v>
      </c>
      <c r="BO41" s="78">
        <f>IFERROR(X41/J41,"0")</f>
        <v>0</v>
      </c>
      <c r="BP41" s="78">
        <f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4301071031</v>
      </c>
      <c r="D42" s="294">
        <v>4607111038982</v>
      </c>
      <c r="E42" s="295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100</v>
      </c>
      <c r="AG42" s="78"/>
      <c r="AJ42" s="82" t="s">
        <v>71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4301071046</v>
      </c>
      <c r="D43" s="294">
        <v>4607111039354</v>
      </c>
      <c r="E43" s="295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103</v>
      </c>
      <c r="M43" s="36" t="s">
        <v>68</v>
      </c>
      <c r="N43" s="36"/>
      <c r="O43" s="35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7"/>
      <c r="V43" s="37"/>
      <c r="W43" s="38" t="s">
        <v>69</v>
      </c>
      <c r="X43" s="56">
        <v>12</v>
      </c>
      <c r="Y43" s="53">
        <f>IFERROR(IF(X43="","",X43),"")</f>
        <v>12</v>
      </c>
      <c r="Z43" s="39">
        <f>IFERROR(IF(X43="","",X43*0.0155),"")</f>
        <v>0.186</v>
      </c>
      <c r="AA43" s="65"/>
      <c r="AB43" s="66"/>
      <c r="AC43" s="100" t="s">
        <v>100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80.635199999999998</v>
      </c>
      <c r="BN43" s="78">
        <f>IFERROR(Y43*I43,"0")</f>
        <v>80.635199999999998</v>
      </c>
      <c r="BO43" s="78">
        <f>IFERROR(X43/J43,"0")</f>
        <v>0.14285714285714285</v>
      </c>
      <c r="BP43" s="78">
        <f>IFERROR(Y43/J43,"0")</f>
        <v>0.14285714285714285</v>
      </c>
    </row>
    <row r="44" spans="1:68" ht="27" customHeight="1" x14ac:dyDescent="0.25">
      <c r="A44" s="60" t="s">
        <v>105</v>
      </c>
      <c r="B44" s="60" t="s">
        <v>106</v>
      </c>
      <c r="C44" s="34">
        <v>4301071047</v>
      </c>
      <c r="D44" s="294">
        <v>4607111039330</v>
      </c>
      <c r="E44" s="295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103</v>
      </c>
      <c r="M44" s="36" t="s">
        <v>68</v>
      </c>
      <c r="N44" s="36"/>
      <c r="O44" s="35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7"/>
      <c r="V44" s="37"/>
      <c r="W44" s="38" t="s">
        <v>69</v>
      </c>
      <c r="X44" s="56">
        <v>12</v>
      </c>
      <c r="Y44" s="53">
        <f>IFERROR(IF(X44="","",X44),"")</f>
        <v>12</v>
      </c>
      <c r="Z44" s="39">
        <f>IFERROR(IF(X44="","",X44*0.0155),"")</f>
        <v>0.186</v>
      </c>
      <c r="AA44" s="65"/>
      <c r="AB44" s="66"/>
      <c r="AC44" s="102" t="s">
        <v>100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87.6</v>
      </c>
      <c r="BN44" s="78">
        <f>IFERROR(Y44*I44,"0")</f>
        <v>87.6</v>
      </c>
      <c r="BO44" s="78">
        <f>IFERROR(X44/J44,"0")</f>
        <v>0.14285714285714285</v>
      </c>
      <c r="BP44" s="78">
        <f>IFERROR(Y44/J44,"0")</f>
        <v>0.14285714285714285</v>
      </c>
    </row>
    <row r="45" spans="1:68" x14ac:dyDescent="0.2">
      <c r="A45" s="301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2"/>
      <c r="P45" s="296" t="s">
        <v>72</v>
      </c>
      <c r="Q45" s="297"/>
      <c r="R45" s="297"/>
      <c r="S45" s="297"/>
      <c r="T45" s="297"/>
      <c r="U45" s="297"/>
      <c r="V45" s="298"/>
      <c r="W45" s="40" t="s">
        <v>69</v>
      </c>
      <c r="X45" s="41">
        <f>IFERROR(SUM(X41:X44),"0")</f>
        <v>24</v>
      </c>
      <c r="Y45" s="41">
        <f>IFERROR(SUM(Y41:Y44),"0")</f>
        <v>24</v>
      </c>
      <c r="Z45" s="41">
        <f>IFERROR(IF(Z41="",0,Z41),"0")+IFERROR(IF(Z42="",0,Z42),"0")+IFERROR(IF(Z43="",0,Z43),"0")+IFERROR(IF(Z44="",0,Z44),"0")</f>
        <v>0.372</v>
      </c>
      <c r="AA45" s="64"/>
      <c r="AB45" s="64"/>
      <c r="AC45" s="64"/>
    </row>
    <row r="46" spans="1:68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2"/>
      <c r="P46" s="296" t="s">
        <v>72</v>
      </c>
      <c r="Q46" s="297"/>
      <c r="R46" s="297"/>
      <c r="S46" s="297"/>
      <c r="T46" s="297"/>
      <c r="U46" s="297"/>
      <c r="V46" s="298"/>
      <c r="W46" s="40" t="s">
        <v>73</v>
      </c>
      <c r="X46" s="41">
        <f>IFERROR(SUMPRODUCT(X41:X44*H41:H44),"0")</f>
        <v>160.80000000000001</v>
      </c>
      <c r="Y46" s="41">
        <f>IFERROR(SUMPRODUCT(Y41:Y44*H41:H44),"0")</f>
        <v>160.80000000000001</v>
      </c>
      <c r="Z46" s="40"/>
      <c r="AA46" s="64"/>
      <c r="AB46" s="64"/>
      <c r="AC46" s="64"/>
    </row>
    <row r="47" spans="1:68" ht="16.5" hidden="1" customHeight="1" x14ac:dyDescent="0.25">
      <c r="A47" s="323" t="s">
        <v>107</v>
      </c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62"/>
      <c r="AB47" s="62"/>
      <c r="AC47" s="62"/>
    </row>
    <row r="48" spans="1:68" ht="14.25" hidden="1" customHeight="1" x14ac:dyDescent="0.25">
      <c r="A48" s="299" t="s">
        <v>63</v>
      </c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63"/>
      <c r="AB48" s="63"/>
      <c r="AC48" s="63"/>
    </row>
    <row r="49" spans="1:68" ht="16.5" hidden="1" customHeight="1" x14ac:dyDescent="0.25">
      <c r="A49" s="60" t="s">
        <v>108</v>
      </c>
      <c r="B49" s="60" t="s">
        <v>109</v>
      </c>
      <c r="C49" s="34">
        <v>4301071073</v>
      </c>
      <c r="D49" s="294">
        <v>4620207490822</v>
      </c>
      <c r="E49" s="295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4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110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hidden="1" x14ac:dyDescent="0.2">
      <c r="A50" s="301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2"/>
      <c r="P50" s="296" t="s">
        <v>72</v>
      </c>
      <c r="Q50" s="297"/>
      <c r="R50" s="297"/>
      <c r="S50" s="297"/>
      <c r="T50" s="297"/>
      <c r="U50" s="297"/>
      <c r="V50" s="298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hidden="1" x14ac:dyDescent="0.2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2"/>
      <c r="P51" s="296" t="s">
        <v>72</v>
      </c>
      <c r="Q51" s="297"/>
      <c r="R51" s="297"/>
      <c r="S51" s="297"/>
      <c r="T51" s="297"/>
      <c r="U51" s="297"/>
      <c r="V51" s="298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hidden="1" customHeight="1" x14ac:dyDescent="0.25">
      <c r="A52" s="299" t="s">
        <v>111</v>
      </c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63"/>
      <c r="AB52" s="63"/>
      <c r="AC52" s="63"/>
    </row>
    <row r="53" spans="1:68" ht="16.5" hidden="1" customHeight="1" x14ac:dyDescent="0.25">
      <c r="A53" s="60" t="s">
        <v>112</v>
      </c>
      <c r="B53" s="60" t="s">
        <v>113</v>
      </c>
      <c r="C53" s="34">
        <v>4301100087</v>
      </c>
      <c r="D53" s="294">
        <v>4607111039743</v>
      </c>
      <c r="E53" s="295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40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114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hidden="1" x14ac:dyDescent="0.2">
      <c r="A54" s="301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2"/>
      <c r="P54" s="296" t="s">
        <v>72</v>
      </c>
      <c r="Q54" s="297"/>
      <c r="R54" s="297"/>
      <c r="S54" s="297"/>
      <c r="T54" s="297"/>
      <c r="U54" s="297"/>
      <c r="V54" s="298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hidden="1" x14ac:dyDescent="0.2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2"/>
      <c r="P55" s="296" t="s">
        <v>72</v>
      </c>
      <c r="Q55" s="297"/>
      <c r="R55" s="297"/>
      <c r="S55" s="297"/>
      <c r="T55" s="297"/>
      <c r="U55" s="297"/>
      <c r="V55" s="298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hidden="1" customHeight="1" x14ac:dyDescent="0.25">
      <c r="A56" s="299" t="s">
        <v>76</v>
      </c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63"/>
      <c r="AB56" s="63"/>
      <c r="AC56" s="63"/>
    </row>
    <row r="57" spans="1:68" ht="16.5" hidden="1" customHeight="1" x14ac:dyDescent="0.25">
      <c r="A57" s="60" t="s">
        <v>115</v>
      </c>
      <c r="B57" s="60" t="s">
        <v>116</v>
      </c>
      <c r="C57" s="34">
        <v>4301132194</v>
      </c>
      <c r="D57" s="294">
        <v>4607111039712</v>
      </c>
      <c r="E57" s="295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47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117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01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2"/>
      <c r="P58" s="296" t="s">
        <v>72</v>
      </c>
      <c r="Q58" s="297"/>
      <c r="R58" s="297"/>
      <c r="S58" s="297"/>
      <c r="T58" s="297"/>
      <c r="U58" s="297"/>
      <c r="V58" s="298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hidden="1" x14ac:dyDescent="0.2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2"/>
      <c r="P59" s="296" t="s">
        <v>72</v>
      </c>
      <c r="Q59" s="297"/>
      <c r="R59" s="297"/>
      <c r="S59" s="297"/>
      <c r="T59" s="297"/>
      <c r="U59" s="297"/>
      <c r="V59" s="298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hidden="1" customHeight="1" x14ac:dyDescent="0.25">
      <c r="A60" s="299" t="s">
        <v>118</v>
      </c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63"/>
      <c r="AB60" s="63"/>
      <c r="AC60" s="63"/>
    </row>
    <row r="61" spans="1:68" ht="16.5" hidden="1" customHeight="1" x14ac:dyDescent="0.25">
      <c r="A61" s="60" t="s">
        <v>119</v>
      </c>
      <c r="B61" s="60" t="s">
        <v>120</v>
      </c>
      <c r="C61" s="34">
        <v>4301136018</v>
      </c>
      <c r="D61" s="294">
        <v>4607111037008</v>
      </c>
      <c r="E61" s="295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121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hidden="1" customHeight="1" x14ac:dyDescent="0.25">
      <c r="A62" s="60" t="s">
        <v>122</v>
      </c>
      <c r="B62" s="60" t="s">
        <v>123</v>
      </c>
      <c r="C62" s="34">
        <v>4301136015</v>
      </c>
      <c r="D62" s="294">
        <v>4607111037398</v>
      </c>
      <c r="E62" s="295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8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121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01"/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2"/>
      <c r="P63" s="296" t="s">
        <v>72</v>
      </c>
      <c r="Q63" s="297"/>
      <c r="R63" s="297"/>
      <c r="S63" s="297"/>
      <c r="T63" s="297"/>
      <c r="U63" s="297"/>
      <c r="V63" s="298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hidden="1" x14ac:dyDescent="0.2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2"/>
      <c r="P64" s="296" t="s">
        <v>72</v>
      </c>
      <c r="Q64" s="297"/>
      <c r="R64" s="297"/>
      <c r="S64" s="297"/>
      <c r="T64" s="297"/>
      <c r="U64" s="297"/>
      <c r="V64" s="298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hidden="1" customHeight="1" x14ac:dyDescent="0.25">
      <c r="A65" s="299" t="s">
        <v>124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63"/>
      <c r="AB65" s="63"/>
      <c r="AC65" s="63"/>
    </row>
    <row r="66" spans="1:68" ht="16.5" hidden="1" customHeight="1" x14ac:dyDescent="0.25">
      <c r="A66" s="60" t="s">
        <v>125</v>
      </c>
      <c r="B66" s="60" t="s">
        <v>126</v>
      </c>
      <c r="C66" s="34">
        <v>4301135664</v>
      </c>
      <c r="D66" s="294">
        <v>4607111039705</v>
      </c>
      <c r="E66" s="295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39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121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hidden="1" customHeight="1" x14ac:dyDescent="0.25">
      <c r="A67" s="60" t="s">
        <v>127</v>
      </c>
      <c r="B67" s="60" t="s">
        <v>128</v>
      </c>
      <c r="C67" s="34">
        <v>4301135665</v>
      </c>
      <c r="D67" s="294">
        <v>4607111039729</v>
      </c>
      <c r="E67" s="295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47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129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hidden="1" customHeight="1" x14ac:dyDescent="0.25">
      <c r="A68" s="60" t="s">
        <v>130</v>
      </c>
      <c r="B68" s="60" t="s">
        <v>131</v>
      </c>
      <c r="C68" s="34">
        <v>4301135702</v>
      </c>
      <c r="D68" s="294">
        <v>4620207490228</v>
      </c>
      <c r="E68" s="295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40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7"/>
      <c r="V68" s="37"/>
      <c r="W68" s="38" t="s">
        <v>69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129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hidden="1" x14ac:dyDescent="0.2">
      <c r="A69" s="301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2"/>
      <c r="P69" s="296" t="s">
        <v>72</v>
      </c>
      <c r="Q69" s="297"/>
      <c r="R69" s="297"/>
      <c r="S69" s="297"/>
      <c r="T69" s="297"/>
      <c r="U69" s="297"/>
      <c r="V69" s="298"/>
      <c r="W69" s="40" t="s">
        <v>69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hidden="1" x14ac:dyDescent="0.2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2"/>
      <c r="P70" s="296" t="s">
        <v>72</v>
      </c>
      <c r="Q70" s="297"/>
      <c r="R70" s="297"/>
      <c r="S70" s="297"/>
      <c r="T70" s="297"/>
      <c r="U70" s="297"/>
      <c r="V70" s="298"/>
      <c r="W70" s="40" t="s">
        <v>73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hidden="1" customHeight="1" x14ac:dyDescent="0.25">
      <c r="A71" s="323" t="s">
        <v>132</v>
      </c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62"/>
      <c r="AB71" s="62"/>
      <c r="AC71" s="62"/>
    </row>
    <row r="72" spans="1:68" ht="14.25" hidden="1" customHeight="1" x14ac:dyDescent="0.25">
      <c r="A72" s="299" t="s">
        <v>63</v>
      </c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63"/>
      <c r="AB72" s="63"/>
      <c r="AC72" s="63"/>
    </row>
    <row r="73" spans="1:68" ht="27" hidden="1" customHeight="1" x14ac:dyDescent="0.25">
      <c r="A73" s="60" t="s">
        <v>133</v>
      </c>
      <c r="B73" s="60" t="s">
        <v>134</v>
      </c>
      <c r="C73" s="34">
        <v>4301070977</v>
      </c>
      <c r="D73" s="294">
        <v>4607111037411</v>
      </c>
      <c r="E73" s="295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135</v>
      </c>
      <c r="L73" s="35" t="s">
        <v>103</v>
      </c>
      <c r="M73" s="36" t="s">
        <v>68</v>
      </c>
      <c r="N73" s="36"/>
      <c r="O73" s="35">
        <v>180</v>
      </c>
      <c r="P73" s="3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136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137</v>
      </c>
      <c r="B74" s="60" t="s">
        <v>138</v>
      </c>
      <c r="C74" s="34">
        <v>4301070981</v>
      </c>
      <c r="D74" s="294">
        <v>4607111036728</v>
      </c>
      <c r="E74" s="295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103</v>
      </c>
      <c r="M74" s="36" t="s">
        <v>68</v>
      </c>
      <c r="N74" s="36"/>
      <c r="O74" s="35">
        <v>180</v>
      </c>
      <c r="P74" s="4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7"/>
      <c r="V74" s="37"/>
      <c r="W74" s="38" t="s">
        <v>69</v>
      </c>
      <c r="X74" s="56">
        <v>84</v>
      </c>
      <c r="Y74" s="53">
        <f>IFERROR(IF(X74="","",X74),"")</f>
        <v>84</v>
      </c>
      <c r="Z74" s="39">
        <f>IFERROR(IF(X74="","",X74*0.00866),"")</f>
        <v>0.72743999999999998</v>
      </c>
      <c r="AA74" s="65"/>
      <c r="AB74" s="66"/>
      <c r="AC74" s="122" t="s">
        <v>136</v>
      </c>
      <c r="AG74" s="78"/>
      <c r="AJ74" s="82" t="s">
        <v>104</v>
      </c>
      <c r="AK74" s="82">
        <v>12</v>
      </c>
      <c r="BB74" s="123" t="s">
        <v>1</v>
      </c>
      <c r="BM74" s="78">
        <f>IFERROR(X74*I74,"0")</f>
        <v>437.90879999999999</v>
      </c>
      <c r="BN74" s="78">
        <f>IFERROR(Y74*I74,"0")</f>
        <v>437.90879999999999</v>
      </c>
      <c r="BO74" s="78">
        <f>IFERROR(X74/J74,"0")</f>
        <v>0.58333333333333337</v>
      </c>
      <c r="BP74" s="78">
        <f>IFERROR(Y74/J74,"0")</f>
        <v>0.58333333333333337</v>
      </c>
    </row>
    <row r="75" spans="1:68" x14ac:dyDescent="0.2">
      <c r="A75" s="301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2"/>
      <c r="P75" s="296" t="s">
        <v>72</v>
      </c>
      <c r="Q75" s="297"/>
      <c r="R75" s="297"/>
      <c r="S75" s="297"/>
      <c r="T75" s="297"/>
      <c r="U75" s="297"/>
      <c r="V75" s="298"/>
      <c r="W75" s="40" t="s">
        <v>69</v>
      </c>
      <c r="X75" s="41">
        <f>IFERROR(SUM(X73:X74),"0")</f>
        <v>84</v>
      </c>
      <c r="Y75" s="41">
        <f>IFERROR(SUM(Y73:Y74),"0")</f>
        <v>84</v>
      </c>
      <c r="Z75" s="41">
        <f>IFERROR(IF(Z73="",0,Z73),"0")+IFERROR(IF(Z74="",0,Z74),"0")</f>
        <v>0.72743999999999998</v>
      </c>
      <c r="AA75" s="64"/>
      <c r="AB75" s="64"/>
      <c r="AC75" s="64"/>
    </row>
    <row r="76" spans="1:68" x14ac:dyDescent="0.2">
      <c r="A76" s="300"/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2"/>
      <c r="P76" s="296" t="s">
        <v>72</v>
      </c>
      <c r="Q76" s="297"/>
      <c r="R76" s="297"/>
      <c r="S76" s="297"/>
      <c r="T76" s="297"/>
      <c r="U76" s="297"/>
      <c r="V76" s="298"/>
      <c r="W76" s="40" t="s">
        <v>73</v>
      </c>
      <c r="X76" s="41">
        <f>IFERROR(SUMPRODUCT(X73:X74*H73:H74),"0")</f>
        <v>420</v>
      </c>
      <c r="Y76" s="41">
        <f>IFERROR(SUMPRODUCT(Y73:Y74*H73:H74),"0")</f>
        <v>420</v>
      </c>
      <c r="Z76" s="40"/>
      <c r="AA76" s="64"/>
      <c r="AB76" s="64"/>
      <c r="AC76" s="64"/>
    </row>
    <row r="77" spans="1:68" ht="16.5" hidden="1" customHeight="1" x14ac:dyDescent="0.25">
      <c r="A77" s="323" t="s">
        <v>139</v>
      </c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62"/>
      <c r="AB77" s="62"/>
      <c r="AC77" s="62"/>
    </row>
    <row r="78" spans="1:68" ht="14.25" hidden="1" customHeight="1" x14ac:dyDescent="0.25">
      <c r="A78" s="299" t="s">
        <v>124</v>
      </c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63"/>
      <c r="AB78" s="63"/>
      <c r="AC78" s="63"/>
    </row>
    <row r="79" spans="1:68" ht="27" customHeight="1" x14ac:dyDescent="0.25">
      <c r="A79" s="60" t="s">
        <v>140</v>
      </c>
      <c r="B79" s="60" t="s">
        <v>141</v>
      </c>
      <c r="C79" s="34">
        <v>4301135574</v>
      </c>
      <c r="D79" s="294">
        <v>4607111033659</v>
      </c>
      <c r="E79" s="295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33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7"/>
      <c r="V79" s="37"/>
      <c r="W79" s="38" t="s">
        <v>69</v>
      </c>
      <c r="X79" s="56">
        <v>14</v>
      </c>
      <c r="Y79" s="53">
        <f>IFERROR(IF(X79="","",X79),"")</f>
        <v>14</v>
      </c>
      <c r="Z79" s="39">
        <f>IFERROR(IF(X79="","",X79*0.01788),"")</f>
        <v>0.25031999999999999</v>
      </c>
      <c r="AA79" s="65"/>
      <c r="AB79" s="66"/>
      <c r="AC79" s="124" t="s">
        <v>142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60.250400000000006</v>
      </c>
      <c r="BN79" s="78">
        <f>IFERROR(Y79*I79,"0")</f>
        <v>60.250400000000006</v>
      </c>
      <c r="BO79" s="78">
        <f>IFERROR(X79/J79,"0")</f>
        <v>0.2</v>
      </c>
      <c r="BP79" s="78">
        <f>IFERROR(Y79/J79,"0")</f>
        <v>0.2</v>
      </c>
    </row>
    <row r="80" spans="1:68" ht="27" hidden="1" customHeight="1" x14ac:dyDescent="0.25">
      <c r="A80" s="60" t="s">
        <v>143</v>
      </c>
      <c r="B80" s="60" t="s">
        <v>144</v>
      </c>
      <c r="C80" s="34">
        <v>4301135586</v>
      </c>
      <c r="D80" s="294">
        <v>4607111033659</v>
      </c>
      <c r="E80" s="295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43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142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1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2"/>
      <c r="P81" s="296" t="s">
        <v>72</v>
      </c>
      <c r="Q81" s="297"/>
      <c r="R81" s="297"/>
      <c r="S81" s="297"/>
      <c r="T81" s="297"/>
      <c r="U81" s="297"/>
      <c r="V81" s="298"/>
      <c r="W81" s="40" t="s">
        <v>69</v>
      </c>
      <c r="X81" s="41">
        <f>IFERROR(SUM(X79:X80),"0")</f>
        <v>14</v>
      </c>
      <c r="Y81" s="41">
        <f>IFERROR(SUM(Y79:Y80),"0")</f>
        <v>14</v>
      </c>
      <c r="Z81" s="41">
        <f>IFERROR(IF(Z79="",0,Z79),"0")+IFERROR(IF(Z80="",0,Z80),"0")</f>
        <v>0.25031999999999999</v>
      </c>
      <c r="AA81" s="64"/>
      <c r="AB81" s="64"/>
      <c r="AC81" s="64"/>
    </row>
    <row r="82" spans="1:68" x14ac:dyDescent="0.2">
      <c r="A82" s="300"/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2"/>
      <c r="P82" s="296" t="s">
        <v>72</v>
      </c>
      <c r="Q82" s="297"/>
      <c r="R82" s="297"/>
      <c r="S82" s="297"/>
      <c r="T82" s="297"/>
      <c r="U82" s="297"/>
      <c r="V82" s="298"/>
      <c r="W82" s="40" t="s">
        <v>73</v>
      </c>
      <c r="X82" s="41">
        <f>IFERROR(SUMPRODUCT(X79:X80*H79:H80),"0")</f>
        <v>50.4</v>
      </c>
      <c r="Y82" s="41">
        <f>IFERROR(SUMPRODUCT(Y79:Y80*H79:H80),"0")</f>
        <v>50.4</v>
      </c>
      <c r="Z82" s="40"/>
      <c r="AA82" s="64"/>
      <c r="AB82" s="64"/>
      <c r="AC82" s="64"/>
    </row>
    <row r="83" spans="1:68" ht="16.5" hidden="1" customHeight="1" x14ac:dyDescent="0.25">
      <c r="A83" s="323" t="s">
        <v>145</v>
      </c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62"/>
      <c r="AB83" s="62"/>
      <c r="AC83" s="62"/>
    </row>
    <row r="84" spans="1:68" ht="14.25" hidden="1" customHeight="1" x14ac:dyDescent="0.25">
      <c r="A84" s="299" t="s">
        <v>146</v>
      </c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63"/>
      <c r="AB84" s="63"/>
      <c r="AC84" s="63"/>
    </row>
    <row r="85" spans="1:68" ht="27" customHeight="1" x14ac:dyDescent="0.25">
      <c r="A85" s="60" t="s">
        <v>147</v>
      </c>
      <c r="B85" s="60" t="s">
        <v>148</v>
      </c>
      <c r="C85" s="34">
        <v>4301131047</v>
      </c>
      <c r="D85" s="294">
        <v>4607111034120</v>
      </c>
      <c r="E85" s="295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7"/>
      <c r="V85" s="37"/>
      <c r="W85" s="38" t="s">
        <v>69</v>
      </c>
      <c r="X85" s="56">
        <v>14</v>
      </c>
      <c r="Y85" s="53">
        <f>IFERROR(IF(X85="","",X85),"")</f>
        <v>14</v>
      </c>
      <c r="Z85" s="39">
        <f>IFERROR(IF(X85="","",X85*0.01788),"")</f>
        <v>0.25031999999999999</v>
      </c>
      <c r="AA85" s="65"/>
      <c r="AB85" s="66"/>
      <c r="AC85" s="128" t="s">
        <v>149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60.250400000000006</v>
      </c>
      <c r="BN85" s="78">
        <f>IFERROR(Y85*I85,"0")</f>
        <v>60.250400000000006</v>
      </c>
      <c r="BO85" s="78">
        <f>IFERROR(X85/J85,"0")</f>
        <v>0.2</v>
      </c>
      <c r="BP85" s="78">
        <f>IFERROR(Y85/J85,"0")</f>
        <v>0.2</v>
      </c>
    </row>
    <row r="86" spans="1:68" ht="27" customHeight="1" x14ac:dyDescent="0.25">
      <c r="A86" s="60" t="s">
        <v>150</v>
      </c>
      <c r="B86" s="60" t="s">
        <v>151</v>
      </c>
      <c r="C86" s="34">
        <v>4301131046</v>
      </c>
      <c r="D86" s="294">
        <v>4607111034137</v>
      </c>
      <c r="E86" s="295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3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7"/>
      <c r="V86" s="37"/>
      <c r="W86" s="38" t="s">
        <v>69</v>
      </c>
      <c r="X86" s="56">
        <v>14</v>
      </c>
      <c r="Y86" s="53">
        <f>IFERROR(IF(X86="","",X86),"")</f>
        <v>14</v>
      </c>
      <c r="Z86" s="39">
        <f>IFERROR(IF(X86="","",X86*0.01788),"")</f>
        <v>0.25031999999999999</v>
      </c>
      <c r="AA86" s="65"/>
      <c r="AB86" s="66"/>
      <c r="AC86" s="130" t="s">
        <v>152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60.250400000000006</v>
      </c>
      <c r="BN86" s="78">
        <f>IFERROR(Y86*I86,"0")</f>
        <v>60.250400000000006</v>
      </c>
      <c r="BO86" s="78">
        <f>IFERROR(X86/J86,"0")</f>
        <v>0.2</v>
      </c>
      <c r="BP86" s="78">
        <f>IFERROR(Y86/J86,"0")</f>
        <v>0.2</v>
      </c>
    </row>
    <row r="87" spans="1:68" x14ac:dyDescent="0.2">
      <c r="A87" s="301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2"/>
      <c r="P87" s="296" t="s">
        <v>72</v>
      </c>
      <c r="Q87" s="297"/>
      <c r="R87" s="297"/>
      <c r="S87" s="297"/>
      <c r="T87" s="297"/>
      <c r="U87" s="297"/>
      <c r="V87" s="298"/>
      <c r="W87" s="40" t="s">
        <v>69</v>
      </c>
      <c r="X87" s="41">
        <f>IFERROR(SUM(X85:X86),"0")</f>
        <v>28</v>
      </c>
      <c r="Y87" s="41">
        <f>IFERROR(SUM(Y85:Y86),"0")</f>
        <v>28</v>
      </c>
      <c r="Z87" s="41">
        <f>IFERROR(IF(Z85="",0,Z85),"0")+IFERROR(IF(Z86="",0,Z86),"0")</f>
        <v>0.50063999999999997</v>
      </c>
      <c r="AA87" s="64"/>
      <c r="AB87" s="64"/>
      <c r="AC87" s="64"/>
    </row>
    <row r="88" spans="1:68" x14ac:dyDescent="0.2">
      <c r="A88" s="300"/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2"/>
      <c r="P88" s="296" t="s">
        <v>72</v>
      </c>
      <c r="Q88" s="297"/>
      <c r="R88" s="297"/>
      <c r="S88" s="297"/>
      <c r="T88" s="297"/>
      <c r="U88" s="297"/>
      <c r="V88" s="298"/>
      <c r="W88" s="40" t="s">
        <v>73</v>
      </c>
      <c r="X88" s="41">
        <f>IFERROR(SUMPRODUCT(X85:X86*H85:H86),"0")</f>
        <v>100.8</v>
      </c>
      <c r="Y88" s="41">
        <f>IFERROR(SUMPRODUCT(Y85:Y86*H85:H86),"0")</f>
        <v>100.8</v>
      </c>
      <c r="Z88" s="40"/>
      <c r="AA88" s="64"/>
      <c r="AB88" s="64"/>
      <c r="AC88" s="64"/>
    </row>
    <row r="89" spans="1:68" ht="16.5" hidden="1" customHeight="1" x14ac:dyDescent="0.25">
      <c r="A89" s="323" t="s">
        <v>153</v>
      </c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62"/>
      <c r="AB89" s="62"/>
      <c r="AC89" s="62"/>
    </row>
    <row r="90" spans="1:68" ht="14.25" hidden="1" customHeight="1" x14ac:dyDescent="0.25">
      <c r="A90" s="299" t="s">
        <v>124</v>
      </c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63"/>
      <c r="AB90" s="63"/>
      <c r="AC90" s="63"/>
    </row>
    <row r="91" spans="1:68" ht="27" customHeight="1" x14ac:dyDescent="0.25">
      <c r="A91" s="60" t="s">
        <v>154</v>
      </c>
      <c r="B91" s="60" t="s">
        <v>155</v>
      </c>
      <c r="C91" s="34">
        <v>4301135763</v>
      </c>
      <c r="D91" s="294">
        <v>4620207491027</v>
      </c>
      <c r="E91" s="295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419" t="s">
        <v>156</v>
      </c>
      <c r="Q91" s="304"/>
      <c r="R91" s="304"/>
      <c r="S91" s="304"/>
      <c r="T91" s="305"/>
      <c r="U91" s="37"/>
      <c r="V91" s="37"/>
      <c r="W91" s="38" t="s">
        <v>69</v>
      </c>
      <c r="X91" s="56">
        <v>70</v>
      </c>
      <c r="Y91" s="53">
        <f t="shared" ref="Y91:Y96" si="0">IFERROR(IF(X91="","",X91),"")</f>
        <v>70</v>
      </c>
      <c r="Z91" s="39">
        <f t="shared" ref="Z91:Z96" si="1">IFERROR(IF(X91="","",X91*0.01788),"")</f>
        <v>1.2516</v>
      </c>
      <c r="AA91" s="65"/>
      <c r="AB91" s="66"/>
      <c r="AC91" s="132" t="s">
        <v>142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250.852</v>
      </c>
      <c r="BN91" s="78">
        <f t="shared" ref="BN91:BN96" si="3">IFERROR(Y91*I91,"0")</f>
        <v>250.852</v>
      </c>
      <c r="BO91" s="78">
        <f t="shared" ref="BO91:BO96" si="4">IFERROR(X91/J91,"0")</f>
        <v>1</v>
      </c>
      <c r="BP91" s="78">
        <f t="shared" ref="BP91:BP96" si="5">IFERROR(Y91/J91,"0")</f>
        <v>1</v>
      </c>
    </row>
    <row r="92" spans="1:68" ht="27" customHeight="1" x14ac:dyDescent="0.25">
      <c r="A92" s="60" t="s">
        <v>157</v>
      </c>
      <c r="B92" s="60" t="s">
        <v>158</v>
      </c>
      <c r="C92" s="34">
        <v>4301135793</v>
      </c>
      <c r="D92" s="294">
        <v>4620207491003</v>
      </c>
      <c r="E92" s="295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328" t="s">
        <v>159</v>
      </c>
      <c r="Q92" s="304"/>
      <c r="R92" s="304"/>
      <c r="S92" s="304"/>
      <c r="T92" s="305"/>
      <c r="U92" s="37"/>
      <c r="V92" s="37"/>
      <c r="W92" s="38" t="s">
        <v>69</v>
      </c>
      <c r="X92" s="56">
        <v>42</v>
      </c>
      <c r="Y92" s="53">
        <f t="shared" si="0"/>
        <v>42</v>
      </c>
      <c r="Z92" s="39">
        <f t="shared" si="1"/>
        <v>0.75095999999999996</v>
      </c>
      <c r="AA92" s="65"/>
      <c r="AB92" s="66"/>
      <c r="AC92" s="134" t="s">
        <v>142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150.5112</v>
      </c>
      <c r="BN92" s="78">
        <f t="shared" si="3"/>
        <v>150.5112</v>
      </c>
      <c r="BO92" s="78">
        <f t="shared" si="4"/>
        <v>0.6</v>
      </c>
      <c r="BP92" s="78">
        <f t="shared" si="5"/>
        <v>0.6</v>
      </c>
    </row>
    <row r="93" spans="1:68" ht="27" hidden="1" customHeight="1" x14ac:dyDescent="0.25">
      <c r="A93" s="60" t="s">
        <v>160</v>
      </c>
      <c r="B93" s="60" t="s">
        <v>161</v>
      </c>
      <c r="C93" s="34">
        <v>4301135768</v>
      </c>
      <c r="D93" s="294">
        <v>4620207491034</v>
      </c>
      <c r="E93" s="295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448" t="s">
        <v>162</v>
      </c>
      <c r="Q93" s="304"/>
      <c r="R93" s="304"/>
      <c r="S93" s="304"/>
      <c r="T93" s="305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163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164</v>
      </c>
      <c r="B94" s="60" t="s">
        <v>165</v>
      </c>
      <c r="C94" s="34">
        <v>4301135760</v>
      </c>
      <c r="D94" s="294">
        <v>4620207491010</v>
      </c>
      <c r="E94" s="295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342" t="s">
        <v>166</v>
      </c>
      <c r="Q94" s="304"/>
      <c r="R94" s="304"/>
      <c r="S94" s="304"/>
      <c r="T94" s="305"/>
      <c r="U94" s="37"/>
      <c r="V94" s="37"/>
      <c r="W94" s="38" t="s">
        <v>69</v>
      </c>
      <c r="X94" s="56">
        <v>56</v>
      </c>
      <c r="Y94" s="53">
        <f t="shared" si="0"/>
        <v>56</v>
      </c>
      <c r="Z94" s="39">
        <f t="shared" si="1"/>
        <v>1.0012799999999999</v>
      </c>
      <c r="AA94" s="65"/>
      <c r="AB94" s="66"/>
      <c r="AC94" s="138" t="s">
        <v>142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200.6816</v>
      </c>
      <c r="BN94" s="78">
        <f t="shared" si="3"/>
        <v>200.6816</v>
      </c>
      <c r="BO94" s="78">
        <f t="shared" si="4"/>
        <v>0.8</v>
      </c>
      <c r="BP94" s="78">
        <f t="shared" si="5"/>
        <v>0.8</v>
      </c>
    </row>
    <row r="95" spans="1:68" ht="27" customHeight="1" x14ac:dyDescent="0.25">
      <c r="A95" s="60" t="s">
        <v>167</v>
      </c>
      <c r="B95" s="60" t="s">
        <v>168</v>
      </c>
      <c r="C95" s="34">
        <v>4301135571</v>
      </c>
      <c r="D95" s="294">
        <v>4607111035028</v>
      </c>
      <c r="E95" s="295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45" t="s">
        <v>169</v>
      </c>
      <c r="Q95" s="304"/>
      <c r="R95" s="304"/>
      <c r="S95" s="304"/>
      <c r="T95" s="305"/>
      <c r="U95" s="37"/>
      <c r="V95" s="37"/>
      <c r="W95" s="38" t="s">
        <v>69</v>
      </c>
      <c r="X95" s="56">
        <v>14</v>
      </c>
      <c r="Y95" s="53">
        <f t="shared" si="0"/>
        <v>14</v>
      </c>
      <c r="Z95" s="39">
        <f t="shared" si="1"/>
        <v>0.25031999999999999</v>
      </c>
      <c r="AA95" s="65"/>
      <c r="AB95" s="66"/>
      <c r="AC95" s="140" t="s">
        <v>142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62.283200000000008</v>
      </c>
      <c r="BN95" s="78">
        <f t="shared" si="3"/>
        <v>62.283200000000008</v>
      </c>
      <c r="BO95" s="78">
        <f t="shared" si="4"/>
        <v>0.2</v>
      </c>
      <c r="BP95" s="78">
        <f t="shared" si="5"/>
        <v>0.2</v>
      </c>
    </row>
    <row r="96" spans="1:68" ht="27" hidden="1" customHeight="1" x14ac:dyDescent="0.25">
      <c r="A96" s="60" t="s">
        <v>170</v>
      </c>
      <c r="B96" s="60" t="s">
        <v>171</v>
      </c>
      <c r="C96" s="34">
        <v>4301135285</v>
      </c>
      <c r="D96" s="294">
        <v>4607111036407</v>
      </c>
      <c r="E96" s="295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172</v>
      </c>
      <c r="M96" s="36" t="s">
        <v>68</v>
      </c>
      <c r="N96" s="36"/>
      <c r="O96" s="35">
        <v>180</v>
      </c>
      <c r="P96" s="4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7"/>
      <c r="V96" s="37"/>
      <c r="W96" s="38" t="s">
        <v>69</v>
      </c>
      <c r="X96" s="56">
        <v>0</v>
      </c>
      <c r="Y96" s="53">
        <f t="shared" si="0"/>
        <v>0</v>
      </c>
      <c r="Z96" s="39">
        <f t="shared" si="1"/>
        <v>0</v>
      </c>
      <c r="AA96" s="65"/>
      <c r="AB96" s="66"/>
      <c r="AC96" s="142" t="s">
        <v>173</v>
      </c>
      <c r="AG96" s="78"/>
      <c r="AJ96" s="82" t="s">
        <v>174</v>
      </c>
      <c r="AK96" s="82">
        <v>70</v>
      </c>
      <c r="BB96" s="143" t="s">
        <v>81</v>
      </c>
      <c r="BM96" s="78">
        <f t="shared" si="2"/>
        <v>0</v>
      </c>
      <c r="BN96" s="78">
        <f t="shared" si="3"/>
        <v>0</v>
      </c>
      <c r="BO96" s="78">
        <f t="shared" si="4"/>
        <v>0</v>
      </c>
      <c r="BP96" s="78">
        <f t="shared" si="5"/>
        <v>0</v>
      </c>
    </row>
    <row r="97" spans="1:68" x14ac:dyDescent="0.2">
      <c r="A97" s="301"/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2"/>
      <c r="P97" s="296" t="s">
        <v>72</v>
      </c>
      <c r="Q97" s="297"/>
      <c r="R97" s="297"/>
      <c r="S97" s="297"/>
      <c r="T97" s="297"/>
      <c r="U97" s="297"/>
      <c r="V97" s="298"/>
      <c r="W97" s="40" t="s">
        <v>69</v>
      </c>
      <c r="X97" s="41">
        <f>IFERROR(SUM(X91:X96),"0")</f>
        <v>182</v>
      </c>
      <c r="Y97" s="41">
        <f>IFERROR(SUM(Y91:Y96),"0")</f>
        <v>182</v>
      </c>
      <c r="Z97" s="41">
        <f>IFERROR(IF(Z91="",0,Z91),"0")+IFERROR(IF(Z92="",0,Z92),"0")+IFERROR(IF(Z93="",0,Z93),"0")+IFERROR(IF(Z94="",0,Z94),"0")+IFERROR(IF(Z95="",0,Z95),"0")+IFERROR(IF(Z96="",0,Z96),"0")</f>
        <v>3.2541599999999997</v>
      </c>
      <c r="AA97" s="64"/>
      <c r="AB97" s="64"/>
      <c r="AC97" s="64"/>
    </row>
    <row r="98" spans="1:68" x14ac:dyDescent="0.2">
      <c r="A98" s="300"/>
      <c r="B98" s="300"/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2"/>
      <c r="P98" s="296" t="s">
        <v>72</v>
      </c>
      <c r="Q98" s="297"/>
      <c r="R98" s="297"/>
      <c r="S98" s="297"/>
      <c r="T98" s="297"/>
      <c r="U98" s="297"/>
      <c r="V98" s="298"/>
      <c r="W98" s="40" t="s">
        <v>73</v>
      </c>
      <c r="X98" s="41">
        <f>IFERROR(SUMPRODUCT(X91:X96*H91:H96),"0")</f>
        <v>537.6</v>
      </c>
      <c r="Y98" s="41">
        <f>IFERROR(SUMPRODUCT(Y91:Y96*H91:H96),"0")</f>
        <v>537.6</v>
      </c>
      <c r="Z98" s="40"/>
      <c r="AA98" s="64"/>
      <c r="AB98" s="64"/>
      <c r="AC98" s="64"/>
    </row>
    <row r="99" spans="1:68" ht="16.5" hidden="1" customHeight="1" x14ac:dyDescent="0.25">
      <c r="A99" s="323" t="s">
        <v>175</v>
      </c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62"/>
      <c r="AB99" s="62"/>
      <c r="AC99" s="62"/>
    </row>
    <row r="100" spans="1:68" ht="14.25" hidden="1" customHeight="1" x14ac:dyDescent="0.25">
      <c r="A100" s="299" t="s">
        <v>118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63"/>
      <c r="AB100" s="63"/>
      <c r="AC100" s="63"/>
    </row>
    <row r="101" spans="1:68" ht="27" hidden="1" customHeight="1" x14ac:dyDescent="0.25">
      <c r="A101" s="60" t="s">
        <v>176</v>
      </c>
      <c r="B101" s="60" t="s">
        <v>177</v>
      </c>
      <c r="C101" s="34">
        <v>4301136070</v>
      </c>
      <c r="D101" s="294">
        <v>4607025784012</v>
      </c>
      <c r="E101" s="295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103</v>
      </c>
      <c r="M101" s="36" t="s">
        <v>68</v>
      </c>
      <c r="N101" s="36"/>
      <c r="O101" s="35">
        <v>180</v>
      </c>
      <c r="P101" s="4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7"/>
      <c r="V101" s="37"/>
      <c r="W101" s="38" t="s">
        <v>69</v>
      </c>
      <c r="X101" s="56">
        <v>0</v>
      </c>
      <c r="Y101" s="53">
        <f>IFERROR(IF(X101="","",X101),"")</f>
        <v>0</v>
      </c>
      <c r="Z101" s="39">
        <f>IFERROR(IF(X101="","",X101*0.00936),"")</f>
        <v>0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4301136079</v>
      </c>
      <c r="D102" s="294">
        <v>4607025784319</v>
      </c>
      <c r="E102" s="295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8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7"/>
      <c r="V102" s="37"/>
      <c r="W102" s="38" t="s">
        <v>69</v>
      </c>
      <c r="X102" s="56">
        <v>14</v>
      </c>
      <c r="Y102" s="53">
        <f>IFERROR(IF(X102="","",X102),"")</f>
        <v>14</v>
      </c>
      <c r="Z102" s="39">
        <f>IFERROR(IF(X102="","",X102*0.01788),"")</f>
        <v>0.25031999999999999</v>
      </c>
      <c r="AA102" s="65"/>
      <c r="AB102" s="66"/>
      <c r="AC102" s="146" t="s">
        <v>142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59.415999999999997</v>
      </c>
      <c r="BN102" s="78">
        <f>IFERROR(Y102*I102,"0")</f>
        <v>59.415999999999997</v>
      </c>
      <c r="BO102" s="78">
        <f>IFERROR(X102/J102,"0")</f>
        <v>0.2</v>
      </c>
      <c r="BP102" s="78">
        <f>IFERROR(Y102/J102,"0")</f>
        <v>0.2</v>
      </c>
    </row>
    <row r="103" spans="1:68" x14ac:dyDescent="0.2">
      <c r="A103" s="301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2"/>
      <c r="P103" s="296" t="s">
        <v>72</v>
      </c>
      <c r="Q103" s="297"/>
      <c r="R103" s="297"/>
      <c r="S103" s="297"/>
      <c r="T103" s="297"/>
      <c r="U103" s="297"/>
      <c r="V103" s="298"/>
      <c r="W103" s="40" t="s">
        <v>69</v>
      </c>
      <c r="X103" s="41">
        <f>IFERROR(SUM(X101:X102),"0")</f>
        <v>14</v>
      </c>
      <c r="Y103" s="41">
        <f>IFERROR(SUM(Y101:Y102),"0")</f>
        <v>14</v>
      </c>
      <c r="Z103" s="41">
        <f>IFERROR(IF(Z101="",0,Z101),"0")+IFERROR(IF(Z102="",0,Z102),"0")</f>
        <v>0.25031999999999999</v>
      </c>
      <c r="AA103" s="64"/>
      <c r="AB103" s="64"/>
      <c r="AC103" s="64"/>
    </row>
    <row r="104" spans="1:68" x14ac:dyDescent="0.2">
      <c r="A104" s="300"/>
      <c r="B104" s="300"/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302"/>
      <c r="P104" s="296" t="s">
        <v>72</v>
      </c>
      <c r="Q104" s="297"/>
      <c r="R104" s="297"/>
      <c r="S104" s="297"/>
      <c r="T104" s="297"/>
      <c r="U104" s="297"/>
      <c r="V104" s="298"/>
      <c r="W104" s="40" t="s">
        <v>73</v>
      </c>
      <c r="X104" s="41">
        <f>IFERROR(SUMPRODUCT(X101:X102*H101:H102),"0")</f>
        <v>50.4</v>
      </c>
      <c r="Y104" s="41">
        <f>IFERROR(SUMPRODUCT(Y101:Y102*H101:H102),"0")</f>
        <v>50.4</v>
      </c>
      <c r="Z104" s="40"/>
      <c r="AA104" s="64"/>
      <c r="AB104" s="64"/>
      <c r="AC104" s="64"/>
    </row>
    <row r="105" spans="1:68" ht="16.5" hidden="1" customHeight="1" x14ac:dyDescent="0.25">
      <c r="A105" s="323" t="s">
        <v>181</v>
      </c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62"/>
      <c r="AB105" s="62"/>
      <c r="AC105" s="62"/>
    </row>
    <row r="106" spans="1:68" ht="14.25" hidden="1" customHeight="1" x14ac:dyDescent="0.25">
      <c r="A106" s="299" t="s">
        <v>63</v>
      </c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63"/>
      <c r="AB106" s="63"/>
      <c r="AC106" s="63"/>
    </row>
    <row r="107" spans="1:68" ht="27" customHeight="1" x14ac:dyDescent="0.25">
      <c r="A107" s="60" t="s">
        <v>182</v>
      </c>
      <c r="B107" s="60" t="s">
        <v>183</v>
      </c>
      <c r="C107" s="34">
        <v>4301071074</v>
      </c>
      <c r="D107" s="294">
        <v>4620207491157</v>
      </c>
      <c r="E107" s="295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2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7"/>
      <c r="V107" s="37"/>
      <c r="W107" s="38" t="s">
        <v>69</v>
      </c>
      <c r="X107" s="56">
        <v>12</v>
      </c>
      <c r="Y107" s="53">
        <f t="shared" ref="Y107:Y112" si="6">IFERROR(IF(X107="","",X107),"")</f>
        <v>12</v>
      </c>
      <c r="Z107" s="39">
        <f t="shared" ref="Z107:Z112" si="7">IFERROR(IF(X107="","",X107*0.0155),"")</f>
        <v>0.186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87.36</v>
      </c>
      <c r="BN107" s="78">
        <f t="shared" ref="BN107:BN112" si="9">IFERROR(Y107*I107,"0")</f>
        <v>87.36</v>
      </c>
      <c r="BO107" s="78">
        <f t="shared" ref="BO107:BO112" si="10">IFERROR(X107/J107,"0")</f>
        <v>0.14285714285714285</v>
      </c>
      <c r="BP107" s="78">
        <f t="shared" ref="BP107:BP112" si="11">IFERROR(Y107/J107,"0")</f>
        <v>0.14285714285714285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4">
        <v>4607111039262</v>
      </c>
      <c r="E108" s="295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103</v>
      </c>
      <c r="M108" s="36" t="s">
        <v>68</v>
      </c>
      <c r="N108" s="36"/>
      <c r="O108" s="35">
        <v>180</v>
      </c>
      <c r="P108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7"/>
      <c r="V108" s="37"/>
      <c r="W108" s="38" t="s">
        <v>69</v>
      </c>
      <c r="X108" s="56">
        <v>24</v>
      </c>
      <c r="Y108" s="53">
        <f t="shared" si="6"/>
        <v>24</v>
      </c>
      <c r="Z108" s="39">
        <f t="shared" si="7"/>
        <v>0.372</v>
      </c>
      <c r="AA108" s="65"/>
      <c r="AB108" s="66"/>
      <c r="AC108" s="150" t="s">
        <v>136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161.2704</v>
      </c>
      <c r="BN108" s="78">
        <f t="shared" si="9"/>
        <v>161.2704</v>
      </c>
      <c r="BO108" s="78">
        <f t="shared" si="10"/>
        <v>0.2857142857142857</v>
      </c>
      <c r="BP108" s="78">
        <f t="shared" si="11"/>
        <v>0.2857142857142857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4">
        <v>4607111039248</v>
      </c>
      <c r="E109" s="295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103</v>
      </c>
      <c r="M109" s="36" t="s">
        <v>68</v>
      </c>
      <c r="N109" s="36"/>
      <c r="O109" s="35">
        <v>180</v>
      </c>
      <c r="P109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7"/>
      <c r="V109" s="37"/>
      <c r="W109" s="38" t="s">
        <v>69</v>
      </c>
      <c r="X109" s="56">
        <v>84</v>
      </c>
      <c r="Y109" s="53">
        <f t="shared" si="6"/>
        <v>84</v>
      </c>
      <c r="Z109" s="39">
        <f t="shared" si="7"/>
        <v>1.302</v>
      </c>
      <c r="AA109" s="65"/>
      <c r="AB109" s="66"/>
      <c r="AC109" s="152" t="s">
        <v>136</v>
      </c>
      <c r="AG109" s="78"/>
      <c r="AJ109" s="82" t="s">
        <v>104</v>
      </c>
      <c r="AK109" s="82">
        <v>12</v>
      </c>
      <c r="BB109" s="153" t="s">
        <v>1</v>
      </c>
      <c r="BM109" s="78">
        <f t="shared" si="8"/>
        <v>613.19999999999993</v>
      </c>
      <c r="BN109" s="78">
        <f t="shared" si="9"/>
        <v>613.19999999999993</v>
      </c>
      <c r="BO109" s="78">
        <f t="shared" si="10"/>
        <v>1</v>
      </c>
      <c r="BP109" s="78">
        <f t="shared" si="11"/>
        <v>1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4">
        <v>4607111039293</v>
      </c>
      <c r="E110" s="295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103</v>
      </c>
      <c r="M110" s="36" t="s">
        <v>68</v>
      </c>
      <c r="N110" s="36"/>
      <c r="O110" s="35">
        <v>180</v>
      </c>
      <c r="P110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7"/>
      <c r="V110" s="37"/>
      <c r="W110" s="38" t="s">
        <v>69</v>
      </c>
      <c r="X110" s="56">
        <v>12</v>
      </c>
      <c r="Y110" s="53">
        <f t="shared" si="6"/>
        <v>12</v>
      </c>
      <c r="Z110" s="39">
        <f t="shared" si="7"/>
        <v>0.186</v>
      </c>
      <c r="AA110" s="65"/>
      <c r="AB110" s="66"/>
      <c r="AC110" s="154" t="s">
        <v>136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80.635199999999998</v>
      </c>
      <c r="BN110" s="78">
        <f t="shared" si="9"/>
        <v>80.635199999999998</v>
      </c>
      <c r="BO110" s="78">
        <f t="shared" si="10"/>
        <v>0.14285714285714285</v>
      </c>
      <c r="BP110" s="78">
        <f t="shared" si="11"/>
        <v>0.14285714285714285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4">
        <v>4607111039279</v>
      </c>
      <c r="E111" s="295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103</v>
      </c>
      <c r="M111" s="36" t="s">
        <v>68</v>
      </c>
      <c r="N111" s="36"/>
      <c r="O111" s="35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7"/>
      <c r="V111" s="37"/>
      <c r="W111" s="38" t="s">
        <v>69</v>
      </c>
      <c r="X111" s="56">
        <v>72</v>
      </c>
      <c r="Y111" s="53">
        <f t="shared" si="6"/>
        <v>72</v>
      </c>
      <c r="Z111" s="39">
        <f t="shared" si="7"/>
        <v>1.1160000000000001</v>
      </c>
      <c r="AA111" s="65"/>
      <c r="AB111" s="66"/>
      <c r="AC111" s="156" t="s">
        <v>136</v>
      </c>
      <c r="AG111" s="78"/>
      <c r="AJ111" s="82" t="s">
        <v>104</v>
      </c>
      <c r="AK111" s="82">
        <v>12</v>
      </c>
      <c r="BB111" s="157" t="s">
        <v>1</v>
      </c>
      <c r="BM111" s="78">
        <f t="shared" si="8"/>
        <v>525.6</v>
      </c>
      <c r="BN111" s="78">
        <f t="shared" si="9"/>
        <v>525.6</v>
      </c>
      <c r="BO111" s="78">
        <f t="shared" si="10"/>
        <v>0.8571428571428571</v>
      </c>
      <c r="BP111" s="78">
        <f t="shared" si="11"/>
        <v>0.8571428571428571</v>
      </c>
    </row>
    <row r="112" spans="1:68" ht="27" hidden="1" customHeight="1" x14ac:dyDescent="0.25">
      <c r="A112" s="60" t="s">
        <v>193</v>
      </c>
      <c r="B112" s="60" t="s">
        <v>194</v>
      </c>
      <c r="C112" s="34">
        <v>4301071075</v>
      </c>
      <c r="D112" s="294">
        <v>4620207491102</v>
      </c>
      <c r="E112" s="295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59" t="s">
        <v>195</v>
      </c>
      <c r="Q112" s="304"/>
      <c r="R112" s="304"/>
      <c r="S112" s="304"/>
      <c r="T112" s="305"/>
      <c r="U112" s="37"/>
      <c r="V112" s="37"/>
      <c r="W112" s="38" t="s">
        <v>69</v>
      </c>
      <c r="X112" s="56">
        <v>0</v>
      </c>
      <c r="Y112" s="53">
        <f t="shared" si="6"/>
        <v>0</v>
      </c>
      <c r="Z112" s="39">
        <f t="shared" si="7"/>
        <v>0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0</v>
      </c>
      <c r="BN112" s="78">
        <f t="shared" si="9"/>
        <v>0</v>
      </c>
      <c r="BO112" s="78">
        <f t="shared" si="10"/>
        <v>0</v>
      </c>
      <c r="BP112" s="78">
        <f t="shared" si="11"/>
        <v>0</v>
      </c>
    </row>
    <row r="113" spans="1:68" x14ac:dyDescent="0.2">
      <c r="A113" s="301"/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2"/>
      <c r="P113" s="296" t="s">
        <v>72</v>
      </c>
      <c r="Q113" s="297"/>
      <c r="R113" s="297"/>
      <c r="S113" s="297"/>
      <c r="T113" s="297"/>
      <c r="U113" s="297"/>
      <c r="V113" s="298"/>
      <c r="W113" s="40" t="s">
        <v>69</v>
      </c>
      <c r="X113" s="41">
        <f>IFERROR(SUM(X107:X112),"0")</f>
        <v>204</v>
      </c>
      <c r="Y113" s="41">
        <f>IFERROR(SUM(Y107:Y112),"0")</f>
        <v>204</v>
      </c>
      <c r="Z113" s="41">
        <f>IFERROR(IF(Z107="",0,Z107),"0")+IFERROR(IF(Z108="",0,Z108),"0")+IFERROR(IF(Z109="",0,Z109),"0")+IFERROR(IF(Z110="",0,Z110),"0")+IFERROR(IF(Z111="",0,Z111),"0")+IFERROR(IF(Z112="",0,Z112),"0")</f>
        <v>3.1620000000000004</v>
      </c>
      <c r="AA113" s="64"/>
      <c r="AB113" s="64"/>
      <c r="AC113" s="64"/>
    </row>
    <row r="114" spans="1:68" x14ac:dyDescent="0.2">
      <c r="A114" s="300"/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2"/>
      <c r="P114" s="296" t="s">
        <v>72</v>
      </c>
      <c r="Q114" s="297"/>
      <c r="R114" s="297"/>
      <c r="S114" s="297"/>
      <c r="T114" s="297"/>
      <c r="U114" s="297"/>
      <c r="V114" s="298"/>
      <c r="W114" s="40" t="s">
        <v>73</v>
      </c>
      <c r="X114" s="41">
        <f>IFERROR(SUMPRODUCT(X107:X112*H107:H112),"0")</f>
        <v>1406.4</v>
      </c>
      <c r="Y114" s="41">
        <f>IFERROR(SUMPRODUCT(Y107:Y112*H107:H112),"0")</f>
        <v>1406.4</v>
      </c>
      <c r="Z114" s="40"/>
      <c r="AA114" s="64"/>
      <c r="AB114" s="64"/>
      <c r="AC114" s="64"/>
    </row>
    <row r="115" spans="1:68" ht="14.25" hidden="1" customHeight="1" x14ac:dyDescent="0.25">
      <c r="A115" s="299" t="s">
        <v>124</v>
      </c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63"/>
      <c r="AB115" s="63"/>
      <c r="AC115" s="63"/>
    </row>
    <row r="116" spans="1:68" ht="27" customHeight="1" x14ac:dyDescent="0.25">
      <c r="A116" s="60" t="s">
        <v>197</v>
      </c>
      <c r="B116" s="60" t="s">
        <v>198</v>
      </c>
      <c r="C116" s="34">
        <v>4301135670</v>
      </c>
      <c r="D116" s="294">
        <v>4620207490983</v>
      </c>
      <c r="E116" s="295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33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04"/>
      <c r="R116" s="304"/>
      <c r="S116" s="304"/>
      <c r="T116" s="305"/>
      <c r="U116" s="37"/>
      <c r="V116" s="37"/>
      <c r="W116" s="38" t="s">
        <v>69</v>
      </c>
      <c r="X116" s="56">
        <v>14</v>
      </c>
      <c r="Y116" s="53">
        <f>IFERROR(IF(X116="","",X116),"")</f>
        <v>14</v>
      </c>
      <c r="Z116" s="39">
        <f>IFERROR(IF(X116="","",X116*0.01788),"")</f>
        <v>0.25031999999999999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46.810400000000001</v>
      </c>
      <c r="BN116" s="78">
        <f>IFERROR(Y116*I116,"0")</f>
        <v>46.810400000000001</v>
      </c>
      <c r="BO116" s="78">
        <f>IFERROR(X116/J116,"0")</f>
        <v>0.2</v>
      </c>
      <c r="BP116" s="78">
        <f>IFERROR(Y116/J116,"0")</f>
        <v>0.2</v>
      </c>
    </row>
    <row r="117" spans="1:68" x14ac:dyDescent="0.2">
      <c r="A117" s="301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2"/>
      <c r="P117" s="296" t="s">
        <v>72</v>
      </c>
      <c r="Q117" s="297"/>
      <c r="R117" s="297"/>
      <c r="S117" s="297"/>
      <c r="T117" s="297"/>
      <c r="U117" s="297"/>
      <c r="V117" s="298"/>
      <c r="W117" s="40" t="s">
        <v>69</v>
      </c>
      <c r="X117" s="41">
        <f>IFERROR(SUM(X116:X116),"0")</f>
        <v>14</v>
      </c>
      <c r="Y117" s="41">
        <f>IFERROR(SUM(Y116:Y116),"0")</f>
        <v>14</v>
      </c>
      <c r="Z117" s="41">
        <f>IFERROR(IF(Z116="",0,Z116),"0")</f>
        <v>0.25031999999999999</v>
      </c>
      <c r="AA117" s="64"/>
      <c r="AB117" s="64"/>
      <c r="AC117" s="64"/>
    </row>
    <row r="118" spans="1:68" x14ac:dyDescent="0.2">
      <c r="A118" s="300"/>
      <c r="B118" s="300"/>
      <c r="C118" s="300"/>
      <c r="D118" s="300"/>
      <c r="E118" s="300"/>
      <c r="F118" s="300"/>
      <c r="G118" s="300"/>
      <c r="H118" s="300"/>
      <c r="I118" s="300"/>
      <c r="J118" s="300"/>
      <c r="K118" s="300"/>
      <c r="L118" s="300"/>
      <c r="M118" s="300"/>
      <c r="N118" s="300"/>
      <c r="O118" s="302"/>
      <c r="P118" s="296" t="s">
        <v>72</v>
      </c>
      <c r="Q118" s="297"/>
      <c r="R118" s="297"/>
      <c r="S118" s="297"/>
      <c r="T118" s="297"/>
      <c r="U118" s="297"/>
      <c r="V118" s="298"/>
      <c r="W118" s="40" t="s">
        <v>73</v>
      </c>
      <c r="X118" s="41">
        <f>IFERROR(SUMPRODUCT(X116:X116*H116:H116),"0")</f>
        <v>36.96</v>
      </c>
      <c r="Y118" s="41">
        <f>IFERROR(SUMPRODUCT(Y116:Y116*H116:H116),"0")</f>
        <v>36.96</v>
      </c>
      <c r="Z118" s="40"/>
      <c r="AA118" s="64"/>
      <c r="AB118" s="64"/>
      <c r="AC118" s="64"/>
    </row>
    <row r="119" spans="1:68" ht="14.25" hidden="1" customHeight="1" x14ac:dyDescent="0.25">
      <c r="A119" s="299" t="s">
        <v>200</v>
      </c>
      <c r="B119" s="300"/>
      <c r="C119" s="300"/>
      <c r="D119" s="300"/>
      <c r="E119" s="300"/>
      <c r="F119" s="300"/>
      <c r="G119" s="300"/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63"/>
      <c r="AB119" s="63"/>
      <c r="AC119" s="63"/>
    </row>
    <row r="120" spans="1:68" ht="27" hidden="1" customHeight="1" x14ac:dyDescent="0.25">
      <c r="A120" s="60" t="s">
        <v>201</v>
      </c>
      <c r="B120" s="60" t="s">
        <v>202</v>
      </c>
      <c r="C120" s="34">
        <v>4301071094</v>
      </c>
      <c r="D120" s="294">
        <v>4620207491140</v>
      </c>
      <c r="E120" s="295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349" t="s">
        <v>203</v>
      </c>
      <c r="Q120" s="304"/>
      <c r="R120" s="304"/>
      <c r="S120" s="304"/>
      <c r="T120" s="305"/>
      <c r="U120" s="37"/>
      <c r="V120" s="37"/>
      <c r="W120" s="38" t="s">
        <v>69</v>
      </c>
      <c r="X120" s="56">
        <v>0</v>
      </c>
      <c r="Y120" s="53">
        <f>IFERROR(IF(X120="","",X120),"")</f>
        <v>0</v>
      </c>
      <c r="Z120" s="39">
        <f>IFERROR(IF(X120="","",X120*0.0155),"")</f>
        <v>0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hidden="1" x14ac:dyDescent="0.2">
      <c r="A121" s="301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  <c r="O121" s="302"/>
      <c r="P121" s="296" t="s">
        <v>72</v>
      </c>
      <c r="Q121" s="297"/>
      <c r="R121" s="297"/>
      <c r="S121" s="297"/>
      <c r="T121" s="297"/>
      <c r="U121" s="297"/>
      <c r="V121" s="298"/>
      <c r="W121" s="40" t="s">
        <v>69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hidden="1" x14ac:dyDescent="0.2">
      <c r="A122" s="300"/>
      <c r="B122" s="300"/>
      <c r="C122" s="300"/>
      <c r="D122" s="300"/>
      <c r="E122" s="300"/>
      <c r="F122" s="300"/>
      <c r="G122" s="300"/>
      <c r="H122" s="300"/>
      <c r="I122" s="300"/>
      <c r="J122" s="300"/>
      <c r="K122" s="300"/>
      <c r="L122" s="300"/>
      <c r="M122" s="300"/>
      <c r="N122" s="300"/>
      <c r="O122" s="302"/>
      <c r="P122" s="296" t="s">
        <v>72</v>
      </c>
      <c r="Q122" s="297"/>
      <c r="R122" s="297"/>
      <c r="S122" s="297"/>
      <c r="T122" s="297"/>
      <c r="U122" s="297"/>
      <c r="V122" s="298"/>
      <c r="W122" s="40" t="s">
        <v>73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hidden="1" customHeight="1" x14ac:dyDescent="0.25">
      <c r="A123" s="323" t="s">
        <v>205</v>
      </c>
      <c r="B123" s="300"/>
      <c r="C123" s="300"/>
      <c r="D123" s="300"/>
      <c r="E123" s="300"/>
      <c r="F123" s="300"/>
      <c r="G123" s="300"/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62"/>
      <c r="AB123" s="62"/>
      <c r="AC123" s="62"/>
    </row>
    <row r="124" spans="1:68" ht="14.25" hidden="1" customHeight="1" x14ac:dyDescent="0.25">
      <c r="A124" s="299" t="s">
        <v>124</v>
      </c>
      <c r="B124" s="300"/>
      <c r="C124" s="300"/>
      <c r="D124" s="300"/>
      <c r="E124" s="300"/>
      <c r="F124" s="300"/>
      <c r="G124" s="300"/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63"/>
      <c r="AB124" s="63"/>
      <c r="AC124" s="63"/>
    </row>
    <row r="125" spans="1:68" ht="27" hidden="1" customHeight="1" x14ac:dyDescent="0.25">
      <c r="A125" s="60" t="s">
        <v>206</v>
      </c>
      <c r="B125" s="60" t="s">
        <v>207</v>
      </c>
      <c r="C125" s="34">
        <v>4301135555</v>
      </c>
      <c r="D125" s="294">
        <v>4607111034014</v>
      </c>
      <c r="E125" s="295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172</v>
      </c>
      <c r="M125" s="36" t="s">
        <v>68</v>
      </c>
      <c r="N125" s="36"/>
      <c r="O125" s="35">
        <v>180</v>
      </c>
      <c r="P125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04"/>
      <c r="R125" s="304"/>
      <c r="S125" s="304"/>
      <c r="T125" s="305"/>
      <c r="U125" s="37"/>
      <c r="V125" s="37"/>
      <c r="W125" s="38" t="s">
        <v>69</v>
      </c>
      <c r="X125" s="56">
        <v>0</v>
      </c>
      <c r="Y125" s="53">
        <f>IFERROR(IF(X125="","",X125),"")</f>
        <v>0</v>
      </c>
      <c r="Z125" s="39">
        <f>IFERROR(IF(X125="","",X125*0.01788),"")</f>
        <v>0</v>
      </c>
      <c r="AA125" s="65"/>
      <c r="AB125" s="66"/>
      <c r="AC125" s="164" t="s">
        <v>208</v>
      </c>
      <c r="AG125" s="78"/>
      <c r="AJ125" s="82" t="s">
        <v>174</v>
      </c>
      <c r="AK125" s="82">
        <v>70</v>
      </c>
      <c r="BB125" s="165" t="s">
        <v>81</v>
      </c>
      <c r="BM125" s="78">
        <f>IFERROR(X125*I125,"0")</f>
        <v>0</v>
      </c>
      <c r="BN125" s="78">
        <f>IFERROR(Y125*I125,"0")</f>
        <v>0</v>
      </c>
      <c r="BO125" s="78">
        <f>IFERROR(X125/J125,"0")</f>
        <v>0</v>
      </c>
      <c r="BP125" s="78">
        <f>IFERROR(Y125/J125,"0")</f>
        <v>0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4">
        <v>4607111033994</v>
      </c>
      <c r="E126" s="295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172</v>
      </c>
      <c r="M126" s="36" t="s">
        <v>68</v>
      </c>
      <c r="N126" s="36"/>
      <c r="O126" s="35">
        <v>180</v>
      </c>
      <c r="P126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04"/>
      <c r="R126" s="304"/>
      <c r="S126" s="304"/>
      <c r="T126" s="305"/>
      <c r="U126" s="37"/>
      <c r="V126" s="37"/>
      <c r="W126" s="38" t="s">
        <v>69</v>
      </c>
      <c r="X126" s="56">
        <v>56</v>
      </c>
      <c r="Y126" s="53">
        <f>IFERROR(IF(X126="","",X126),"")</f>
        <v>56</v>
      </c>
      <c r="Z126" s="39">
        <f>IFERROR(IF(X126="","",X126*0.01788),"")</f>
        <v>1.0012799999999999</v>
      </c>
      <c r="AA126" s="65"/>
      <c r="AB126" s="66"/>
      <c r="AC126" s="166" t="s">
        <v>142</v>
      </c>
      <c r="AG126" s="78"/>
      <c r="AJ126" s="82" t="s">
        <v>174</v>
      </c>
      <c r="AK126" s="82">
        <v>70</v>
      </c>
      <c r="BB126" s="167" t="s">
        <v>81</v>
      </c>
      <c r="BM126" s="78">
        <f>IFERROR(X126*I126,"0")</f>
        <v>207.40159999999997</v>
      </c>
      <c r="BN126" s="78">
        <f>IFERROR(Y126*I126,"0")</f>
        <v>207.40159999999997</v>
      </c>
      <c r="BO126" s="78">
        <f>IFERROR(X126/J126,"0")</f>
        <v>0.8</v>
      </c>
      <c r="BP126" s="78">
        <f>IFERROR(Y126/J126,"0")</f>
        <v>0.8</v>
      </c>
    </row>
    <row r="127" spans="1:68" x14ac:dyDescent="0.2">
      <c r="A127" s="301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2"/>
      <c r="P127" s="296" t="s">
        <v>72</v>
      </c>
      <c r="Q127" s="297"/>
      <c r="R127" s="297"/>
      <c r="S127" s="297"/>
      <c r="T127" s="297"/>
      <c r="U127" s="297"/>
      <c r="V127" s="298"/>
      <c r="W127" s="40" t="s">
        <v>69</v>
      </c>
      <c r="X127" s="41">
        <f>IFERROR(SUM(X125:X126),"0")</f>
        <v>56</v>
      </c>
      <c r="Y127" s="41">
        <f>IFERROR(SUM(Y125:Y126),"0")</f>
        <v>56</v>
      </c>
      <c r="Z127" s="41">
        <f>IFERROR(IF(Z125="",0,Z125),"0")+IFERROR(IF(Z126="",0,Z126),"0")</f>
        <v>1.0012799999999999</v>
      </c>
      <c r="AA127" s="64"/>
      <c r="AB127" s="64"/>
      <c r="AC127" s="64"/>
    </row>
    <row r="128" spans="1:68" x14ac:dyDescent="0.2">
      <c r="A128" s="300"/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  <c r="O128" s="302"/>
      <c r="P128" s="296" t="s">
        <v>72</v>
      </c>
      <c r="Q128" s="297"/>
      <c r="R128" s="297"/>
      <c r="S128" s="297"/>
      <c r="T128" s="297"/>
      <c r="U128" s="297"/>
      <c r="V128" s="298"/>
      <c r="W128" s="40" t="s">
        <v>73</v>
      </c>
      <c r="X128" s="41">
        <f>IFERROR(SUMPRODUCT(X125:X126*H125:H126),"0")</f>
        <v>168</v>
      </c>
      <c r="Y128" s="41">
        <f>IFERROR(SUMPRODUCT(Y125:Y126*H125:H126),"0")</f>
        <v>168</v>
      </c>
      <c r="Z128" s="40"/>
      <c r="AA128" s="64"/>
      <c r="AB128" s="64"/>
      <c r="AC128" s="64"/>
    </row>
    <row r="129" spans="1:68" ht="16.5" hidden="1" customHeight="1" x14ac:dyDescent="0.25">
      <c r="A129" s="323" t="s">
        <v>211</v>
      </c>
      <c r="B129" s="300"/>
      <c r="C129" s="300"/>
      <c r="D129" s="300"/>
      <c r="E129" s="300"/>
      <c r="F129" s="300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62"/>
      <c r="AB129" s="62"/>
      <c r="AC129" s="62"/>
    </row>
    <row r="130" spans="1:68" ht="14.25" hidden="1" customHeight="1" x14ac:dyDescent="0.25">
      <c r="A130" s="299" t="s">
        <v>124</v>
      </c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63"/>
      <c r="AB130" s="63"/>
      <c r="AC130" s="63"/>
    </row>
    <row r="131" spans="1:68" ht="27" customHeight="1" x14ac:dyDescent="0.25">
      <c r="A131" s="60" t="s">
        <v>212</v>
      </c>
      <c r="B131" s="60" t="s">
        <v>213</v>
      </c>
      <c r="C131" s="34">
        <v>4301135549</v>
      </c>
      <c r="D131" s="294">
        <v>4607111039095</v>
      </c>
      <c r="E131" s="295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67</v>
      </c>
      <c r="M131" s="36" t="s">
        <v>68</v>
      </c>
      <c r="N131" s="36"/>
      <c r="O131" s="35">
        <v>180</v>
      </c>
      <c r="P131" s="3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04"/>
      <c r="R131" s="304"/>
      <c r="S131" s="304"/>
      <c r="T131" s="305"/>
      <c r="U131" s="37"/>
      <c r="V131" s="37"/>
      <c r="W131" s="38" t="s">
        <v>69</v>
      </c>
      <c r="X131" s="56">
        <v>14</v>
      </c>
      <c r="Y131" s="53">
        <f>IFERROR(IF(X131="","",X131),"")</f>
        <v>14</v>
      </c>
      <c r="Z131" s="39">
        <f>IFERROR(IF(X131="","",X131*0.01788),"")</f>
        <v>0.25031999999999999</v>
      </c>
      <c r="AA131" s="65"/>
      <c r="AB131" s="66"/>
      <c r="AC131" s="168" t="s">
        <v>214</v>
      </c>
      <c r="AG131" s="78"/>
      <c r="AJ131" s="82" t="s">
        <v>71</v>
      </c>
      <c r="AK131" s="82">
        <v>1</v>
      </c>
      <c r="BB131" s="169" t="s">
        <v>81</v>
      </c>
      <c r="BM131" s="78">
        <f>IFERROR(X131*I131,"0")</f>
        <v>52.472000000000001</v>
      </c>
      <c r="BN131" s="78">
        <f>IFERROR(Y131*I131,"0")</f>
        <v>52.472000000000001</v>
      </c>
      <c r="BO131" s="78">
        <f>IFERROR(X131/J131,"0")</f>
        <v>0.2</v>
      </c>
      <c r="BP131" s="78">
        <f>IFERROR(Y131/J131,"0")</f>
        <v>0.2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4">
        <v>4607111034199</v>
      </c>
      <c r="E132" s="295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0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04"/>
      <c r="R132" s="304"/>
      <c r="S132" s="304"/>
      <c r="T132" s="305"/>
      <c r="U132" s="37"/>
      <c r="V132" s="37"/>
      <c r="W132" s="38" t="s">
        <v>69</v>
      </c>
      <c r="X132" s="56">
        <v>42</v>
      </c>
      <c r="Y132" s="53">
        <f>IFERROR(IF(X132="","",X132),"")</f>
        <v>42</v>
      </c>
      <c r="Z132" s="39">
        <f>IFERROR(IF(X132="","",X132*0.01788),"")</f>
        <v>0.75095999999999996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155.55119999999999</v>
      </c>
      <c r="BN132" s="78">
        <f>IFERROR(Y132*I132,"0")</f>
        <v>155.55119999999999</v>
      </c>
      <c r="BO132" s="78">
        <f>IFERROR(X132/J132,"0")</f>
        <v>0.6</v>
      </c>
      <c r="BP132" s="78">
        <f>IFERROR(Y132/J132,"0")</f>
        <v>0.6</v>
      </c>
    </row>
    <row r="133" spans="1:68" x14ac:dyDescent="0.2">
      <c r="A133" s="301"/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  <c r="O133" s="302"/>
      <c r="P133" s="296" t="s">
        <v>72</v>
      </c>
      <c r="Q133" s="297"/>
      <c r="R133" s="297"/>
      <c r="S133" s="297"/>
      <c r="T133" s="297"/>
      <c r="U133" s="297"/>
      <c r="V133" s="298"/>
      <c r="W133" s="40" t="s">
        <v>69</v>
      </c>
      <c r="X133" s="41">
        <f>IFERROR(SUM(X131:X132),"0")</f>
        <v>56</v>
      </c>
      <c r="Y133" s="41">
        <f>IFERROR(SUM(Y131:Y132),"0")</f>
        <v>56</v>
      </c>
      <c r="Z133" s="41">
        <f>IFERROR(IF(Z131="",0,Z131),"0")+IFERROR(IF(Z132="",0,Z132),"0")</f>
        <v>1.0012799999999999</v>
      </c>
      <c r="AA133" s="64"/>
      <c r="AB133" s="64"/>
      <c r="AC133" s="64"/>
    </row>
    <row r="134" spans="1:68" x14ac:dyDescent="0.2">
      <c r="A134" s="300"/>
      <c r="B134" s="300"/>
      <c r="C134" s="300"/>
      <c r="D134" s="300"/>
      <c r="E134" s="300"/>
      <c r="F134" s="300"/>
      <c r="G134" s="300"/>
      <c r="H134" s="300"/>
      <c r="I134" s="300"/>
      <c r="J134" s="300"/>
      <c r="K134" s="300"/>
      <c r="L134" s="300"/>
      <c r="M134" s="300"/>
      <c r="N134" s="300"/>
      <c r="O134" s="302"/>
      <c r="P134" s="296" t="s">
        <v>72</v>
      </c>
      <c r="Q134" s="297"/>
      <c r="R134" s="297"/>
      <c r="S134" s="297"/>
      <c r="T134" s="297"/>
      <c r="U134" s="297"/>
      <c r="V134" s="298"/>
      <c r="W134" s="40" t="s">
        <v>73</v>
      </c>
      <c r="X134" s="41">
        <f>IFERROR(SUMPRODUCT(X131:X132*H131:H132),"0")</f>
        <v>168</v>
      </c>
      <c r="Y134" s="41">
        <f>IFERROR(SUMPRODUCT(Y131:Y132*H131:H132),"0")</f>
        <v>168</v>
      </c>
      <c r="Z134" s="40"/>
      <c r="AA134" s="64"/>
      <c r="AB134" s="64"/>
      <c r="AC134" s="64"/>
    </row>
    <row r="135" spans="1:68" ht="16.5" hidden="1" customHeight="1" x14ac:dyDescent="0.25">
      <c r="A135" s="323" t="s">
        <v>218</v>
      </c>
      <c r="B135" s="300"/>
      <c r="C135" s="300"/>
      <c r="D135" s="300"/>
      <c r="E135" s="300"/>
      <c r="F135" s="300"/>
      <c r="G135" s="300"/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62"/>
      <c r="AB135" s="62"/>
      <c r="AC135" s="62"/>
    </row>
    <row r="136" spans="1:68" ht="14.25" hidden="1" customHeight="1" x14ac:dyDescent="0.25">
      <c r="A136" s="299" t="s">
        <v>124</v>
      </c>
      <c r="B136" s="300"/>
      <c r="C136" s="300"/>
      <c r="D136" s="300"/>
      <c r="E136" s="300"/>
      <c r="F136" s="300"/>
      <c r="G136" s="300"/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4">
        <v>4620207490914</v>
      </c>
      <c r="E137" s="295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397" t="s">
        <v>221</v>
      </c>
      <c r="Q137" s="304"/>
      <c r="R137" s="304"/>
      <c r="S137" s="304"/>
      <c r="T137" s="305"/>
      <c r="U137" s="37"/>
      <c r="V137" s="37"/>
      <c r="W137" s="38" t="s">
        <v>69</v>
      </c>
      <c r="X137" s="56">
        <v>42</v>
      </c>
      <c r="Y137" s="53">
        <f>IFERROR(IF(X137="","",X137),"")</f>
        <v>42</v>
      </c>
      <c r="Z137" s="39">
        <f>IFERROR(IF(X137="","",X137*0.01788),"")</f>
        <v>0.75095999999999996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112.56</v>
      </c>
      <c r="BN137" s="78">
        <f>IFERROR(Y137*I137,"0")</f>
        <v>112.56</v>
      </c>
      <c r="BO137" s="78">
        <f>IFERROR(X137/J137,"0")</f>
        <v>0.6</v>
      </c>
      <c r="BP137" s="78">
        <f>IFERROR(Y137/J137,"0")</f>
        <v>0.6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4">
        <v>4620207490853</v>
      </c>
      <c r="E138" s="295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3" t="s">
        <v>224</v>
      </c>
      <c r="Q138" s="304"/>
      <c r="R138" s="304"/>
      <c r="S138" s="304"/>
      <c r="T138" s="305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37.520000000000003</v>
      </c>
      <c r="BN138" s="78">
        <f>IFERROR(Y138*I138,"0")</f>
        <v>37.520000000000003</v>
      </c>
      <c r="BO138" s="78">
        <f>IFERROR(X138/J138,"0")</f>
        <v>0.2</v>
      </c>
      <c r="BP138" s="78">
        <f>IFERROR(Y138/J138,"0")</f>
        <v>0.2</v>
      </c>
    </row>
    <row r="139" spans="1:68" x14ac:dyDescent="0.2">
      <c r="A139" s="301"/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2"/>
      <c r="P139" s="296" t="s">
        <v>72</v>
      </c>
      <c r="Q139" s="297"/>
      <c r="R139" s="297"/>
      <c r="S139" s="297"/>
      <c r="T139" s="297"/>
      <c r="U139" s="297"/>
      <c r="V139" s="298"/>
      <c r="W139" s="40" t="s">
        <v>69</v>
      </c>
      <c r="X139" s="41">
        <f>IFERROR(SUM(X137:X138),"0")</f>
        <v>56</v>
      </c>
      <c r="Y139" s="41">
        <f>IFERROR(SUM(Y137:Y138),"0")</f>
        <v>56</v>
      </c>
      <c r="Z139" s="41">
        <f>IFERROR(IF(Z137="",0,Z137),"0")+IFERROR(IF(Z138="",0,Z138),"0")</f>
        <v>1.0012799999999999</v>
      </c>
      <c r="AA139" s="64"/>
      <c r="AB139" s="64"/>
      <c r="AC139" s="64"/>
    </row>
    <row r="140" spans="1:68" x14ac:dyDescent="0.2">
      <c r="A140" s="300"/>
      <c r="B140" s="300"/>
      <c r="C140" s="300"/>
      <c r="D140" s="300"/>
      <c r="E140" s="300"/>
      <c r="F140" s="300"/>
      <c r="G140" s="300"/>
      <c r="H140" s="300"/>
      <c r="I140" s="300"/>
      <c r="J140" s="300"/>
      <c r="K140" s="300"/>
      <c r="L140" s="300"/>
      <c r="M140" s="300"/>
      <c r="N140" s="300"/>
      <c r="O140" s="302"/>
      <c r="P140" s="296" t="s">
        <v>72</v>
      </c>
      <c r="Q140" s="297"/>
      <c r="R140" s="297"/>
      <c r="S140" s="297"/>
      <c r="T140" s="297"/>
      <c r="U140" s="297"/>
      <c r="V140" s="298"/>
      <c r="W140" s="40" t="s">
        <v>73</v>
      </c>
      <c r="X140" s="41">
        <f>IFERROR(SUMPRODUCT(X137:X138*H137:H138),"0")</f>
        <v>134.4</v>
      </c>
      <c r="Y140" s="41">
        <f>IFERROR(SUMPRODUCT(Y137:Y138*H137:H138),"0")</f>
        <v>134.4</v>
      </c>
      <c r="Z140" s="40"/>
      <c r="AA140" s="64"/>
      <c r="AB140" s="64"/>
      <c r="AC140" s="64"/>
    </row>
    <row r="141" spans="1:68" ht="16.5" hidden="1" customHeight="1" x14ac:dyDescent="0.25">
      <c r="A141" s="323" t="s">
        <v>225</v>
      </c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62"/>
      <c r="AB141" s="62"/>
      <c r="AC141" s="62"/>
    </row>
    <row r="142" spans="1:68" ht="14.25" hidden="1" customHeight="1" x14ac:dyDescent="0.25">
      <c r="A142" s="299" t="s">
        <v>124</v>
      </c>
      <c r="B142" s="300"/>
      <c r="C142" s="300"/>
      <c r="D142" s="300"/>
      <c r="E142" s="300"/>
      <c r="F142" s="300"/>
      <c r="G142" s="300"/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63"/>
      <c r="AB142" s="63"/>
      <c r="AC142" s="63"/>
    </row>
    <row r="143" spans="1:68" ht="27" customHeight="1" x14ac:dyDescent="0.25">
      <c r="A143" s="60" t="s">
        <v>226</v>
      </c>
      <c r="B143" s="60" t="s">
        <v>227</v>
      </c>
      <c r="C143" s="34">
        <v>4301135570</v>
      </c>
      <c r="D143" s="294">
        <v>4607111035806</v>
      </c>
      <c r="E143" s="295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04"/>
      <c r="R143" s="304"/>
      <c r="S143" s="304"/>
      <c r="T143" s="305"/>
      <c r="U143" s="37"/>
      <c r="V143" s="37"/>
      <c r="W143" s="38" t="s">
        <v>69</v>
      </c>
      <c r="X143" s="56">
        <v>14</v>
      </c>
      <c r="Y143" s="53">
        <f>IFERROR(IF(X143="","",X143),"")</f>
        <v>14</v>
      </c>
      <c r="Z143" s="39">
        <f>IFERROR(IF(X143="","",X143*0.01788),"")</f>
        <v>0.25031999999999999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51.850399999999993</v>
      </c>
      <c r="BN143" s="78">
        <f>IFERROR(Y143*I143,"0")</f>
        <v>51.850399999999993</v>
      </c>
      <c r="BO143" s="78">
        <f>IFERROR(X143/J143,"0")</f>
        <v>0.2</v>
      </c>
      <c r="BP143" s="78">
        <f>IFERROR(Y143/J143,"0")</f>
        <v>0.2</v>
      </c>
    </row>
    <row r="144" spans="1:68" x14ac:dyDescent="0.2">
      <c r="A144" s="301"/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  <c r="O144" s="302"/>
      <c r="P144" s="296" t="s">
        <v>72</v>
      </c>
      <c r="Q144" s="297"/>
      <c r="R144" s="297"/>
      <c r="S144" s="297"/>
      <c r="T144" s="297"/>
      <c r="U144" s="297"/>
      <c r="V144" s="298"/>
      <c r="W144" s="40" t="s">
        <v>69</v>
      </c>
      <c r="X144" s="41">
        <f>IFERROR(SUM(X143:X143),"0")</f>
        <v>14</v>
      </c>
      <c r="Y144" s="41">
        <f>IFERROR(SUM(Y143:Y143),"0")</f>
        <v>14</v>
      </c>
      <c r="Z144" s="41">
        <f>IFERROR(IF(Z143="",0,Z143),"0")</f>
        <v>0.25031999999999999</v>
      </c>
      <c r="AA144" s="64"/>
      <c r="AB144" s="64"/>
      <c r="AC144" s="64"/>
    </row>
    <row r="145" spans="1:68" x14ac:dyDescent="0.2">
      <c r="A145" s="300"/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  <c r="O145" s="302"/>
      <c r="P145" s="296" t="s">
        <v>72</v>
      </c>
      <c r="Q145" s="297"/>
      <c r="R145" s="297"/>
      <c r="S145" s="297"/>
      <c r="T145" s="297"/>
      <c r="U145" s="297"/>
      <c r="V145" s="298"/>
      <c r="W145" s="40" t="s">
        <v>73</v>
      </c>
      <c r="X145" s="41">
        <f>IFERROR(SUMPRODUCT(X143:X143*H143:H143),"0")</f>
        <v>42</v>
      </c>
      <c r="Y145" s="41">
        <f>IFERROR(SUMPRODUCT(Y143:Y143*H143:H143),"0")</f>
        <v>42</v>
      </c>
      <c r="Z145" s="40"/>
      <c r="AA145" s="64"/>
      <c r="AB145" s="64"/>
      <c r="AC145" s="64"/>
    </row>
    <row r="146" spans="1:68" ht="16.5" hidden="1" customHeight="1" x14ac:dyDescent="0.25">
      <c r="A146" s="323" t="s">
        <v>229</v>
      </c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62"/>
      <c r="AB146" s="62"/>
      <c r="AC146" s="62"/>
    </row>
    <row r="147" spans="1:68" ht="14.25" hidden="1" customHeight="1" x14ac:dyDescent="0.25">
      <c r="A147" s="299" t="s">
        <v>124</v>
      </c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63"/>
      <c r="AB147" s="63"/>
      <c r="AC147" s="63"/>
    </row>
    <row r="148" spans="1:68" ht="16.5" hidden="1" customHeight="1" x14ac:dyDescent="0.25">
      <c r="A148" s="60" t="s">
        <v>230</v>
      </c>
      <c r="B148" s="60" t="s">
        <v>231</v>
      </c>
      <c r="C148" s="34">
        <v>4301135607</v>
      </c>
      <c r="D148" s="294">
        <v>4607111039613</v>
      </c>
      <c r="E148" s="295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4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04"/>
      <c r="R148" s="304"/>
      <c r="S148" s="304"/>
      <c r="T148" s="305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hidden="1" x14ac:dyDescent="0.2">
      <c r="A149" s="301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2"/>
      <c r="P149" s="296" t="s">
        <v>72</v>
      </c>
      <c r="Q149" s="297"/>
      <c r="R149" s="297"/>
      <c r="S149" s="297"/>
      <c r="T149" s="297"/>
      <c r="U149" s="297"/>
      <c r="V149" s="298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300"/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2"/>
      <c r="P150" s="296" t="s">
        <v>72</v>
      </c>
      <c r="Q150" s="297"/>
      <c r="R150" s="297"/>
      <c r="S150" s="297"/>
      <c r="T150" s="297"/>
      <c r="U150" s="297"/>
      <c r="V150" s="298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hidden="1" customHeight="1" x14ac:dyDescent="0.25">
      <c r="A151" s="323" t="s">
        <v>232</v>
      </c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62"/>
      <c r="AB151" s="62"/>
      <c r="AC151" s="62"/>
    </row>
    <row r="152" spans="1:68" ht="14.25" hidden="1" customHeight="1" x14ac:dyDescent="0.25">
      <c r="A152" s="299" t="s">
        <v>200</v>
      </c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63"/>
      <c r="AB152" s="63"/>
      <c r="AC152" s="63"/>
    </row>
    <row r="153" spans="1:68" ht="27" hidden="1" customHeight="1" x14ac:dyDescent="0.25">
      <c r="A153" s="60" t="s">
        <v>233</v>
      </c>
      <c r="B153" s="60" t="s">
        <v>234</v>
      </c>
      <c r="C153" s="34">
        <v>4301135540</v>
      </c>
      <c r="D153" s="294">
        <v>4607111035646</v>
      </c>
      <c r="E153" s="295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04"/>
      <c r="R153" s="304"/>
      <c r="S153" s="304"/>
      <c r="T153" s="305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idden="1" x14ac:dyDescent="0.2">
      <c r="A154" s="301"/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2"/>
      <c r="P154" s="296" t="s">
        <v>72</v>
      </c>
      <c r="Q154" s="297"/>
      <c r="R154" s="297"/>
      <c r="S154" s="297"/>
      <c r="T154" s="297"/>
      <c r="U154" s="297"/>
      <c r="V154" s="298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300"/>
      <c r="B155" s="300"/>
      <c r="C155" s="300"/>
      <c r="D155" s="300"/>
      <c r="E155" s="300"/>
      <c r="F155" s="300"/>
      <c r="G155" s="300"/>
      <c r="H155" s="300"/>
      <c r="I155" s="300"/>
      <c r="J155" s="300"/>
      <c r="K155" s="300"/>
      <c r="L155" s="300"/>
      <c r="M155" s="300"/>
      <c r="N155" s="300"/>
      <c r="O155" s="302"/>
      <c r="P155" s="296" t="s">
        <v>72</v>
      </c>
      <c r="Q155" s="297"/>
      <c r="R155" s="297"/>
      <c r="S155" s="297"/>
      <c r="T155" s="297"/>
      <c r="U155" s="297"/>
      <c r="V155" s="298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hidden="1" customHeight="1" x14ac:dyDescent="0.25">
      <c r="A156" s="323" t="s">
        <v>237</v>
      </c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62"/>
      <c r="AB156" s="62"/>
      <c r="AC156" s="62"/>
    </row>
    <row r="157" spans="1:68" ht="14.25" hidden="1" customHeight="1" x14ac:dyDescent="0.25">
      <c r="A157" s="299" t="s">
        <v>124</v>
      </c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63"/>
      <c r="AB157" s="63"/>
      <c r="AC157" s="63"/>
    </row>
    <row r="158" spans="1:68" ht="27" hidden="1" customHeight="1" x14ac:dyDescent="0.25">
      <c r="A158" s="60" t="s">
        <v>238</v>
      </c>
      <c r="B158" s="60" t="s">
        <v>239</v>
      </c>
      <c r="C158" s="34">
        <v>4301135591</v>
      </c>
      <c r="D158" s="294">
        <v>4607111036568</v>
      </c>
      <c r="E158" s="295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04"/>
      <c r="R158" s="304"/>
      <c r="S158" s="304"/>
      <c r="T158" s="305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hidden="1" x14ac:dyDescent="0.2">
      <c r="A159" s="301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  <c r="O159" s="302"/>
      <c r="P159" s="296" t="s">
        <v>72</v>
      </c>
      <c r="Q159" s="297"/>
      <c r="R159" s="297"/>
      <c r="S159" s="297"/>
      <c r="T159" s="297"/>
      <c r="U159" s="297"/>
      <c r="V159" s="298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300"/>
      <c r="B160" s="300"/>
      <c r="C160" s="300"/>
      <c r="D160" s="300"/>
      <c r="E160" s="300"/>
      <c r="F160" s="300"/>
      <c r="G160" s="300"/>
      <c r="H160" s="300"/>
      <c r="I160" s="300"/>
      <c r="J160" s="300"/>
      <c r="K160" s="300"/>
      <c r="L160" s="300"/>
      <c r="M160" s="300"/>
      <c r="N160" s="300"/>
      <c r="O160" s="302"/>
      <c r="P160" s="296" t="s">
        <v>72</v>
      </c>
      <c r="Q160" s="297"/>
      <c r="R160" s="297"/>
      <c r="S160" s="297"/>
      <c r="T160" s="297"/>
      <c r="U160" s="297"/>
      <c r="V160" s="298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hidden="1" customHeight="1" x14ac:dyDescent="0.2">
      <c r="A161" s="368" t="s">
        <v>241</v>
      </c>
      <c r="B161" s="369"/>
      <c r="C161" s="369"/>
      <c r="D161" s="369"/>
      <c r="E161" s="369"/>
      <c r="F161" s="369"/>
      <c r="G161" s="369"/>
      <c r="H161" s="369"/>
      <c r="I161" s="369"/>
      <c r="J161" s="369"/>
      <c r="K161" s="369"/>
      <c r="L161" s="369"/>
      <c r="M161" s="369"/>
      <c r="N161" s="369"/>
      <c r="O161" s="369"/>
      <c r="P161" s="369"/>
      <c r="Q161" s="369"/>
      <c r="R161" s="369"/>
      <c r="S161" s="369"/>
      <c r="T161" s="369"/>
      <c r="U161" s="369"/>
      <c r="V161" s="369"/>
      <c r="W161" s="369"/>
      <c r="X161" s="369"/>
      <c r="Y161" s="369"/>
      <c r="Z161" s="369"/>
      <c r="AA161" s="52"/>
      <c r="AB161" s="52"/>
      <c r="AC161" s="52"/>
    </row>
    <row r="162" spans="1:68" ht="16.5" hidden="1" customHeight="1" x14ac:dyDescent="0.25">
      <c r="A162" s="323" t="s">
        <v>242</v>
      </c>
      <c r="B162" s="300"/>
      <c r="C162" s="300"/>
      <c r="D162" s="300"/>
      <c r="E162" s="300"/>
      <c r="F162" s="300"/>
      <c r="G162" s="300"/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62"/>
      <c r="AB162" s="62"/>
      <c r="AC162" s="62"/>
    </row>
    <row r="163" spans="1:68" ht="14.25" hidden="1" customHeight="1" x14ac:dyDescent="0.25">
      <c r="A163" s="299" t="s">
        <v>63</v>
      </c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63"/>
      <c r="AB163" s="63"/>
      <c r="AC163" s="63"/>
    </row>
    <row r="164" spans="1:68" ht="16.5" hidden="1" customHeight="1" x14ac:dyDescent="0.25">
      <c r="A164" s="60" t="s">
        <v>243</v>
      </c>
      <c r="B164" s="60" t="s">
        <v>244</v>
      </c>
      <c r="C164" s="34">
        <v>4301071062</v>
      </c>
      <c r="D164" s="294">
        <v>4607111036384</v>
      </c>
      <c r="E164" s="295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449" t="s">
        <v>245</v>
      </c>
      <c r="Q164" s="304"/>
      <c r="R164" s="304"/>
      <c r="S164" s="304"/>
      <c r="T164" s="305"/>
      <c r="U164" s="37"/>
      <c r="V164" s="37"/>
      <c r="W164" s="38" t="s">
        <v>69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t="27" hidden="1" customHeight="1" x14ac:dyDescent="0.25">
      <c r="A165" s="60" t="s">
        <v>247</v>
      </c>
      <c r="B165" s="60" t="s">
        <v>248</v>
      </c>
      <c r="C165" s="34">
        <v>4301071050</v>
      </c>
      <c r="D165" s="294">
        <v>4607111036216</v>
      </c>
      <c r="E165" s="295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103</v>
      </c>
      <c r="M165" s="36" t="s">
        <v>68</v>
      </c>
      <c r="N165" s="36"/>
      <c r="O165" s="35">
        <v>180</v>
      </c>
      <c r="P165" s="31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4"/>
      <c r="R165" s="304"/>
      <c r="S165" s="304"/>
      <c r="T165" s="305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IFERROR(IF(X165="","",X165*0.00866),"")</f>
        <v>0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01"/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2"/>
      <c r="P166" s="296" t="s">
        <v>72</v>
      </c>
      <c r="Q166" s="297"/>
      <c r="R166" s="297"/>
      <c r="S166" s="297"/>
      <c r="T166" s="297"/>
      <c r="U166" s="297"/>
      <c r="V166" s="298"/>
      <c r="W166" s="40" t="s">
        <v>69</v>
      </c>
      <c r="X166" s="41">
        <f>IFERROR(SUM(X164:X165),"0")</f>
        <v>0</v>
      </c>
      <c r="Y166" s="41">
        <f>IFERROR(SUM(Y164:Y165),"0")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hidden="1" x14ac:dyDescent="0.2">
      <c r="A167" s="300"/>
      <c r="B167" s="300"/>
      <c r="C167" s="300"/>
      <c r="D167" s="300"/>
      <c r="E167" s="300"/>
      <c r="F167" s="300"/>
      <c r="G167" s="300"/>
      <c r="H167" s="300"/>
      <c r="I167" s="300"/>
      <c r="J167" s="300"/>
      <c r="K167" s="300"/>
      <c r="L167" s="300"/>
      <c r="M167" s="300"/>
      <c r="N167" s="300"/>
      <c r="O167" s="302"/>
      <c r="P167" s="296" t="s">
        <v>72</v>
      </c>
      <c r="Q167" s="297"/>
      <c r="R167" s="297"/>
      <c r="S167" s="297"/>
      <c r="T167" s="297"/>
      <c r="U167" s="297"/>
      <c r="V167" s="298"/>
      <c r="W167" s="40" t="s">
        <v>73</v>
      </c>
      <c r="X167" s="41">
        <f>IFERROR(SUMPRODUCT(X164:X165*H164:H165),"0")</f>
        <v>0</v>
      </c>
      <c r="Y167" s="41">
        <f>IFERROR(SUMPRODUCT(Y164:Y165*H164:H165),"0")</f>
        <v>0</v>
      </c>
      <c r="Z167" s="40"/>
      <c r="AA167" s="64"/>
      <c r="AB167" s="64"/>
      <c r="AC167" s="64"/>
    </row>
    <row r="168" spans="1:68" ht="27.75" hidden="1" customHeight="1" x14ac:dyDescent="0.2">
      <c r="A168" s="368" t="s">
        <v>250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369"/>
      <c r="Z168" s="369"/>
      <c r="AA168" s="52"/>
      <c r="AB168" s="52"/>
      <c r="AC168" s="52"/>
    </row>
    <row r="169" spans="1:68" ht="16.5" hidden="1" customHeight="1" x14ac:dyDescent="0.25">
      <c r="A169" s="323" t="s">
        <v>251</v>
      </c>
      <c r="B169" s="300"/>
      <c r="C169" s="300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62"/>
      <c r="AB169" s="62"/>
      <c r="AC169" s="62"/>
    </row>
    <row r="170" spans="1:68" ht="14.25" hidden="1" customHeight="1" x14ac:dyDescent="0.25">
      <c r="A170" s="299" t="s">
        <v>76</v>
      </c>
      <c r="B170" s="300"/>
      <c r="C170" s="300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4">
        <v>4607111035691</v>
      </c>
      <c r="E171" s="295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3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04"/>
      <c r="R171" s="304"/>
      <c r="S171" s="304"/>
      <c r="T171" s="305"/>
      <c r="U171" s="37"/>
      <c r="V171" s="37"/>
      <c r="W171" s="38" t="s">
        <v>69</v>
      </c>
      <c r="X171" s="56">
        <v>42</v>
      </c>
      <c r="Y171" s="53">
        <f>IFERROR(IF(X171="","",X171),"")</f>
        <v>42</v>
      </c>
      <c r="Z171" s="39">
        <f>IFERROR(IF(X171="","",X171*0.01788),"")</f>
        <v>0.75095999999999996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142.29599999999999</v>
      </c>
      <c r="BN171" s="78">
        <f>IFERROR(Y171*I171,"0")</f>
        <v>142.29599999999999</v>
      </c>
      <c r="BO171" s="78">
        <f>IFERROR(X171/J171,"0")</f>
        <v>0.6</v>
      </c>
      <c r="BP171" s="78">
        <f>IFERROR(Y171/J171,"0")</f>
        <v>0.6</v>
      </c>
    </row>
    <row r="172" spans="1:68" ht="27" customHeight="1" x14ac:dyDescent="0.25">
      <c r="A172" s="60" t="s">
        <v>255</v>
      </c>
      <c r="B172" s="60" t="s">
        <v>256</v>
      </c>
      <c r="C172" s="34">
        <v>4301132182</v>
      </c>
      <c r="D172" s="294">
        <v>4607111035721</v>
      </c>
      <c r="E172" s="295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04"/>
      <c r="R172" s="304"/>
      <c r="S172" s="304"/>
      <c r="T172" s="305"/>
      <c r="U172" s="37"/>
      <c r="V172" s="37"/>
      <c r="W172" s="38" t="s">
        <v>69</v>
      </c>
      <c r="X172" s="56">
        <v>28</v>
      </c>
      <c r="Y172" s="53">
        <f>IFERROR(IF(X172="","",X172),"")</f>
        <v>28</v>
      </c>
      <c r="Z172" s="39">
        <f>IFERROR(IF(X172="","",X172*0.01788),"")</f>
        <v>0.50063999999999997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94.864000000000004</v>
      </c>
      <c r="BN172" s="78">
        <f>IFERROR(Y172*I172,"0")</f>
        <v>94.864000000000004</v>
      </c>
      <c r="BO172" s="78">
        <f>IFERROR(X172/J172,"0")</f>
        <v>0.4</v>
      </c>
      <c r="BP172" s="78">
        <f>IFERROR(Y172/J172,"0")</f>
        <v>0.4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4">
        <v>4607111038487</v>
      </c>
      <c r="E173" s="295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3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04"/>
      <c r="R173" s="304"/>
      <c r="S173" s="304"/>
      <c r="T173" s="305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01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2"/>
      <c r="P174" s="296" t="s">
        <v>72</v>
      </c>
      <c r="Q174" s="297"/>
      <c r="R174" s="297"/>
      <c r="S174" s="297"/>
      <c r="T174" s="297"/>
      <c r="U174" s="297"/>
      <c r="V174" s="298"/>
      <c r="W174" s="40" t="s">
        <v>69</v>
      </c>
      <c r="X174" s="41">
        <f>IFERROR(SUM(X171:X173),"0")</f>
        <v>98</v>
      </c>
      <c r="Y174" s="41">
        <f>IFERROR(SUM(Y171:Y173),"0")</f>
        <v>98</v>
      </c>
      <c r="Z174" s="41">
        <f>IFERROR(IF(Z171="",0,Z171),"0")+IFERROR(IF(Z172="",0,Z172),"0")+IFERROR(IF(Z173="",0,Z173),"0")</f>
        <v>1.7522399999999998</v>
      </c>
      <c r="AA174" s="64"/>
      <c r="AB174" s="64"/>
      <c r="AC174" s="64"/>
    </row>
    <row r="175" spans="1:68" x14ac:dyDescent="0.2">
      <c r="A175" s="300"/>
      <c r="B175" s="300"/>
      <c r="C175" s="300"/>
      <c r="D175" s="300"/>
      <c r="E175" s="300"/>
      <c r="F175" s="300"/>
      <c r="G175" s="300"/>
      <c r="H175" s="300"/>
      <c r="I175" s="300"/>
      <c r="J175" s="300"/>
      <c r="K175" s="300"/>
      <c r="L175" s="300"/>
      <c r="M175" s="300"/>
      <c r="N175" s="300"/>
      <c r="O175" s="302"/>
      <c r="P175" s="296" t="s">
        <v>72</v>
      </c>
      <c r="Q175" s="297"/>
      <c r="R175" s="297"/>
      <c r="S175" s="297"/>
      <c r="T175" s="297"/>
      <c r="U175" s="297"/>
      <c r="V175" s="298"/>
      <c r="W175" s="40" t="s">
        <v>73</v>
      </c>
      <c r="X175" s="41">
        <f>IFERROR(SUMPRODUCT(X171:X173*H171:H173),"0")</f>
        <v>294</v>
      </c>
      <c r="Y175" s="41">
        <f>IFERROR(SUMPRODUCT(Y171:Y173*H171:H173),"0")</f>
        <v>294</v>
      </c>
      <c r="Z175" s="40"/>
      <c r="AA175" s="64"/>
      <c r="AB175" s="64"/>
      <c r="AC175" s="64"/>
    </row>
    <row r="176" spans="1:68" ht="14.25" hidden="1" customHeight="1" x14ac:dyDescent="0.25">
      <c r="A176" s="299" t="s">
        <v>261</v>
      </c>
      <c r="B176" s="300"/>
      <c r="C176" s="300"/>
      <c r="D176" s="300"/>
      <c r="E176" s="300"/>
      <c r="F176" s="300"/>
      <c r="G176" s="300"/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63"/>
      <c r="AB176" s="63"/>
      <c r="AC176" s="63"/>
    </row>
    <row r="177" spans="1:68" ht="27" hidden="1" customHeight="1" x14ac:dyDescent="0.25">
      <c r="A177" s="60" t="s">
        <v>262</v>
      </c>
      <c r="B177" s="60" t="s">
        <v>263</v>
      </c>
      <c r="C177" s="34">
        <v>4301051855</v>
      </c>
      <c r="D177" s="294">
        <v>4680115885875</v>
      </c>
      <c r="E177" s="295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447" t="s">
        <v>266</v>
      </c>
      <c r="Q177" s="304"/>
      <c r="R177" s="304"/>
      <c r="S177" s="304"/>
      <c r="T177" s="305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idden="1" x14ac:dyDescent="0.2">
      <c r="A178" s="301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2"/>
      <c r="P178" s="296" t="s">
        <v>72</v>
      </c>
      <c r="Q178" s="297"/>
      <c r="R178" s="297"/>
      <c r="S178" s="297"/>
      <c r="T178" s="297"/>
      <c r="U178" s="297"/>
      <c r="V178" s="298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300"/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300"/>
      <c r="M179" s="300"/>
      <c r="N179" s="300"/>
      <c r="O179" s="302"/>
      <c r="P179" s="296" t="s">
        <v>72</v>
      </c>
      <c r="Q179" s="297"/>
      <c r="R179" s="297"/>
      <c r="S179" s="297"/>
      <c r="T179" s="297"/>
      <c r="U179" s="297"/>
      <c r="V179" s="298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hidden="1" customHeight="1" x14ac:dyDescent="0.2">
      <c r="A180" s="368" t="s">
        <v>269</v>
      </c>
      <c r="B180" s="369"/>
      <c r="C180" s="369"/>
      <c r="D180" s="369"/>
      <c r="E180" s="369"/>
      <c r="F180" s="369"/>
      <c r="G180" s="369"/>
      <c r="H180" s="369"/>
      <c r="I180" s="369"/>
      <c r="J180" s="369"/>
      <c r="K180" s="369"/>
      <c r="L180" s="369"/>
      <c r="M180" s="369"/>
      <c r="N180" s="369"/>
      <c r="O180" s="369"/>
      <c r="P180" s="369"/>
      <c r="Q180" s="369"/>
      <c r="R180" s="369"/>
      <c r="S180" s="369"/>
      <c r="T180" s="369"/>
      <c r="U180" s="369"/>
      <c r="V180" s="369"/>
      <c r="W180" s="369"/>
      <c r="X180" s="369"/>
      <c r="Y180" s="369"/>
      <c r="Z180" s="369"/>
      <c r="AA180" s="52"/>
      <c r="AB180" s="52"/>
      <c r="AC180" s="52"/>
    </row>
    <row r="181" spans="1:68" ht="16.5" hidden="1" customHeight="1" x14ac:dyDescent="0.25">
      <c r="A181" s="323" t="s">
        <v>270</v>
      </c>
      <c r="B181" s="300"/>
      <c r="C181" s="300"/>
      <c r="D181" s="300"/>
      <c r="E181" s="300"/>
      <c r="F181" s="300"/>
      <c r="G181" s="300"/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62"/>
      <c r="AB181" s="62"/>
      <c r="AC181" s="62"/>
    </row>
    <row r="182" spans="1:68" ht="14.25" hidden="1" customHeight="1" x14ac:dyDescent="0.25">
      <c r="A182" s="299" t="s">
        <v>76</v>
      </c>
      <c r="B182" s="300"/>
      <c r="C182" s="300"/>
      <c r="D182" s="300"/>
      <c r="E182" s="300"/>
      <c r="F182" s="300"/>
      <c r="G182" s="300"/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63"/>
      <c r="AB182" s="63"/>
      <c r="AC182" s="63"/>
    </row>
    <row r="183" spans="1:68" ht="27" hidden="1" customHeight="1" x14ac:dyDescent="0.25">
      <c r="A183" s="60" t="s">
        <v>271</v>
      </c>
      <c r="B183" s="60" t="s">
        <v>272</v>
      </c>
      <c r="C183" s="34">
        <v>4301132227</v>
      </c>
      <c r="D183" s="294">
        <v>4620207491133</v>
      </c>
      <c r="E183" s="295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482" t="s">
        <v>273</v>
      </c>
      <c r="Q183" s="304"/>
      <c r="R183" s="304"/>
      <c r="S183" s="304"/>
      <c r="T183" s="305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idden="1" x14ac:dyDescent="0.2">
      <c r="A184" s="301"/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2"/>
      <c r="P184" s="296" t="s">
        <v>72</v>
      </c>
      <c r="Q184" s="297"/>
      <c r="R184" s="297"/>
      <c r="S184" s="297"/>
      <c r="T184" s="297"/>
      <c r="U184" s="297"/>
      <c r="V184" s="298"/>
      <c r="W184" s="40" t="s">
        <v>69</v>
      </c>
      <c r="X184" s="41">
        <f>IFERROR(SUM(X183:X183),"0")</f>
        <v>0</v>
      </c>
      <c r="Y184" s="41">
        <f>IFERROR(SUM(Y183:Y183),"0")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300"/>
      <c r="B185" s="300"/>
      <c r="C185" s="300"/>
      <c r="D185" s="300"/>
      <c r="E185" s="300"/>
      <c r="F185" s="300"/>
      <c r="G185" s="300"/>
      <c r="H185" s="300"/>
      <c r="I185" s="300"/>
      <c r="J185" s="300"/>
      <c r="K185" s="300"/>
      <c r="L185" s="300"/>
      <c r="M185" s="300"/>
      <c r="N185" s="300"/>
      <c r="O185" s="302"/>
      <c r="P185" s="296" t="s">
        <v>72</v>
      </c>
      <c r="Q185" s="297"/>
      <c r="R185" s="297"/>
      <c r="S185" s="297"/>
      <c r="T185" s="297"/>
      <c r="U185" s="297"/>
      <c r="V185" s="298"/>
      <c r="W185" s="40" t="s">
        <v>73</v>
      </c>
      <c r="X185" s="41">
        <f>IFERROR(SUMPRODUCT(X183:X183*H183:H183),"0")</f>
        <v>0</v>
      </c>
      <c r="Y185" s="41">
        <f>IFERROR(SUMPRODUCT(Y183:Y183*H183:H183),"0")</f>
        <v>0</v>
      </c>
      <c r="Z185" s="40"/>
      <c r="AA185" s="64"/>
      <c r="AB185" s="64"/>
      <c r="AC185" s="64"/>
    </row>
    <row r="186" spans="1:68" ht="14.25" hidden="1" customHeight="1" x14ac:dyDescent="0.25">
      <c r="A186" s="299" t="s">
        <v>124</v>
      </c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63"/>
      <c r="AB186" s="63"/>
      <c r="AC186" s="63"/>
    </row>
    <row r="187" spans="1:68" ht="27" hidden="1" customHeight="1" x14ac:dyDescent="0.25">
      <c r="A187" s="60" t="s">
        <v>275</v>
      </c>
      <c r="B187" s="60" t="s">
        <v>276</v>
      </c>
      <c r="C187" s="34">
        <v>4301135707</v>
      </c>
      <c r="D187" s="294">
        <v>4620207490198</v>
      </c>
      <c r="E187" s="295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3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04"/>
      <c r="R187" s="304"/>
      <c r="S187" s="304"/>
      <c r="T187" s="305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71</v>
      </c>
      <c r="AK187" s="82">
        <v>1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hidden="1" customHeight="1" x14ac:dyDescent="0.25">
      <c r="A188" s="60" t="s">
        <v>278</v>
      </c>
      <c r="B188" s="60" t="s">
        <v>279</v>
      </c>
      <c r="C188" s="34">
        <v>4301135696</v>
      </c>
      <c r="D188" s="294">
        <v>4620207490235</v>
      </c>
      <c r="E188" s="295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180</v>
      </c>
      <c r="P188" s="4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04"/>
      <c r="R188" s="304"/>
      <c r="S188" s="304"/>
      <c r="T188" s="305"/>
      <c r="U188" s="37"/>
      <c r="V188" s="37"/>
      <c r="W188" s="38" t="s">
        <v>69</v>
      </c>
      <c r="X188" s="56">
        <v>0</v>
      </c>
      <c r="Y188" s="53">
        <f>IFERROR(IF(X188="","",X188),"")</f>
        <v>0</v>
      </c>
      <c r="Z188" s="39">
        <f>IFERROR(IF(X188="","",X188*0.01788),"")</f>
        <v>0</v>
      </c>
      <c r="AA188" s="65"/>
      <c r="AB188" s="66"/>
      <c r="AC188" s="200" t="s">
        <v>280</v>
      </c>
      <c r="AG188" s="78"/>
      <c r="AJ188" s="82" t="s">
        <v>71</v>
      </c>
      <c r="AK188" s="82">
        <v>1</v>
      </c>
      <c r="BB188" s="201" t="s">
        <v>81</v>
      </c>
      <c r="BM188" s="78">
        <f>IFERROR(X188*I188,"0")</f>
        <v>0</v>
      </c>
      <c r="BN188" s="78">
        <f>IFERROR(Y188*I188,"0")</f>
        <v>0</v>
      </c>
      <c r="BO188" s="78">
        <f>IFERROR(X188/J188,"0")</f>
        <v>0</v>
      </c>
      <c r="BP188" s="78">
        <f>IFERROR(Y188/J188,"0")</f>
        <v>0</v>
      </c>
    </row>
    <row r="189" spans="1:68" ht="27" hidden="1" customHeight="1" x14ac:dyDescent="0.25">
      <c r="A189" s="60" t="s">
        <v>281</v>
      </c>
      <c r="B189" s="60" t="s">
        <v>282</v>
      </c>
      <c r="C189" s="34">
        <v>4301135697</v>
      </c>
      <c r="D189" s="294">
        <v>4620207490259</v>
      </c>
      <c r="E189" s="295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180</v>
      </c>
      <c r="P189" s="30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04"/>
      <c r="R189" s="304"/>
      <c r="S189" s="304"/>
      <c r="T189" s="305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71</v>
      </c>
      <c r="AK189" s="82">
        <v>1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hidden="1" customHeight="1" x14ac:dyDescent="0.25">
      <c r="A190" s="60" t="s">
        <v>283</v>
      </c>
      <c r="B190" s="60" t="s">
        <v>284</v>
      </c>
      <c r="C190" s="34">
        <v>4301135681</v>
      </c>
      <c r="D190" s="294">
        <v>4620207490143</v>
      </c>
      <c r="E190" s="295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04"/>
      <c r="R190" s="304"/>
      <c r="S190" s="304"/>
      <c r="T190" s="305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idden="1" x14ac:dyDescent="0.2">
      <c r="A191" s="301"/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2"/>
      <c r="P191" s="296" t="s">
        <v>72</v>
      </c>
      <c r="Q191" s="297"/>
      <c r="R191" s="297"/>
      <c r="S191" s="297"/>
      <c r="T191" s="297"/>
      <c r="U191" s="297"/>
      <c r="V191" s="298"/>
      <c r="W191" s="40" t="s">
        <v>69</v>
      </c>
      <c r="X191" s="41">
        <f>IFERROR(SUM(X187:X190),"0")</f>
        <v>0</v>
      </c>
      <c r="Y191" s="41">
        <f>IFERROR(SUM(Y187:Y190),"0")</f>
        <v>0</v>
      </c>
      <c r="Z191" s="41">
        <f>IFERROR(IF(Z187="",0,Z187),"0")+IFERROR(IF(Z188="",0,Z188),"0")+IFERROR(IF(Z189="",0,Z189),"0")+IFERROR(IF(Z190="",0,Z190),"0")</f>
        <v>0</v>
      </c>
      <c r="AA191" s="64"/>
      <c r="AB191" s="64"/>
      <c r="AC191" s="64"/>
    </row>
    <row r="192" spans="1:68" hidden="1" x14ac:dyDescent="0.2">
      <c r="A192" s="300"/>
      <c r="B192" s="300"/>
      <c r="C192" s="300"/>
      <c r="D192" s="300"/>
      <c r="E192" s="300"/>
      <c r="F192" s="300"/>
      <c r="G192" s="300"/>
      <c r="H192" s="300"/>
      <c r="I192" s="300"/>
      <c r="J192" s="300"/>
      <c r="K192" s="300"/>
      <c r="L192" s="300"/>
      <c r="M192" s="300"/>
      <c r="N192" s="300"/>
      <c r="O192" s="302"/>
      <c r="P192" s="296" t="s">
        <v>72</v>
      </c>
      <c r="Q192" s="297"/>
      <c r="R192" s="297"/>
      <c r="S192" s="297"/>
      <c r="T192" s="297"/>
      <c r="U192" s="297"/>
      <c r="V192" s="298"/>
      <c r="W192" s="40" t="s">
        <v>73</v>
      </c>
      <c r="X192" s="41">
        <f>IFERROR(SUMPRODUCT(X187:X190*H187:H190),"0")</f>
        <v>0</v>
      </c>
      <c r="Y192" s="41">
        <f>IFERROR(SUMPRODUCT(Y187:Y190*H187:H190),"0")</f>
        <v>0</v>
      </c>
      <c r="Z192" s="40"/>
      <c r="AA192" s="64"/>
      <c r="AB192" s="64"/>
      <c r="AC192" s="64"/>
    </row>
    <row r="193" spans="1:68" ht="16.5" hidden="1" customHeight="1" x14ac:dyDescent="0.25">
      <c r="A193" s="323" t="s">
        <v>286</v>
      </c>
      <c r="B193" s="300"/>
      <c r="C193" s="300"/>
      <c r="D193" s="300"/>
      <c r="E193" s="300"/>
      <c r="F193" s="300"/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62"/>
      <c r="AB193" s="62"/>
      <c r="AC193" s="62"/>
    </row>
    <row r="194" spans="1:68" ht="14.25" hidden="1" customHeight="1" x14ac:dyDescent="0.25">
      <c r="A194" s="299" t="s">
        <v>63</v>
      </c>
      <c r="B194" s="300"/>
      <c r="C194" s="300"/>
      <c r="D194" s="300"/>
      <c r="E194" s="300"/>
      <c r="F194" s="300"/>
      <c r="G194" s="300"/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63"/>
      <c r="AB194" s="63"/>
      <c r="AC194" s="63"/>
    </row>
    <row r="195" spans="1:68" ht="27" hidden="1" customHeight="1" x14ac:dyDescent="0.25">
      <c r="A195" s="60" t="s">
        <v>287</v>
      </c>
      <c r="B195" s="60" t="s">
        <v>288</v>
      </c>
      <c r="C195" s="34">
        <v>4301070996</v>
      </c>
      <c r="D195" s="294">
        <v>4607111038654</v>
      </c>
      <c r="E195" s="295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103</v>
      </c>
      <c r="M195" s="36" t="s">
        <v>68</v>
      </c>
      <c r="N195" s="36"/>
      <c r="O195" s="35">
        <v>180</v>
      </c>
      <c r="P195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04"/>
      <c r="R195" s="304"/>
      <c r="S195" s="304"/>
      <c r="T195" s="305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104</v>
      </c>
      <c r="AK195" s="82">
        <v>12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hidden="1" customHeight="1" x14ac:dyDescent="0.25">
      <c r="A196" s="60" t="s">
        <v>290</v>
      </c>
      <c r="B196" s="60" t="s">
        <v>291</v>
      </c>
      <c r="C196" s="34">
        <v>4301070997</v>
      </c>
      <c r="D196" s="294">
        <v>4607111038586</v>
      </c>
      <c r="E196" s="295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103</v>
      </c>
      <c r="M196" s="36" t="s">
        <v>68</v>
      </c>
      <c r="N196" s="36"/>
      <c r="O196" s="35">
        <v>180</v>
      </c>
      <c r="P196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04"/>
      <c r="R196" s="304"/>
      <c r="S196" s="304"/>
      <c r="T196" s="305"/>
      <c r="U196" s="37"/>
      <c r="V196" s="37"/>
      <c r="W196" s="38" t="s">
        <v>69</v>
      </c>
      <c r="X196" s="56">
        <v>0</v>
      </c>
      <c r="Y196" s="53">
        <f t="shared" si="12"/>
        <v>0</v>
      </c>
      <c r="Z196" s="39">
        <f t="shared" si="13"/>
        <v>0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0</v>
      </c>
      <c r="BN196" s="78">
        <f t="shared" si="15"/>
        <v>0</v>
      </c>
      <c r="BO196" s="78">
        <f t="shared" si="16"/>
        <v>0</v>
      </c>
      <c r="BP196" s="78">
        <f t="shared" si="17"/>
        <v>0</v>
      </c>
    </row>
    <row r="197" spans="1:68" ht="27" hidden="1" customHeight="1" x14ac:dyDescent="0.25">
      <c r="A197" s="60" t="s">
        <v>292</v>
      </c>
      <c r="B197" s="60" t="s">
        <v>293</v>
      </c>
      <c r="C197" s="34">
        <v>4301070962</v>
      </c>
      <c r="D197" s="294">
        <v>4607111038609</v>
      </c>
      <c r="E197" s="295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04"/>
      <c r="R197" s="304"/>
      <c r="S197" s="304"/>
      <c r="T197" s="305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hidden="1" customHeight="1" x14ac:dyDescent="0.25">
      <c r="A198" s="60" t="s">
        <v>295</v>
      </c>
      <c r="B198" s="60" t="s">
        <v>296</v>
      </c>
      <c r="C198" s="34">
        <v>4301070963</v>
      </c>
      <c r="D198" s="294">
        <v>4607111038630</v>
      </c>
      <c r="E198" s="295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46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04"/>
      <c r="R198" s="304"/>
      <c r="S198" s="304"/>
      <c r="T198" s="305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hidden="1" customHeight="1" x14ac:dyDescent="0.25">
      <c r="A199" s="60" t="s">
        <v>297</v>
      </c>
      <c r="B199" s="60" t="s">
        <v>298</v>
      </c>
      <c r="C199" s="34">
        <v>4301070959</v>
      </c>
      <c r="D199" s="294">
        <v>4607111038616</v>
      </c>
      <c r="E199" s="295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4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04"/>
      <c r="R199" s="304"/>
      <c r="S199" s="304"/>
      <c r="T199" s="305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299</v>
      </c>
      <c r="B200" s="60" t="s">
        <v>300</v>
      </c>
      <c r="C200" s="34">
        <v>4301070960</v>
      </c>
      <c r="D200" s="294">
        <v>4607111038623</v>
      </c>
      <c r="E200" s="295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103</v>
      </c>
      <c r="M200" s="36" t="s">
        <v>68</v>
      </c>
      <c r="N200" s="36"/>
      <c r="O200" s="35">
        <v>180</v>
      </c>
      <c r="P200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04"/>
      <c r="R200" s="304"/>
      <c r="S200" s="304"/>
      <c r="T200" s="305"/>
      <c r="U200" s="37"/>
      <c r="V200" s="37"/>
      <c r="W200" s="38" t="s">
        <v>69</v>
      </c>
      <c r="X200" s="56">
        <v>12</v>
      </c>
      <c r="Y200" s="53">
        <f t="shared" si="12"/>
        <v>12</v>
      </c>
      <c r="Z200" s="39">
        <f t="shared" si="13"/>
        <v>0.186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70.44</v>
      </c>
      <c r="BN200" s="78">
        <f t="shared" si="15"/>
        <v>70.44</v>
      </c>
      <c r="BO200" s="78">
        <f t="shared" si="16"/>
        <v>0.14285714285714285</v>
      </c>
      <c r="BP200" s="78">
        <f t="shared" si="17"/>
        <v>0.14285714285714285</v>
      </c>
    </row>
    <row r="201" spans="1:68" x14ac:dyDescent="0.2">
      <c r="A201" s="301"/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M201" s="300"/>
      <c r="N201" s="300"/>
      <c r="O201" s="302"/>
      <c r="P201" s="296" t="s">
        <v>72</v>
      </c>
      <c r="Q201" s="297"/>
      <c r="R201" s="297"/>
      <c r="S201" s="297"/>
      <c r="T201" s="297"/>
      <c r="U201" s="297"/>
      <c r="V201" s="298"/>
      <c r="W201" s="40" t="s">
        <v>69</v>
      </c>
      <c r="X201" s="41">
        <f>IFERROR(SUM(X195:X200),"0")</f>
        <v>12</v>
      </c>
      <c r="Y201" s="41">
        <f>IFERROR(SUM(Y195:Y200),"0")</f>
        <v>12</v>
      </c>
      <c r="Z201" s="41">
        <f>IFERROR(IF(Z195="",0,Z195),"0")+IFERROR(IF(Z196="",0,Z196),"0")+IFERROR(IF(Z197="",0,Z197),"0")+IFERROR(IF(Z198="",0,Z198),"0")+IFERROR(IF(Z199="",0,Z199),"0")+IFERROR(IF(Z200="",0,Z200),"0")</f>
        <v>0.186</v>
      </c>
      <c r="AA201" s="64"/>
      <c r="AB201" s="64"/>
      <c r="AC201" s="64"/>
    </row>
    <row r="202" spans="1:68" x14ac:dyDescent="0.2">
      <c r="A202" s="300"/>
      <c r="B202" s="300"/>
      <c r="C202" s="300"/>
      <c r="D202" s="300"/>
      <c r="E202" s="300"/>
      <c r="F202" s="300"/>
      <c r="G202" s="300"/>
      <c r="H202" s="300"/>
      <c r="I202" s="300"/>
      <c r="J202" s="300"/>
      <c r="K202" s="300"/>
      <c r="L202" s="300"/>
      <c r="M202" s="300"/>
      <c r="N202" s="300"/>
      <c r="O202" s="302"/>
      <c r="P202" s="296" t="s">
        <v>72</v>
      </c>
      <c r="Q202" s="297"/>
      <c r="R202" s="297"/>
      <c r="S202" s="297"/>
      <c r="T202" s="297"/>
      <c r="U202" s="297"/>
      <c r="V202" s="298"/>
      <c r="W202" s="40" t="s">
        <v>73</v>
      </c>
      <c r="X202" s="41">
        <f>IFERROR(SUMPRODUCT(X195:X200*H195:H200),"0")</f>
        <v>67.199999999999989</v>
      </c>
      <c r="Y202" s="41">
        <f>IFERROR(SUMPRODUCT(Y195:Y200*H195:H200),"0")</f>
        <v>67.199999999999989</v>
      </c>
      <c r="Z202" s="40"/>
      <c r="AA202" s="64"/>
      <c r="AB202" s="64"/>
      <c r="AC202" s="64"/>
    </row>
    <row r="203" spans="1:68" ht="16.5" hidden="1" customHeight="1" x14ac:dyDescent="0.25">
      <c r="A203" s="323" t="s">
        <v>301</v>
      </c>
      <c r="B203" s="300"/>
      <c r="C203" s="300"/>
      <c r="D203" s="300"/>
      <c r="E203" s="300"/>
      <c r="F203" s="300"/>
      <c r="G203" s="300"/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62"/>
      <c r="AB203" s="62"/>
      <c r="AC203" s="62"/>
    </row>
    <row r="204" spans="1:68" ht="14.25" hidden="1" customHeight="1" x14ac:dyDescent="0.25">
      <c r="A204" s="299" t="s">
        <v>63</v>
      </c>
      <c r="B204" s="300"/>
      <c r="C204" s="300"/>
      <c r="D204" s="300"/>
      <c r="E204" s="300"/>
      <c r="F204" s="300"/>
      <c r="G204" s="300"/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63"/>
      <c r="AB204" s="63"/>
      <c r="AC204" s="63"/>
    </row>
    <row r="205" spans="1:68" ht="27" hidden="1" customHeight="1" x14ac:dyDescent="0.25">
      <c r="A205" s="60" t="s">
        <v>302</v>
      </c>
      <c r="B205" s="60" t="s">
        <v>303</v>
      </c>
      <c r="C205" s="34">
        <v>4301070917</v>
      </c>
      <c r="D205" s="294">
        <v>4607111035912</v>
      </c>
      <c r="E205" s="295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103</v>
      </c>
      <c r="M205" s="36" t="s">
        <v>68</v>
      </c>
      <c r="N205" s="36"/>
      <c r="O205" s="35">
        <v>180</v>
      </c>
      <c r="P205" s="37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04"/>
      <c r="R205" s="304"/>
      <c r="S205" s="304"/>
      <c r="T205" s="305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104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305</v>
      </c>
      <c r="B206" s="60" t="s">
        <v>306</v>
      </c>
      <c r="C206" s="34">
        <v>4301070920</v>
      </c>
      <c r="D206" s="294">
        <v>4607111035929</v>
      </c>
      <c r="E206" s="295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103</v>
      </c>
      <c r="M206" s="36" t="s">
        <v>68</v>
      </c>
      <c r="N206" s="36"/>
      <c r="O206" s="35">
        <v>180</v>
      </c>
      <c r="P206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04"/>
      <c r="R206" s="304"/>
      <c r="S206" s="304"/>
      <c r="T206" s="305"/>
      <c r="U206" s="37"/>
      <c r="V206" s="37"/>
      <c r="W206" s="38" t="s">
        <v>69</v>
      </c>
      <c r="X206" s="56">
        <v>60</v>
      </c>
      <c r="Y206" s="53">
        <f>IFERROR(IF(X206="","",X206),"")</f>
        <v>60</v>
      </c>
      <c r="Z206" s="39">
        <f>IFERROR(IF(X206="","",X206*0.0155),"")</f>
        <v>0.92999999999999994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448.2</v>
      </c>
      <c r="BN206" s="78">
        <f>IFERROR(Y206*I206,"0")</f>
        <v>448.2</v>
      </c>
      <c r="BO206" s="78">
        <f>IFERROR(X206/J206,"0")</f>
        <v>0.7142857142857143</v>
      </c>
      <c r="BP206" s="78">
        <f>IFERROR(Y206/J206,"0")</f>
        <v>0.7142857142857143</v>
      </c>
    </row>
    <row r="207" spans="1:68" ht="27" hidden="1" customHeight="1" x14ac:dyDescent="0.25">
      <c r="A207" s="60" t="s">
        <v>307</v>
      </c>
      <c r="B207" s="60" t="s">
        <v>308</v>
      </c>
      <c r="C207" s="34">
        <v>4301070915</v>
      </c>
      <c r="D207" s="294">
        <v>4607111035882</v>
      </c>
      <c r="E207" s="295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103</v>
      </c>
      <c r="M207" s="36" t="s">
        <v>68</v>
      </c>
      <c r="N207" s="36"/>
      <c r="O207" s="35">
        <v>180</v>
      </c>
      <c r="P207" s="4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04"/>
      <c r="R207" s="304"/>
      <c r="S207" s="304"/>
      <c r="T207" s="305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104</v>
      </c>
      <c r="AK207" s="82">
        <v>12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hidden="1" customHeight="1" x14ac:dyDescent="0.25">
      <c r="A208" s="60" t="s">
        <v>310</v>
      </c>
      <c r="B208" s="60" t="s">
        <v>311</v>
      </c>
      <c r="C208" s="34">
        <v>4301070921</v>
      </c>
      <c r="D208" s="294">
        <v>4607111035905</v>
      </c>
      <c r="E208" s="295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103</v>
      </c>
      <c r="M208" s="36" t="s">
        <v>68</v>
      </c>
      <c r="N208" s="36"/>
      <c r="O208" s="35">
        <v>180</v>
      </c>
      <c r="P208" s="3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04"/>
      <c r="R208" s="304"/>
      <c r="S208" s="304"/>
      <c r="T208" s="305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104</v>
      </c>
      <c r="AK208" s="82">
        <v>12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01"/>
      <c r="B209" s="300"/>
      <c r="C209" s="300"/>
      <c r="D209" s="300"/>
      <c r="E209" s="300"/>
      <c r="F209" s="300"/>
      <c r="G209" s="300"/>
      <c r="H209" s="300"/>
      <c r="I209" s="300"/>
      <c r="J209" s="300"/>
      <c r="K209" s="300"/>
      <c r="L209" s="300"/>
      <c r="M209" s="300"/>
      <c r="N209" s="300"/>
      <c r="O209" s="302"/>
      <c r="P209" s="296" t="s">
        <v>72</v>
      </c>
      <c r="Q209" s="297"/>
      <c r="R209" s="297"/>
      <c r="S209" s="297"/>
      <c r="T209" s="297"/>
      <c r="U209" s="297"/>
      <c r="V209" s="298"/>
      <c r="W209" s="40" t="s">
        <v>69</v>
      </c>
      <c r="X209" s="41">
        <f>IFERROR(SUM(X205:X208),"0")</f>
        <v>60</v>
      </c>
      <c r="Y209" s="41">
        <f>IFERROR(SUM(Y205:Y208),"0")</f>
        <v>60</v>
      </c>
      <c r="Z209" s="41">
        <f>IFERROR(IF(Z205="",0,Z205),"0")+IFERROR(IF(Z206="",0,Z206),"0")+IFERROR(IF(Z207="",0,Z207),"0")+IFERROR(IF(Z208="",0,Z208),"0")</f>
        <v>0.92999999999999994</v>
      </c>
      <c r="AA209" s="64"/>
      <c r="AB209" s="64"/>
      <c r="AC209" s="64"/>
    </row>
    <row r="210" spans="1:68" x14ac:dyDescent="0.2">
      <c r="A210" s="300"/>
      <c r="B210" s="300"/>
      <c r="C210" s="300"/>
      <c r="D210" s="300"/>
      <c r="E210" s="300"/>
      <c r="F210" s="300"/>
      <c r="G210" s="300"/>
      <c r="H210" s="300"/>
      <c r="I210" s="300"/>
      <c r="J210" s="300"/>
      <c r="K210" s="300"/>
      <c r="L210" s="300"/>
      <c r="M210" s="300"/>
      <c r="N210" s="300"/>
      <c r="O210" s="302"/>
      <c r="P210" s="296" t="s">
        <v>72</v>
      </c>
      <c r="Q210" s="297"/>
      <c r="R210" s="297"/>
      <c r="S210" s="297"/>
      <c r="T210" s="297"/>
      <c r="U210" s="297"/>
      <c r="V210" s="298"/>
      <c r="W210" s="40" t="s">
        <v>73</v>
      </c>
      <c r="X210" s="41">
        <f>IFERROR(SUMPRODUCT(X205:X208*H205:H208),"0")</f>
        <v>432</v>
      </c>
      <c r="Y210" s="41">
        <f>IFERROR(SUMPRODUCT(Y205:Y208*H205:H208),"0")</f>
        <v>432</v>
      </c>
      <c r="Z210" s="40"/>
      <c r="AA210" s="64"/>
      <c r="AB210" s="64"/>
      <c r="AC210" s="64"/>
    </row>
    <row r="211" spans="1:68" ht="16.5" hidden="1" customHeight="1" x14ac:dyDescent="0.25">
      <c r="A211" s="323" t="s">
        <v>312</v>
      </c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62"/>
      <c r="AB211" s="62"/>
      <c r="AC211" s="62"/>
    </row>
    <row r="212" spans="1:68" ht="14.25" hidden="1" customHeight="1" x14ac:dyDescent="0.25">
      <c r="A212" s="299" t="s">
        <v>63</v>
      </c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63"/>
      <c r="AB212" s="63"/>
      <c r="AC212" s="63"/>
    </row>
    <row r="213" spans="1:68" ht="27" customHeight="1" x14ac:dyDescent="0.25">
      <c r="A213" s="60" t="s">
        <v>313</v>
      </c>
      <c r="B213" s="60" t="s">
        <v>314</v>
      </c>
      <c r="C213" s="34">
        <v>4301071097</v>
      </c>
      <c r="D213" s="294">
        <v>4620207491096</v>
      </c>
      <c r="E213" s="295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06" t="s">
        <v>315</v>
      </c>
      <c r="Q213" s="304"/>
      <c r="R213" s="304"/>
      <c r="S213" s="304"/>
      <c r="T213" s="305"/>
      <c r="U213" s="37"/>
      <c r="V213" s="37"/>
      <c r="W213" s="38" t="s">
        <v>69</v>
      </c>
      <c r="X213" s="56">
        <v>36</v>
      </c>
      <c r="Y213" s="53">
        <f>IFERROR(IF(X213="","",X213),"")</f>
        <v>36</v>
      </c>
      <c r="Z213" s="39">
        <f>IFERROR(IF(X213="","",X213*0.0155),"")</f>
        <v>0.55800000000000005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188.28000000000003</v>
      </c>
      <c r="BN213" s="78">
        <f>IFERROR(Y213*I213,"0")</f>
        <v>188.28000000000003</v>
      </c>
      <c r="BO213" s="78">
        <f>IFERROR(X213/J213,"0")</f>
        <v>0.42857142857142855</v>
      </c>
      <c r="BP213" s="78">
        <f>IFERROR(Y213/J213,"0")</f>
        <v>0.42857142857142855</v>
      </c>
    </row>
    <row r="214" spans="1:68" x14ac:dyDescent="0.2">
      <c r="A214" s="301"/>
      <c r="B214" s="300"/>
      <c r="C214" s="300"/>
      <c r="D214" s="300"/>
      <c r="E214" s="300"/>
      <c r="F214" s="300"/>
      <c r="G214" s="300"/>
      <c r="H214" s="300"/>
      <c r="I214" s="300"/>
      <c r="J214" s="300"/>
      <c r="K214" s="300"/>
      <c r="L214" s="300"/>
      <c r="M214" s="300"/>
      <c r="N214" s="300"/>
      <c r="O214" s="302"/>
      <c r="P214" s="296" t="s">
        <v>72</v>
      </c>
      <c r="Q214" s="297"/>
      <c r="R214" s="297"/>
      <c r="S214" s="297"/>
      <c r="T214" s="297"/>
      <c r="U214" s="297"/>
      <c r="V214" s="298"/>
      <c r="W214" s="40" t="s">
        <v>69</v>
      </c>
      <c r="X214" s="41">
        <f>IFERROR(SUM(X213:X213),"0")</f>
        <v>36</v>
      </c>
      <c r="Y214" s="41">
        <f>IFERROR(SUM(Y213:Y213),"0")</f>
        <v>36</v>
      </c>
      <c r="Z214" s="41">
        <f>IFERROR(IF(Z213="",0,Z213),"0")</f>
        <v>0.55800000000000005</v>
      </c>
      <c r="AA214" s="64"/>
      <c r="AB214" s="64"/>
      <c r="AC214" s="64"/>
    </row>
    <row r="215" spans="1:68" x14ac:dyDescent="0.2">
      <c r="A215" s="300"/>
      <c r="B215" s="300"/>
      <c r="C215" s="300"/>
      <c r="D215" s="300"/>
      <c r="E215" s="300"/>
      <c r="F215" s="300"/>
      <c r="G215" s="300"/>
      <c r="H215" s="300"/>
      <c r="I215" s="300"/>
      <c r="J215" s="300"/>
      <c r="K215" s="300"/>
      <c r="L215" s="300"/>
      <c r="M215" s="300"/>
      <c r="N215" s="300"/>
      <c r="O215" s="302"/>
      <c r="P215" s="296" t="s">
        <v>72</v>
      </c>
      <c r="Q215" s="297"/>
      <c r="R215" s="297"/>
      <c r="S215" s="297"/>
      <c r="T215" s="297"/>
      <c r="U215" s="297"/>
      <c r="V215" s="298"/>
      <c r="W215" s="40" t="s">
        <v>73</v>
      </c>
      <c r="X215" s="41">
        <f>IFERROR(SUMPRODUCT(X213:X213*H213:H213),"0")</f>
        <v>180</v>
      </c>
      <c r="Y215" s="41">
        <f>IFERROR(SUMPRODUCT(Y213:Y213*H213:H213),"0")</f>
        <v>180</v>
      </c>
      <c r="Z215" s="40"/>
      <c r="AA215" s="64"/>
      <c r="AB215" s="64"/>
      <c r="AC215" s="64"/>
    </row>
    <row r="216" spans="1:68" ht="16.5" hidden="1" customHeight="1" x14ac:dyDescent="0.25">
      <c r="A216" s="323" t="s">
        <v>317</v>
      </c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62"/>
      <c r="AB216" s="62"/>
      <c r="AC216" s="62"/>
    </row>
    <row r="217" spans="1:68" ht="14.25" hidden="1" customHeight="1" x14ac:dyDescent="0.25">
      <c r="A217" s="299" t="s">
        <v>63</v>
      </c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63"/>
      <c r="AB217" s="63"/>
      <c r="AC217" s="63"/>
    </row>
    <row r="218" spans="1:68" ht="27" hidden="1" customHeight="1" x14ac:dyDescent="0.25">
      <c r="A218" s="60" t="s">
        <v>318</v>
      </c>
      <c r="B218" s="60" t="s">
        <v>319</v>
      </c>
      <c r="C218" s="34">
        <v>4301071093</v>
      </c>
      <c r="D218" s="294">
        <v>4620207490709</v>
      </c>
      <c r="E218" s="295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4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04"/>
      <c r="R218" s="304"/>
      <c r="S218" s="304"/>
      <c r="T218" s="305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hidden="1" x14ac:dyDescent="0.2">
      <c r="A219" s="301"/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2"/>
      <c r="P219" s="296" t="s">
        <v>72</v>
      </c>
      <c r="Q219" s="297"/>
      <c r="R219" s="297"/>
      <c r="S219" s="297"/>
      <c r="T219" s="297"/>
      <c r="U219" s="297"/>
      <c r="V219" s="298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hidden="1" x14ac:dyDescent="0.2">
      <c r="A220" s="300"/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2"/>
      <c r="P220" s="296" t="s">
        <v>72</v>
      </c>
      <c r="Q220" s="297"/>
      <c r="R220" s="297"/>
      <c r="S220" s="297"/>
      <c r="T220" s="297"/>
      <c r="U220" s="297"/>
      <c r="V220" s="298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hidden="1" customHeight="1" x14ac:dyDescent="0.25">
      <c r="A221" s="299" t="s">
        <v>124</v>
      </c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63"/>
      <c r="AB221" s="63"/>
      <c r="AC221" s="63"/>
    </row>
    <row r="222" spans="1:68" ht="27" hidden="1" customHeight="1" x14ac:dyDescent="0.25">
      <c r="A222" s="60" t="s">
        <v>321</v>
      </c>
      <c r="B222" s="60" t="s">
        <v>322</v>
      </c>
      <c r="C222" s="34">
        <v>4301135692</v>
      </c>
      <c r="D222" s="294">
        <v>4620207490570</v>
      </c>
      <c r="E222" s="295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43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04"/>
      <c r="R222" s="304"/>
      <c r="S222" s="304"/>
      <c r="T222" s="305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324</v>
      </c>
      <c r="B223" s="60" t="s">
        <v>325</v>
      </c>
      <c r="C223" s="34">
        <v>4301135691</v>
      </c>
      <c r="D223" s="294">
        <v>4620207490549</v>
      </c>
      <c r="E223" s="295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3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04"/>
      <c r="R223" s="304"/>
      <c r="S223" s="304"/>
      <c r="T223" s="305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326</v>
      </c>
      <c r="B224" s="60" t="s">
        <v>327</v>
      </c>
      <c r="C224" s="34">
        <v>4301135694</v>
      </c>
      <c r="D224" s="294">
        <v>4620207490501</v>
      </c>
      <c r="E224" s="295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3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04"/>
      <c r="R224" s="304"/>
      <c r="S224" s="304"/>
      <c r="T224" s="305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idden="1" x14ac:dyDescent="0.2">
      <c r="A225" s="301"/>
      <c r="B225" s="300"/>
      <c r="C225" s="300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  <c r="O225" s="302"/>
      <c r="P225" s="296" t="s">
        <v>72</v>
      </c>
      <c r="Q225" s="297"/>
      <c r="R225" s="297"/>
      <c r="S225" s="297"/>
      <c r="T225" s="297"/>
      <c r="U225" s="297"/>
      <c r="V225" s="298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300"/>
      <c r="B226" s="300"/>
      <c r="C226" s="300"/>
      <c r="D226" s="300"/>
      <c r="E226" s="300"/>
      <c r="F226" s="300"/>
      <c r="G226" s="300"/>
      <c r="H226" s="300"/>
      <c r="I226" s="300"/>
      <c r="J226" s="300"/>
      <c r="K226" s="300"/>
      <c r="L226" s="300"/>
      <c r="M226" s="300"/>
      <c r="N226" s="300"/>
      <c r="O226" s="302"/>
      <c r="P226" s="296" t="s">
        <v>72</v>
      </c>
      <c r="Q226" s="297"/>
      <c r="R226" s="297"/>
      <c r="S226" s="297"/>
      <c r="T226" s="297"/>
      <c r="U226" s="297"/>
      <c r="V226" s="298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23" t="s">
        <v>328</v>
      </c>
      <c r="B227" s="300"/>
      <c r="C227" s="300"/>
      <c r="D227" s="300"/>
      <c r="E227" s="300"/>
      <c r="F227" s="300"/>
      <c r="G227" s="300"/>
      <c r="H227" s="300"/>
      <c r="I227" s="300"/>
      <c r="J227" s="300"/>
      <c r="K227" s="300"/>
      <c r="L227" s="300"/>
      <c r="M227" s="300"/>
      <c r="N227" s="300"/>
      <c r="O227" s="300"/>
      <c r="P227" s="300"/>
      <c r="Q227" s="300"/>
      <c r="R227" s="300"/>
      <c r="S227" s="300"/>
      <c r="T227" s="300"/>
      <c r="U227" s="300"/>
      <c r="V227" s="300"/>
      <c r="W227" s="300"/>
      <c r="X227" s="300"/>
      <c r="Y227" s="300"/>
      <c r="Z227" s="300"/>
      <c r="AA227" s="62"/>
      <c r="AB227" s="62"/>
      <c r="AC227" s="62"/>
    </row>
    <row r="228" spans="1:68" ht="14.25" hidden="1" customHeight="1" x14ac:dyDescent="0.25">
      <c r="A228" s="299" t="s">
        <v>63</v>
      </c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  <c r="O228" s="300"/>
      <c r="P228" s="300"/>
      <c r="Q228" s="300"/>
      <c r="R228" s="300"/>
      <c r="S228" s="300"/>
      <c r="T228" s="300"/>
      <c r="U228" s="300"/>
      <c r="V228" s="300"/>
      <c r="W228" s="300"/>
      <c r="X228" s="300"/>
      <c r="Y228" s="300"/>
      <c r="Z228" s="300"/>
      <c r="AA228" s="63"/>
      <c r="AB228" s="63"/>
      <c r="AC228" s="63"/>
    </row>
    <row r="229" spans="1:68" ht="16.5" hidden="1" customHeight="1" x14ac:dyDescent="0.25">
      <c r="A229" s="60" t="s">
        <v>329</v>
      </c>
      <c r="B229" s="60" t="s">
        <v>330</v>
      </c>
      <c r="C229" s="34">
        <v>4301071063</v>
      </c>
      <c r="D229" s="294">
        <v>4607111039019</v>
      </c>
      <c r="E229" s="295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04"/>
      <c r="R229" s="304"/>
      <c r="S229" s="304"/>
      <c r="T229" s="305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hidden="1" customHeight="1" x14ac:dyDescent="0.25">
      <c r="A230" s="60" t="s">
        <v>332</v>
      </c>
      <c r="B230" s="60" t="s">
        <v>333</v>
      </c>
      <c r="C230" s="34">
        <v>4301071000</v>
      </c>
      <c r="D230" s="294">
        <v>4607111038708</v>
      </c>
      <c r="E230" s="295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04"/>
      <c r="R230" s="304"/>
      <c r="S230" s="304"/>
      <c r="T230" s="305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71</v>
      </c>
      <c r="AK230" s="82">
        <v>1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01"/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M231" s="300"/>
      <c r="N231" s="300"/>
      <c r="O231" s="302"/>
      <c r="P231" s="296" t="s">
        <v>72</v>
      </c>
      <c r="Q231" s="297"/>
      <c r="R231" s="297"/>
      <c r="S231" s="297"/>
      <c r="T231" s="297"/>
      <c r="U231" s="297"/>
      <c r="V231" s="298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hidden="1" x14ac:dyDescent="0.2">
      <c r="A232" s="300"/>
      <c r="B232" s="300"/>
      <c r="C232" s="300"/>
      <c r="D232" s="300"/>
      <c r="E232" s="300"/>
      <c r="F232" s="300"/>
      <c r="G232" s="300"/>
      <c r="H232" s="300"/>
      <c r="I232" s="300"/>
      <c r="J232" s="300"/>
      <c r="K232" s="300"/>
      <c r="L232" s="300"/>
      <c r="M232" s="300"/>
      <c r="N232" s="300"/>
      <c r="O232" s="302"/>
      <c r="P232" s="296" t="s">
        <v>72</v>
      </c>
      <c r="Q232" s="297"/>
      <c r="R232" s="297"/>
      <c r="S232" s="297"/>
      <c r="T232" s="297"/>
      <c r="U232" s="297"/>
      <c r="V232" s="298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hidden="1" customHeight="1" x14ac:dyDescent="0.2">
      <c r="A233" s="368" t="s">
        <v>334</v>
      </c>
      <c r="B233" s="369"/>
      <c r="C233" s="369"/>
      <c r="D233" s="369"/>
      <c r="E233" s="369"/>
      <c r="F233" s="369"/>
      <c r="G233" s="369"/>
      <c r="H233" s="369"/>
      <c r="I233" s="369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369"/>
      <c r="Z233" s="369"/>
      <c r="AA233" s="52"/>
      <c r="AB233" s="52"/>
      <c r="AC233" s="52"/>
    </row>
    <row r="234" spans="1:68" ht="16.5" hidden="1" customHeight="1" x14ac:dyDescent="0.25">
      <c r="A234" s="323" t="s">
        <v>335</v>
      </c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  <c r="O234" s="300"/>
      <c r="P234" s="300"/>
      <c r="Q234" s="300"/>
      <c r="R234" s="300"/>
      <c r="S234" s="300"/>
      <c r="T234" s="300"/>
      <c r="U234" s="300"/>
      <c r="V234" s="300"/>
      <c r="W234" s="300"/>
      <c r="X234" s="300"/>
      <c r="Y234" s="300"/>
      <c r="Z234" s="300"/>
      <c r="AA234" s="62"/>
      <c r="AB234" s="62"/>
      <c r="AC234" s="62"/>
    </row>
    <row r="235" spans="1:68" ht="14.25" hidden="1" customHeight="1" x14ac:dyDescent="0.25">
      <c r="A235" s="299" t="s">
        <v>63</v>
      </c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  <c r="O235" s="300"/>
      <c r="P235" s="300"/>
      <c r="Q235" s="300"/>
      <c r="R235" s="300"/>
      <c r="S235" s="300"/>
      <c r="T235" s="300"/>
      <c r="U235" s="300"/>
      <c r="V235" s="300"/>
      <c r="W235" s="300"/>
      <c r="X235" s="300"/>
      <c r="Y235" s="300"/>
      <c r="Z235" s="300"/>
      <c r="AA235" s="63"/>
      <c r="AB235" s="63"/>
      <c r="AC235" s="63"/>
    </row>
    <row r="236" spans="1:68" ht="27" hidden="1" customHeight="1" x14ac:dyDescent="0.25">
      <c r="A236" s="60" t="s">
        <v>336</v>
      </c>
      <c r="B236" s="60" t="s">
        <v>337</v>
      </c>
      <c r="C236" s="34">
        <v>4301071036</v>
      </c>
      <c r="D236" s="294">
        <v>4607111036162</v>
      </c>
      <c r="E236" s="295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3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04"/>
      <c r="R236" s="304"/>
      <c r="S236" s="304"/>
      <c r="T236" s="305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01"/>
      <c r="B237" s="300"/>
      <c r="C237" s="300"/>
      <c r="D237" s="300"/>
      <c r="E237" s="300"/>
      <c r="F237" s="300"/>
      <c r="G237" s="300"/>
      <c r="H237" s="300"/>
      <c r="I237" s="300"/>
      <c r="J237" s="300"/>
      <c r="K237" s="300"/>
      <c r="L237" s="300"/>
      <c r="M237" s="300"/>
      <c r="N237" s="300"/>
      <c r="O237" s="302"/>
      <c r="P237" s="296" t="s">
        <v>72</v>
      </c>
      <c r="Q237" s="297"/>
      <c r="R237" s="297"/>
      <c r="S237" s="297"/>
      <c r="T237" s="297"/>
      <c r="U237" s="297"/>
      <c r="V237" s="298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hidden="1" x14ac:dyDescent="0.2">
      <c r="A238" s="300"/>
      <c r="B238" s="300"/>
      <c r="C238" s="300"/>
      <c r="D238" s="300"/>
      <c r="E238" s="300"/>
      <c r="F238" s="300"/>
      <c r="G238" s="300"/>
      <c r="H238" s="300"/>
      <c r="I238" s="300"/>
      <c r="J238" s="300"/>
      <c r="K238" s="300"/>
      <c r="L238" s="300"/>
      <c r="M238" s="300"/>
      <c r="N238" s="300"/>
      <c r="O238" s="302"/>
      <c r="P238" s="296" t="s">
        <v>72</v>
      </c>
      <c r="Q238" s="297"/>
      <c r="R238" s="297"/>
      <c r="S238" s="297"/>
      <c r="T238" s="297"/>
      <c r="U238" s="297"/>
      <c r="V238" s="298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hidden="1" customHeight="1" x14ac:dyDescent="0.2">
      <c r="A239" s="368" t="s">
        <v>339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369"/>
      <c r="Z239" s="369"/>
      <c r="AA239" s="52"/>
      <c r="AB239" s="52"/>
      <c r="AC239" s="52"/>
    </row>
    <row r="240" spans="1:68" ht="16.5" hidden="1" customHeight="1" x14ac:dyDescent="0.25">
      <c r="A240" s="323" t="s">
        <v>340</v>
      </c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  <c r="O240" s="300"/>
      <c r="P240" s="300"/>
      <c r="Q240" s="300"/>
      <c r="R240" s="300"/>
      <c r="S240" s="300"/>
      <c r="T240" s="300"/>
      <c r="U240" s="300"/>
      <c r="V240" s="300"/>
      <c r="W240" s="300"/>
      <c r="X240" s="300"/>
      <c r="Y240" s="300"/>
      <c r="Z240" s="300"/>
      <c r="AA240" s="62"/>
      <c r="AB240" s="62"/>
      <c r="AC240" s="62"/>
    </row>
    <row r="241" spans="1:68" ht="14.25" hidden="1" customHeight="1" x14ac:dyDescent="0.25">
      <c r="A241" s="299" t="s">
        <v>63</v>
      </c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  <c r="O241" s="300"/>
      <c r="P241" s="300"/>
      <c r="Q241" s="300"/>
      <c r="R241" s="300"/>
      <c r="S241" s="300"/>
      <c r="T241" s="300"/>
      <c r="U241" s="300"/>
      <c r="V241" s="300"/>
      <c r="W241" s="300"/>
      <c r="X241" s="300"/>
      <c r="Y241" s="300"/>
      <c r="Z241" s="300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4">
        <v>4607111035899</v>
      </c>
      <c r="E242" s="295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103</v>
      </c>
      <c r="M242" s="36" t="s">
        <v>68</v>
      </c>
      <c r="N242" s="36"/>
      <c r="O242" s="35">
        <v>180</v>
      </c>
      <c r="P242" s="3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04"/>
      <c r="R242" s="304"/>
      <c r="S242" s="304"/>
      <c r="T242" s="305"/>
      <c r="U242" s="37"/>
      <c r="V242" s="37"/>
      <c r="W242" s="38" t="s">
        <v>69</v>
      </c>
      <c r="X242" s="56">
        <v>12</v>
      </c>
      <c r="Y242" s="53">
        <f>IFERROR(IF(X242="","",X242),"")</f>
        <v>12</v>
      </c>
      <c r="Z242" s="39">
        <f>IFERROR(IF(X242="","",X242*0.0155),"")</f>
        <v>0.186</v>
      </c>
      <c r="AA242" s="65"/>
      <c r="AB242" s="66"/>
      <c r="AC242" s="242" t="s">
        <v>249</v>
      </c>
      <c r="AG242" s="78"/>
      <c r="AJ242" s="82" t="s">
        <v>104</v>
      </c>
      <c r="AK242" s="82">
        <v>12</v>
      </c>
      <c r="BB242" s="243" t="s">
        <v>1</v>
      </c>
      <c r="BM242" s="78">
        <f>IFERROR(X242*I242,"0")</f>
        <v>63.143999999999991</v>
      </c>
      <c r="BN242" s="78">
        <f>IFERROR(Y242*I242,"0")</f>
        <v>63.143999999999991</v>
      </c>
      <c r="BO242" s="78">
        <f>IFERROR(X242/J242,"0")</f>
        <v>0.14285714285714285</v>
      </c>
      <c r="BP242" s="78">
        <f>IFERROR(Y242/J242,"0")</f>
        <v>0.14285714285714285</v>
      </c>
    </row>
    <row r="243" spans="1:68" x14ac:dyDescent="0.2">
      <c r="A243" s="301"/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300"/>
      <c r="M243" s="300"/>
      <c r="N243" s="300"/>
      <c r="O243" s="302"/>
      <c r="P243" s="296" t="s">
        <v>72</v>
      </c>
      <c r="Q243" s="297"/>
      <c r="R243" s="297"/>
      <c r="S243" s="297"/>
      <c r="T243" s="297"/>
      <c r="U243" s="297"/>
      <c r="V243" s="298"/>
      <c r="W243" s="40" t="s">
        <v>69</v>
      </c>
      <c r="X243" s="41">
        <f>IFERROR(SUM(X242:X242),"0")</f>
        <v>12</v>
      </c>
      <c r="Y243" s="41">
        <f>IFERROR(SUM(Y242:Y242),"0")</f>
        <v>12</v>
      </c>
      <c r="Z243" s="41">
        <f>IFERROR(IF(Z242="",0,Z242),"0")</f>
        <v>0.186</v>
      </c>
      <c r="AA243" s="64"/>
      <c r="AB243" s="64"/>
      <c r="AC243" s="64"/>
    </row>
    <row r="244" spans="1:68" x14ac:dyDescent="0.2">
      <c r="A244" s="300"/>
      <c r="B244" s="300"/>
      <c r="C244" s="300"/>
      <c r="D244" s="300"/>
      <c r="E244" s="300"/>
      <c r="F244" s="300"/>
      <c r="G244" s="300"/>
      <c r="H244" s="300"/>
      <c r="I244" s="300"/>
      <c r="J244" s="300"/>
      <c r="K244" s="300"/>
      <c r="L244" s="300"/>
      <c r="M244" s="300"/>
      <c r="N244" s="300"/>
      <c r="O244" s="302"/>
      <c r="P244" s="296" t="s">
        <v>72</v>
      </c>
      <c r="Q244" s="297"/>
      <c r="R244" s="297"/>
      <c r="S244" s="297"/>
      <c r="T244" s="297"/>
      <c r="U244" s="297"/>
      <c r="V244" s="298"/>
      <c r="W244" s="40" t="s">
        <v>73</v>
      </c>
      <c r="X244" s="41">
        <f>IFERROR(SUMPRODUCT(X242:X242*H242:H242),"0")</f>
        <v>60</v>
      </c>
      <c r="Y244" s="41">
        <f>IFERROR(SUMPRODUCT(Y242:Y242*H242:H242),"0")</f>
        <v>60</v>
      </c>
      <c r="Z244" s="40"/>
      <c r="AA244" s="64"/>
      <c r="AB244" s="64"/>
      <c r="AC244" s="64"/>
    </row>
    <row r="245" spans="1:68" ht="27.75" hidden="1" customHeight="1" x14ac:dyDescent="0.2">
      <c r="A245" s="368" t="s">
        <v>343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369"/>
      <c r="Z245" s="369"/>
      <c r="AA245" s="52"/>
      <c r="AB245" s="52"/>
      <c r="AC245" s="52"/>
    </row>
    <row r="246" spans="1:68" ht="16.5" hidden="1" customHeight="1" x14ac:dyDescent="0.25">
      <c r="A246" s="323" t="s">
        <v>344</v>
      </c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  <c r="O246" s="300"/>
      <c r="P246" s="300"/>
      <c r="Q246" s="300"/>
      <c r="R246" s="300"/>
      <c r="S246" s="300"/>
      <c r="T246" s="300"/>
      <c r="U246" s="300"/>
      <c r="V246" s="300"/>
      <c r="W246" s="300"/>
      <c r="X246" s="300"/>
      <c r="Y246" s="300"/>
      <c r="Z246" s="300"/>
      <c r="AA246" s="62"/>
      <c r="AB246" s="62"/>
      <c r="AC246" s="62"/>
    </row>
    <row r="247" spans="1:68" ht="14.25" hidden="1" customHeight="1" x14ac:dyDescent="0.25">
      <c r="A247" s="299" t="s">
        <v>345</v>
      </c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  <c r="O247" s="300"/>
      <c r="P247" s="300"/>
      <c r="Q247" s="300"/>
      <c r="R247" s="300"/>
      <c r="S247" s="300"/>
      <c r="T247" s="300"/>
      <c r="U247" s="300"/>
      <c r="V247" s="300"/>
      <c r="W247" s="300"/>
      <c r="X247" s="300"/>
      <c r="Y247" s="300"/>
      <c r="Z247" s="300"/>
      <c r="AA247" s="63"/>
      <c r="AB247" s="63"/>
      <c r="AC247" s="63"/>
    </row>
    <row r="248" spans="1:68" ht="27" hidden="1" customHeight="1" x14ac:dyDescent="0.25">
      <c r="A248" s="60" t="s">
        <v>346</v>
      </c>
      <c r="B248" s="60" t="s">
        <v>347</v>
      </c>
      <c r="C248" s="34">
        <v>4301133004</v>
      </c>
      <c r="D248" s="294">
        <v>4607111039774</v>
      </c>
      <c r="E248" s="295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04"/>
      <c r="R248" s="304"/>
      <c r="S248" s="304"/>
      <c r="T248" s="305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idden="1" x14ac:dyDescent="0.2">
      <c r="A249" s="301"/>
      <c r="B249" s="300"/>
      <c r="C249" s="300"/>
      <c r="D249" s="300"/>
      <c r="E249" s="300"/>
      <c r="F249" s="300"/>
      <c r="G249" s="300"/>
      <c r="H249" s="300"/>
      <c r="I249" s="300"/>
      <c r="J249" s="300"/>
      <c r="K249" s="300"/>
      <c r="L249" s="300"/>
      <c r="M249" s="300"/>
      <c r="N249" s="300"/>
      <c r="O249" s="302"/>
      <c r="P249" s="296" t="s">
        <v>72</v>
      </c>
      <c r="Q249" s="297"/>
      <c r="R249" s="297"/>
      <c r="S249" s="297"/>
      <c r="T249" s="297"/>
      <c r="U249" s="297"/>
      <c r="V249" s="298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hidden="1" x14ac:dyDescent="0.2">
      <c r="A250" s="300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2"/>
      <c r="P250" s="296" t="s">
        <v>72</v>
      </c>
      <c r="Q250" s="297"/>
      <c r="R250" s="297"/>
      <c r="S250" s="297"/>
      <c r="T250" s="297"/>
      <c r="U250" s="297"/>
      <c r="V250" s="298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hidden="1" customHeight="1" x14ac:dyDescent="0.25">
      <c r="A251" s="299" t="s">
        <v>124</v>
      </c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  <c r="O251" s="300"/>
      <c r="P251" s="300"/>
      <c r="Q251" s="300"/>
      <c r="R251" s="300"/>
      <c r="S251" s="300"/>
      <c r="T251" s="300"/>
      <c r="U251" s="300"/>
      <c r="V251" s="300"/>
      <c r="W251" s="300"/>
      <c r="X251" s="300"/>
      <c r="Y251" s="300"/>
      <c r="Z251" s="300"/>
      <c r="AA251" s="63"/>
      <c r="AB251" s="63"/>
      <c r="AC251" s="63"/>
    </row>
    <row r="252" spans="1:68" ht="37.5" hidden="1" customHeight="1" x14ac:dyDescent="0.25">
      <c r="A252" s="60" t="s">
        <v>349</v>
      </c>
      <c r="B252" s="60" t="s">
        <v>350</v>
      </c>
      <c r="C252" s="34">
        <v>4301135400</v>
      </c>
      <c r="D252" s="294">
        <v>4607111039361</v>
      </c>
      <c r="E252" s="295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3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04"/>
      <c r="R252" s="304"/>
      <c r="S252" s="304"/>
      <c r="T252" s="305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01"/>
      <c r="B253" s="300"/>
      <c r="C253" s="300"/>
      <c r="D253" s="300"/>
      <c r="E253" s="300"/>
      <c r="F253" s="300"/>
      <c r="G253" s="300"/>
      <c r="H253" s="300"/>
      <c r="I253" s="300"/>
      <c r="J253" s="300"/>
      <c r="K253" s="300"/>
      <c r="L253" s="300"/>
      <c r="M253" s="300"/>
      <c r="N253" s="300"/>
      <c r="O253" s="302"/>
      <c r="P253" s="296" t="s">
        <v>72</v>
      </c>
      <c r="Q253" s="297"/>
      <c r="R253" s="297"/>
      <c r="S253" s="297"/>
      <c r="T253" s="297"/>
      <c r="U253" s="297"/>
      <c r="V253" s="298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hidden="1" x14ac:dyDescent="0.2">
      <c r="A254" s="300"/>
      <c r="B254" s="300"/>
      <c r="C254" s="300"/>
      <c r="D254" s="300"/>
      <c r="E254" s="300"/>
      <c r="F254" s="300"/>
      <c r="G254" s="300"/>
      <c r="H254" s="300"/>
      <c r="I254" s="300"/>
      <c r="J254" s="300"/>
      <c r="K254" s="300"/>
      <c r="L254" s="300"/>
      <c r="M254" s="300"/>
      <c r="N254" s="300"/>
      <c r="O254" s="302"/>
      <c r="P254" s="296" t="s">
        <v>72</v>
      </c>
      <c r="Q254" s="297"/>
      <c r="R254" s="297"/>
      <c r="S254" s="297"/>
      <c r="T254" s="297"/>
      <c r="U254" s="297"/>
      <c r="V254" s="298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hidden="1" customHeight="1" x14ac:dyDescent="0.2">
      <c r="A255" s="368" t="s">
        <v>351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52"/>
      <c r="AB255" s="52"/>
      <c r="AC255" s="52"/>
    </row>
    <row r="256" spans="1:68" ht="16.5" hidden="1" customHeight="1" x14ac:dyDescent="0.25">
      <c r="A256" s="323" t="s">
        <v>351</v>
      </c>
      <c r="B256" s="300"/>
      <c r="C256" s="300"/>
      <c r="D256" s="300"/>
      <c r="E256" s="300"/>
      <c r="F256" s="300"/>
      <c r="G256" s="300"/>
      <c r="H256" s="300"/>
      <c r="I256" s="300"/>
      <c r="J256" s="300"/>
      <c r="K256" s="300"/>
      <c r="L256" s="300"/>
      <c r="M256" s="300"/>
      <c r="N256" s="300"/>
      <c r="O256" s="300"/>
      <c r="P256" s="300"/>
      <c r="Q256" s="300"/>
      <c r="R256" s="300"/>
      <c r="S256" s="300"/>
      <c r="T256" s="300"/>
      <c r="U256" s="300"/>
      <c r="V256" s="300"/>
      <c r="W256" s="300"/>
      <c r="X256" s="300"/>
      <c r="Y256" s="300"/>
      <c r="Z256" s="300"/>
      <c r="AA256" s="62"/>
      <c r="AB256" s="62"/>
      <c r="AC256" s="62"/>
    </row>
    <row r="257" spans="1:68" ht="14.25" hidden="1" customHeight="1" x14ac:dyDescent="0.25">
      <c r="A257" s="299" t="s">
        <v>63</v>
      </c>
      <c r="B257" s="300"/>
      <c r="C257" s="300"/>
      <c r="D257" s="300"/>
      <c r="E257" s="300"/>
      <c r="F257" s="300"/>
      <c r="G257" s="300"/>
      <c r="H257" s="300"/>
      <c r="I257" s="300"/>
      <c r="J257" s="300"/>
      <c r="K257" s="300"/>
      <c r="L257" s="300"/>
      <c r="M257" s="300"/>
      <c r="N257" s="300"/>
      <c r="O257" s="300"/>
      <c r="P257" s="300"/>
      <c r="Q257" s="300"/>
      <c r="R257" s="300"/>
      <c r="S257" s="300"/>
      <c r="T257" s="300"/>
      <c r="U257" s="300"/>
      <c r="V257" s="300"/>
      <c r="W257" s="300"/>
      <c r="X257" s="300"/>
      <c r="Y257" s="300"/>
      <c r="Z257" s="300"/>
      <c r="AA257" s="63"/>
      <c r="AB257" s="63"/>
      <c r="AC257" s="63"/>
    </row>
    <row r="258" spans="1:68" ht="27" hidden="1" customHeight="1" x14ac:dyDescent="0.25">
      <c r="A258" s="60" t="s">
        <v>352</v>
      </c>
      <c r="B258" s="60" t="s">
        <v>353</v>
      </c>
      <c r="C258" s="34">
        <v>4301071014</v>
      </c>
      <c r="D258" s="294">
        <v>4640242181264</v>
      </c>
      <c r="E258" s="295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180</v>
      </c>
      <c r="P258" s="366" t="s">
        <v>354</v>
      </c>
      <c r="Q258" s="304"/>
      <c r="R258" s="304"/>
      <c r="S258" s="304"/>
      <c r="T258" s="305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71</v>
      </c>
      <c r="AK258" s="82">
        <v>1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hidden="1" customHeight="1" x14ac:dyDescent="0.25">
      <c r="A259" s="60" t="s">
        <v>356</v>
      </c>
      <c r="B259" s="60" t="s">
        <v>357</v>
      </c>
      <c r="C259" s="34">
        <v>4301071021</v>
      </c>
      <c r="D259" s="294">
        <v>4640242181325</v>
      </c>
      <c r="E259" s="295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46" t="s">
        <v>358</v>
      </c>
      <c r="Q259" s="304"/>
      <c r="R259" s="304"/>
      <c r="S259" s="304"/>
      <c r="T259" s="305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71</v>
      </c>
      <c r="AK259" s="82">
        <v>1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359</v>
      </c>
      <c r="B260" s="60" t="s">
        <v>360</v>
      </c>
      <c r="C260" s="34">
        <v>4301070993</v>
      </c>
      <c r="D260" s="294">
        <v>4640242180670</v>
      </c>
      <c r="E260" s="295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381" t="s">
        <v>361</v>
      </c>
      <c r="Q260" s="304"/>
      <c r="R260" s="304"/>
      <c r="S260" s="304"/>
      <c r="T260" s="305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71</v>
      </c>
      <c r="AK260" s="82">
        <v>1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01"/>
      <c r="B261" s="300"/>
      <c r="C261" s="300"/>
      <c r="D261" s="300"/>
      <c r="E261" s="300"/>
      <c r="F261" s="300"/>
      <c r="G261" s="300"/>
      <c r="H261" s="300"/>
      <c r="I261" s="300"/>
      <c r="J261" s="300"/>
      <c r="K261" s="300"/>
      <c r="L261" s="300"/>
      <c r="M261" s="300"/>
      <c r="N261" s="300"/>
      <c r="O261" s="302"/>
      <c r="P261" s="296" t="s">
        <v>72</v>
      </c>
      <c r="Q261" s="297"/>
      <c r="R261" s="297"/>
      <c r="S261" s="297"/>
      <c r="T261" s="297"/>
      <c r="U261" s="297"/>
      <c r="V261" s="298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300"/>
      <c r="B262" s="300"/>
      <c r="C262" s="300"/>
      <c r="D262" s="300"/>
      <c r="E262" s="300"/>
      <c r="F262" s="300"/>
      <c r="G262" s="300"/>
      <c r="H262" s="300"/>
      <c r="I262" s="300"/>
      <c r="J262" s="300"/>
      <c r="K262" s="300"/>
      <c r="L262" s="300"/>
      <c r="M262" s="300"/>
      <c r="N262" s="300"/>
      <c r="O262" s="302"/>
      <c r="P262" s="296" t="s">
        <v>72</v>
      </c>
      <c r="Q262" s="297"/>
      <c r="R262" s="297"/>
      <c r="S262" s="297"/>
      <c r="T262" s="297"/>
      <c r="U262" s="297"/>
      <c r="V262" s="298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hidden="1" customHeight="1" x14ac:dyDescent="0.25">
      <c r="A263" s="299" t="s">
        <v>76</v>
      </c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  <c r="O263" s="300"/>
      <c r="P263" s="300"/>
      <c r="Q263" s="300"/>
      <c r="R263" s="300"/>
      <c r="S263" s="300"/>
      <c r="T263" s="300"/>
      <c r="U263" s="300"/>
      <c r="V263" s="300"/>
      <c r="W263" s="300"/>
      <c r="X263" s="300"/>
      <c r="Y263" s="300"/>
      <c r="Z263" s="300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4">
        <v>4640242180397</v>
      </c>
      <c r="E264" s="295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103</v>
      </c>
      <c r="M264" s="36" t="s">
        <v>68</v>
      </c>
      <c r="N264" s="36"/>
      <c r="O264" s="35">
        <v>180</v>
      </c>
      <c r="P264" s="38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04"/>
      <c r="R264" s="304"/>
      <c r="S264" s="304"/>
      <c r="T264" s="305"/>
      <c r="U264" s="37"/>
      <c r="V264" s="37"/>
      <c r="W264" s="38" t="s">
        <v>69</v>
      </c>
      <c r="X264" s="56">
        <v>12</v>
      </c>
      <c r="Y264" s="53">
        <f>IFERROR(IF(X264="","",X264),"")</f>
        <v>12</v>
      </c>
      <c r="Z264" s="39">
        <f>IFERROR(IF(X264="","",X264*0.0155),"")</f>
        <v>0.186</v>
      </c>
      <c r="AA264" s="65"/>
      <c r="AB264" s="66"/>
      <c r="AC264" s="254" t="s">
        <v>365</v>
      </c>
      <c r="AG264" s="78"/>
      <c r="AJ264" s="82" t="s">
        <v>104</v>
      </c>
      <c r="AK264" s="82">
        <v>12</v>
      </c>
      <c r="BB264" s="255" t="s">
        <v>81</v>
      </c>
      <c r="BM264" s="78">
        <f>IFERROR(X264*I264,"0")</f>
        <v>75.12</v>
      </c>
      <c r="BN264" s="78">
        <f>IFERROR(Y264*I264,"0")</f>
        <v>75.12</v>
      </c>
      <c r="BO264" s="78">
        <f>IFERROR(X264/J264,"0")</f>
        <v>0.14285714285714285</v>
      </c>
      <c r="BP264" s="78">
        <f>IFERROR(Y264/J264,"0")</f>
        <v>0.14285714285714285</v>
      </c>
    </row>
    <row r="265" spans="1:68" ht="27" hidden="1" customHeight="1" x14ac:dyDescent="0.25">
      <c r="A265" s="60" t="s">
        <v>366</v>
      </c>
      <c r="B265" s="60" t="s">
        <v>367</v>
      </c>
      <c r="C265" s="34">
        <v>4301132104</v>
      </c>
      <c r="D265" s="294">
        <v>4640242181219</v>
      </c>
      <c r="E265" s="295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135</v>
      </c>
      <c r="L265" s="35" t="s">
        <v>67</v>
      </c>
      <c r="M265" s="36" t="s">
        <v>68</v>
      </c>
      <c r="N265" s="36"/>
      <c r="O265" s="35">
        <v>180</v>
      </c>
      <c r="P265" s="341" t="s">
        <v>368</v>
      </c>
      <c r="Q265" s="304"/>
      <c r="R265" s="304"/>
      <c r="S265" s="304"/>
      <c r="T265" s="305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71</v>
      </c>
      <c r="AK265" s="82">
        <v>1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01"/>
      <c r="B266" s="300"/>
      <c r="C266" s="300"/>
      <c r="D266" s="300"/>
      <c r="E266" s="300"/>
      <c r="F266" s="300"/>
      <c r="G266" s="300"/>
      <c r="H266" s="300"/>
      <c r="I266" s="300"/>
      <c r="J266" s="300"/>
      <c r="K266" s="300"/>
      <c r="L266" s="300"/>
      <c r="M266" s="300"/>
      <c r="N266" s="300"/>
      <c r="O266" s="302"/>
      <c r="P266" s="296" t="s">
        <v>72</v>
      </c>
      <c r="Q266" s="297"/>
      <c r="R266" s="297"/>
      <c r="S266" s="297"/>
      <c r="T266" s="297"/>
      <c r="U266" s="297"/>
      <c r="V266" s="298"/>
      <c r="W266" s="40" t="s">
        <v>69</v>
      </c>
      <c r="X266" s="41">
        <f>IFERROR(SUM(X264:X265),"0")</f>
        <v>12</v>
      </c>
      <c r="Y266" s="41">
        <f>IFERROR(SUM(Y264:Y265),"0")</f>
        <v>12</v>
      </c>
      <c r="Z266" s="41">
        <f>IFERROR(IF(Z264="",0,Z264),"0")+IFERROR(IF(Z265="",0,Z265),"0")</f>
        <v>0.186</v>
      </c>
      <c r="AA266" s="64"/>
      <c r="AB266" s="64"/>
      <c r="AC266" s="64"/>
    </row>
    <row r="267" spans="1:68" x14ac:dyDescent="0.2">
      <c r="A267" s="300"/>
      <c r="B267" s="300"/>
      <c r="C267" s="300"/>
      <c r="D267" s="300"/>
      <c r="E267" s="300"/>
      <c r="F267" s="300"/>
      <c r="G267" s="300"/>
      <c r="H267" s="300"/>
      <c r="I267" s="300"/>
      <c r="J267" s="300"/>
      <c r="K267" s="300"/>
      <c r="L267" s="300"/>
      <c r="M267" s="300"/>
      <c r="N267" s="300"/>
      <c r="O267" s="302"/>
      <c r="P267" s="296" t="s">
        <v>72</v>
      </c>
      <c r="Q267" s="297"/>
      <c r="R267" s="297"/>
      <c r="S267" s="297"/>
      <c r="T267" s="297"/>
      <c r="U267" s="297"/>
      <c r="V267" s="298"/>
      <c r="W267" s="40" t="s">
        <v>73</v>
      </c>
      <c r="X267" s="41">
        <f>IFERROR(SUMPRODUCT(X264:X265*H264:H265),"0")</f>
        <v>72</v>
      </c>
      <c r="Y267" s="41">
        <f>IFERROR(SUMPRODUCT(Y264:Y265*H264:H265),"0")</f>
        <v>72</v>
      </c>
      <c r="Z267" s="40"/>
      <c r="AA267" s="64"/>
      <c r="AB267" s="64"/>
      <c r="AC267" s="64"/>
    </row>
    <row r="268" spans="1:68" ht="14.25" hidden="1" customHeight="1" x14ac:dyDescent="0.25">
      <c r="A268" s="299" t="s">
        <v>118</v>
      </c>
      <c r="B268" s="300"/>
      <c r="C268" s="300"/>
      <c r="D268" s="300"/>
      <c r="E268" s="300"/>
      <c r="F268" s="300"/>
      <c r="G268" s="300"/>
      <c r="H268" s="300"/>
      <c r="I268" s="300"/>
      <c r="J268" s="300"/>
      <c r="K268" s="300"/>
      <c r="L268" s="300"/>
      <c r="M268" s="300"/>
      <c r="N268" s="300"/>
      <c r="O268" s="300"/>
      <c r="P268" s="300"/>
      <c r="Q268" s="300"/>
      <c r="R268" s="300"/>
      <c r="S268" s="300"/>
      <c r="T268" s="300"/>
      <c r="U268" s="300"/>
      <c r="V268" s="300"/>
      <c r="W268" s="300"/>
      <c r="X268" s="300"/>
      <c r="Y268" s="300"/>
      <c r="Z268" s="300"/>
      <c r="AA268" s="63"/>
      <c r="AB268" s="63"/>
      <c r="AC268" s="63"/>
    </row>
    <row r="269" spans="1:68" ht="27" customHeight="1" x14ac:dyDescent="0.25">
      <c r="A269" s="60" t="s">
        <v>369</v>
      </c>
      <c r="B269" s="60" t="s">
        <v>370</v>
      </c>
      <c r="C269" s="34">
        <v>4301136051</v>
      </c>
      <c r="D269" s="294">
        <v>4640242180304</v>
      </c>
      <c r="E269" s="295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103</v>
      </c>
      <c r="M269" s="36" t="s">
        <v>68</v>
      </c>
      <c r="N269" s="36"/>
      <c r="O269" s="35">
        <v>180</v>
      </c>
      <c r="P269" s="441" t="s">
        <v>371</v>
      </c>
      <c r="Q269" s="304"/>
      <c r="R269" s="304"/>
      <c r="S269" s="304"/>
      <c r="T269" s="305"/>
      <c r="U269" s="37"/>
      <c r="V269" s="37"/>
      <c r="W269" s="38" t="s">
        <v>69</v>
      </c>
      <c r="X269" s="56">
        <v>28</v>
      </c>
      <c r="Y269" s="53">
        <f>IFERROR(IF(X269="","",X269),"")</f>
        <v>28</v>
      </c>
      <c r="Z269" s="39">
        <f>IFERROR(IF(X269="","",X269*0.00936),"")</f>
        <v>0.26207999999999998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80.936800000000005</v>
      </c>
      <c r="BN269" s="78">
        <f>IFERROR(Y269*I269,"0")</f>
        <v>80.936800000000005</v>
      </c>
      <c r="BO269" s="78">
        <f>IFERROR(X269/J269,"0")</f>
        <v>0.22222222222222221</v>
      </c>
      <c r="BP269" s="78">
        <f>IFERROR(Y269/J269,"0")</f>
        <v>0.22222222222222221</v>
      </c>
    </row>
    <row r="270" spans="1:68" ht="27" customHeight="1" x14ac:dyDescent="0.25">
      <c r="A270" s="60" t="s">
        <v>373</v>
      </c>
      <c r="B270" s="60" t="s">
        <v>374</v>
      </c>
      <c r="C270" s="34">
        <v>4301136053</v>
      </c>
      <c r="D270" s="294">
        <v>4640242180236</v>
      </c>
      <c r="E270" s="295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103</v>
      </c>
      <c r="M270" s="36" t="s">
        <v>68</v>
      </c>
      <c r="N270" s="36"/>
      <c r="O270" s="35">
        <v>180</v>
      </c>
      <c r="P270" s="45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04"/>
      <c r="R270" s="304"/>
      <c r="S270" s="304"/>
      <c r="T270" s="305"/>
      <c r="U270" s="37"/>
      <c r="V270" s="37"/>
      <c r="W270" s="38" t="s">
        <v>69</v>
      </c>
      <c r="X270" s="56">
        <v>36</v>
      </c>
      <c r="Y270" s="53">
        <f>IFERROR(IF(X270="","",X270),"")</f>
        <v>36</v>
      </c>
      <c r="Z270" s="39">
        <f>IFERROR(IF(X270="","",X270*0.0155),"")</f>
        <v>0.55800000000000005</v>
      </c>
      <c r="AA270" s="65"/>
      <c r="AB270" s="66"/>
      <c r="AC270" s="260" t="s">
        <v>372</v>
      </c>
      <c r="AG270" s="78"/>
      <c r="AJ270" s="82" t="s">
        <v>104</v>
      </c>
      <c r="AK270" s="82">
        <v>12</v>
      </c>
      <c r="BB270" s="261" t="s">
        <v>81</v>
      </c>
      <c r="BM270" s="78">
        <f>IFERROR(X270*I270,"0")</f>
        <v>188.46</v>
      </c>
      <c r="BN270" s="78">
        <f>IFERROR(Y270*I270,"0")</f>
        <v>188.46</v>
      </c>
      <c r="BO270" s="78">
        <f>IFERROR(X270/J270,"0")</f>
        <v>0.42857142857142855</v>
      </c>
      <c r="BP270" s="78">
        <f>IFERROR(Y270/J270,"0")</f>
        <v>0.42857142857142855</v>
      </c>
    </row>
    <row r="271" spans="1:68" ht="27" customHeight="1" x14ac:dyDescent="0.25">
      <c r="A271" s="60" t="s">
        <v>375</v>
      </c>
      <c r="B271" s="60" t="s">
        <v>376</v>
      </c>
      <c r="C271" s="34">
        <v>4301136052</v>
      </c>
      <c r="D271" s="294">
        <v>4640242180410</v>
      </c>
      <c r="E271" s="295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04"/>
      <c r="R271" s="304"/>
      <c r="S271" s="304"/>
      <c r="T271" s="305"/>
      <c r="U271" s="37"/>
      <c r="V271" s="37"/>
      <c r="W271" s="38" t="s">
        <v>69</v>
      </c>
      <c r="X271" s="56">
        <v>98</v>
      </c>
      <c r="Y271" s="53">
        <f>IFERROR(IF(X271="","",X271),"")</f>
        <v>98</v>
      </c>
      <c r="Z271" s="39">
        <f>IFERROR(IF(X271="","",X271*0.00936),"")</f>
        <v>0.91727999999999998</v>
      </c>
      <c r="AA271" s="65"/>
      <c r="AB271" s="66"/>
      <c r="AC271" s="262" t="s">
        <v>372</v>
      </c>
      <c r="AG271" s="78"/>
      <c r="AJ271" s="82" t="s">
        <v>71</v>
      </c>
      <c r="AK271" s="82">
        <v>1</v>
      </c>
      <c r="BB271" s="263" t="s">
        <v>81</v>
      </c>
      <c r="BM271" s="78">
        <f>IFERROR(X271*I271,"0")</f>
        <v>238.33599999999998</v>
      </c>
      <c r="BN271" s="78">
        <f>IFERROR(Y271*I271,"0")</f>
        <v>238.33599999999998</v>
      </c>
      <c r="BO271" s="78">
        <f>IFERROR(X271/J271,"0")</f>
        <v>0.77777777777777779</v>
      </c>
      <c r="BP271" s="78">
        <f>IFERROR(Y271/J271,"0")</f>
        <v>0.77777777777777779</v>
      </c>
    </row>
    <row r="272" spans="1:68" x14ac:dyDescent="0.2">
      <c r="A272" s="301"/>
      <c r="B272" s="300"/>
      <c r="C272" s="300"/>
      <c r="D272" s="300"/>
      <c r="E272" s="300"/>
      <c r="F272" s="300"/>
      <c r="G272" s="300"/>
      <c r="H272" s="300"/>
      <c r="I272" s="300"/>
      <c r="J272" s="300"/>
      <c r="K272" s="300"/>
      <c r="L272" s="300"/>
      <c r="M272" s="300"/>
      <c r="N272" s="300"/>
      <c r="O272" s="302"/>
      <c r="P272" s="296" t="s">
        <v>72</v>
      </c>
      <c r="Q272" s="297"/>
      <c r="R272" s="297"/>
      <c r="S272" s="297"/>
      <c r="T272" s="297"/>
      <c r="U272" s="297"/>
      <c r="V272" s="298"/>
      <c r="W272" s="40" t="s">
        <v>69</v>
      </c>
      <c r="X272" s="41">
        <f>IFERROR(SUM(X269:X271),"0")</f>
        <v>162</v>
      </c>
      <c r="Y272" s="41">
        <f>IFERROR(SUM(Y269:Y271),"0")</f>
        <v>162</v>
      </c>
      <c r="Z272" s="41">
        <f>IFERROR(IF(Z269="",0,Z269),"0")+IFERROR(IF(Z270="",0,Z270),"0")+IFERROR(IF(Z271="",0,Z271),"0")</f>
        <v>1.73736</v>
      </c>
      <c r="AA272" s="64"/>
      <c r="AB272" s="64"/>
      <c r="AC272" s="64"/>
    </row>
    <row r="273" spans="1:68" x14ac:dyDescent="0.2">
      <c r="A273" s="300"/>
      <c r="B273" s="300"/>
      <c r="C273" s="300"/>
      <c r="D273" s="300"/>
      <c r="E273" s="300"/>
      <c r="F273" s="300"/>
      <c r="G273" s="300"/>
      <c r="H273" s="300"/>
      <c r="I273" s="300"/>
      <c r="J273" s="300"/>
      <c r="K273" s="300"/>
      <c r="L273" s="300"/>
      <c r="M273" s="300"/>
      <c r="N273" s="300"/>
      <c r="O273" s="302"/>
      <c r="P273" s="296" t="s">
        <v>72</v>
      </c>
      <c r="Q273" s="297"/>
      <c r="R273" s="297"/>
      <c r="S273" s="297"/>
      <c r="T273" s="297"/>
      <c r="U273" s="297"/>
      <c r="V273" s="298"/>
      <c r="W273" s="40" t="s">
        <v>73</v>
      </c>
      <c r="X273" s="41">
        <f>IFERROR(SUMPRODUCT(X269:X271*H269:H271),"0")</f>
        <v>475.12</v>
      </c>
      <c r="Y273" s="41">
        <f>IFERROR(SUMPRODUCT(Y269:Y271*H269:H271),"0")</f>
        <v>475.12</v>
      </c>
      <c r="Z273" s="40"/>
      <c r="AA273" s="64"/>
      <c r="AB273" s="64"/>
      <c r="AC273" s="64"/>
    </row>
    <row r="274" spans="1:68" ht="14.25" hidden="1" customHeight="1" x14ac:dyDescent="0.25">
      <c r="A274" s="299" t="s">
        <v>124</v>
      </c>
      <c r="B274" s="300"/>
      <c r="C274" s="300"/>
      <c r="D274" s="300"/>
      <c r="E274" s="300"/>
      <c r="F274" s="300"/>
      <c r="G274" s="300"/>
      <c r="H274" s="300"/>
      <c r="I274" s="300"/>
      <c r="J274" s="300"/>
      <c r="K274" s="300"/>
      <c r="L274" s="300"/>
      <c r="M274" s="300"/>
      <c r="N274" s="300"/>
      <c r="O274" s="300"/>
      <c r="P274" s="300"/>
      <c r="Q274" s="300"/>
      <c r="R274" s="300"/>
      <c r="S274" s="300"/>
      <c r="T274" s="300"/>
      <c r="U274" s="300"/>
      <c r="V274" s="300"/>
      <c r="W274" s="300"/>
      <c r="X274" s="300"/>
      <c r="Y274" s="300"/>
      <c r="Z274" s="300"/>
      <c r="AA274" s="63"/>
      <c r="AB274" s="63"/>
      <c r="AC274" s="63"/>
    </row>
    <row r="275" spans="1:68" ht="37.5" hidden="1" customHeight="1" x14ac:dyDescent="0.25">
      <c r="A275" s="60" t="s">
        <v>377</v>
      </c>
      <c r="B275" s="60" t="s">
        <v>378</v>
      </c>
      <c r="C275" s="34">
        <v>4301135504</v>
      </c>
      <c r="D275" s="294">
        <v>4640242181554</v>
      </c>
      <c r="E275" s="295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15" t="s">
        <v>379</v>
      </c>
      <c r="Q275" s="304"/>
      <c r="R275" s="304"/>
      <c r="S275" s="304"/>
      <c r="T275" s="305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4">
        <v>4640242181561</v>
      </c>
      <c r="E276" s="295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103</v>
      </c>
      <c r="M276" s="36" t="s">
        <v>68</v>
      </c>
      <c r="N276" s="36"/>
      <c r="O276" s="35">
        <v>180</v>
      </c>
      <c r="P276" s="455" t="s">
        <v>383</v>
      </c>
      <c r="Q276" s="304"/>
      <c r="R276" s="304"/>
      <c r="S276" s="304"/>
      <c r="T276" s="305"/>
      <c r="U276" s="37"/>
      <c r="V276" s="37"/>
      <c r="W276" s="38" t="s">
        <v>69</v>
      </c>
      <c r="X276" s="56">
        <v>28</v>
      </c>
      <c r="Y276" s="53">
        <f t="shared" si="18"/>
        <v>28</v>
      </c>
      <c r="Z276" s="39">
        <f>IFERROR(IF(X276="","",X276*0.00936),"")</f>
        <v>0.26207999999999998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108.976</v>
      </c>
      <c r="BN276" s="78">
        <f t="shared" si="20"/>
        <v>108.976</v>
      </c>
      <c r="BO276" s="78">
        <f t="shared" si="21"/>
        <v>0.22222222222222221</v>
      </c>
      <c r="BP276" s="78">
        <f t="shared" si="22"/>
        <v>0.22222222222222221</v>
      </c>
    </row>
    <row r="277" spans="1:68" ht="27" customHeight="1" x14ac:dyDescent="0.25">
      <c r="A277" s="60" t="s">
        <v>385</v>
      </c>
      <c r="B277" s="60" t="s">
        <v>386</v>
      </c>
      <c r="C277" s="34">
        <v>4301135374</v>
      </c>
      <c r="D277" s="294">
        <v>4640242181424</v>
      </c>
      <c r="E277" s="295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04"/>
      <c r="R277" s="304"/>
      <c r="S277" s="304"/>
      <c r="T277" s="305"/>
      <c r="U277" s="37"/>
      <c r="V277" s="37"/>
      <c r="W277" s="38" t="s">
        <v>69</v>
      </c>
      <c r="X277" s="56">
        <v>12</v>
      </c>
      <c r="Y277" s="53">
        <f t="shared" si="18"/>
        <v>12</v>
      </c>
      <c r="Z277" s="39">
        <f>IFERROR(IF(X277="","",X277*0.0155),"")</f>
        <v>0.186</v>
      </c>
      <c r="AA277" s="65"/>
      <c r="AB277" s="66"/>
      <c r="AC277" s="268" t="s">
        <v>380</v>
      </c>
      <c r="AG277" s="78"/>
      <c r="AJ277" s="82" t="s">
        <v>71</v>
      </c>
      <c r="AK277" s="82">
        <v>1</v>
      </c>
      <c r="BB277" s="269" t="s">
        <v>81</v>
      </c>
      <c r="BM277" s="78">
        <f t="shared" si="19"/>
        <v>68.820000000000007</v>
      </c>
      <c r="BN277" s="78">
        <f t="shared" si="20"/>
        <v>68.820000000000007</v>
      </c>
      <c r="BO277" s="78">
        <f t="shared" si="21"/>
        <v>0.14285714285714285</v>
      </c>
      <c r="BP277" s="78">
        <f t="shared" si="22"/>
        <v>0.14285714285714285</v>
      </c>
    </row>
    <row r="278" spans="1:68" ht="37.5" hidden="1" customHeight="1" x14ac:dyDescent="0.25">
      <c r="A278" s="60" t="s">
        <v>387</v>
      </c>
      <c r="B278" s="60" t="s">
        <v>388</v>
      </c>
      <c r="C278" s="34">
        <v>4301135552</v>
      </c>
      <c r="D278" s="294">
        <v>4640242181431</v>
      </c>
      <c r="E278" s="295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422" t="s">
        <v>389</v>
      </c>
      <c r="Q278" s="304"/>
      <c r="R278" s="304"/>
      <c r="S278" s="304"/>
      <c r="T278" s="305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391</v>
      </c>
      <c r="B279" s="60" t="s">
        <v>392</v>
      </c>
      <c r="C279" s="34">
        <v>4301135405</v>
      </c>
      <c r="D279" s="294">
        <v>4640242181523</v>
      </c>
      <c r="E279" s="295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67</v>
      </c>
      <c r="M279" s="36" t="s">
        <v>68</v>
      </c>
      <c r="N279" s="36"/>
      <c r="O279" s="35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04"/>
      <c r="R279" s="304"/>
      <c r="S279" s="304"/>
      <c r="T279" s="305"/>
      <c r="U279" s="37"/>
      <c r="V279" s="37"/>
      <c r="W279" s="38" t="s">
        <v>69</v>
      </c>
      <c r="X279" s="56">
        <v>112</v>
      </c>
      <c r="Y279" s="53">
        <f t="shared" si="18"/>
        <v>112</v>
      </c>
      <c r="Z279" s="39">
        <f t="shared" si="23"/>
        <v>1.0483199999999999</v>
      </c>
      <c r="AA279" s="65"/>
      <c r="AB279" s="66"/>
      <c r="AC279" s="272" t="s">
        <v>384</v>
      </c>
      <c r="AG279" s="78"/>
      <c r="AJ279" s="82" t="s">
        <v>71</v>
      </c>
      <c r="AK279" s="82">
        <v>1</v>
      </c>
      <c r="BB279" s="273" t="s">
        <v>81</v>
      </c>
      <c r="BM279" s="78">
        <f t="shared" si="19"/>
        <v>357.50400000000002</v>
      </c>
      <c r="BN279" s="78">
        <f t="shared" si="20"/>
        <v>357.50400000000002</v>
      </c>
      <c r="BO279" s="78">
        <f t="shared" si="21"/>
        <v>0.88888888888888884</v>
      </c>
      <c r="BP279" s="78">
        <f t="shared" si="22"/>
        <v>0.88888888888888884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4">
        <v>4640242181486</v>
      </c>
      <c r="E280" s="295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103</v>
      </c>
      <c r="M280" s="36" t="s">
        <v>68</v>
      </c>
      <c r="N280" s="36"/>
      <c r="O280" s="35">
        <v>180</v>
      </c>
      <c r="P280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04"/>
      <c r="R280" s="304"/>
      <c r="S280" s="304"/>
      <c r="T280" s="305"/>
      <c r="U280" s="37"/>
      <c r="V280" s="37"/>
      <c r="W280" s="38" t="s">
        <v>69</v>
      </c>
      <c r="X280" s="56">
        <v>56</v>
      </c>
      <c r="Y280" s="53">
        <f t="shared" si="18"/>
        <v>56</v>
      </c>
      <c r="Z280" s="39">
        <f t="shared" si="23"/>
        <v>0.52415999999999996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217.952</v>
      </c>
      <c r="BN280" s="78">
        <f t="shared" si="20"/>
        <v>217.952</v>
      </c>
      <c r="BO280" s="78">
        <f t="shared" si="21"/>
        <v>0.44444444444444442</v>
      </c>
      <c r="BP280" s="78">
        <f t="shared" si="22"/>
        <v>0.44444444444444442</v>
      </c>
    </row>
    <row r="281" spans="1:68" ht="37.5" hidden="1" customHeight="1" x14ac:dyDescent="0.25">
      <c r="A281" s="60" t="s">
        <v>395</v>
      </c>
      <c r="B281" s="60" t="s">
        <v>396</v>
      </c>
      <c r="C281" s="34">
        <v>4301135402</v>
      </c>
      <c r="D281" s="294">
        <v>4640242181493</v>
      </c>
      <c r="E281" s="295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371" t="s">
        <v>397</v>
      </c>
      <c r="Q281" s="304"/>
      <c r="R281" s="304"/>
      <c r="S281" s="304"/>
      <c r="T281" s="305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hidden="1" customHeight="1" x14ac:dyDescent="0.25">
      <c r="A282" s="60" t="s">
        <v>398</v>
      </c>
      <c r="B282" s="60" t="s">
        <v>399</v>
      </c>
      <c r="C282" s="34">
        <v>4301135403</v>
      </c>
      <c r="D282" s="294">
        <v>4640242181509</v>
      </c>
      <c r="E282" s="295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67</v>
      </c>
      <c r="M282" s="36" t="s">
        <v>68</v>
      </c>
      <c r="N282" s="36"/>
      <c r="O282" s="35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04"/>
      <c r="R282" s="304"/>
      <c r="S282" s="304"/>
      <c r="T282" s="305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71</v>
      </c>
      <c r="AK282" s="82">
        <v>1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hidden="1" customHeight="1" x14ac:dyDescent="0.25">
      <c r="A283" s="60" t="s">
        <v>400</v>
      </c>
      <c r="B283" s="60" t="s">
        <v>401</v>
      </c>
      <c r="C283" s="34">
        <v>4301135304</v>
      </c>
      <c r="D283" s="294">
        <v>4640242181240</v>
      </c>
      <c r="E283" s="295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67</v>
      </c>
      <c r="M283" s="36" t="s">
        <v>68</v>
      </c>
      <c r="N283" s="36"/>
      <c r="O283" s="35">
        <v>180</v>
      </c>
      <c r="P283" s="409" t="s">
        <v>402</v>
      </c>
      <c r="Q283" s="304"/>
      <c r="R283" s="304"/>
      <c r="S283" s="304"/>
      <c r="T283" s="305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71</v>
      </c>
      <c r="AK283" s="82">
        <v>1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hidden="1" customHeight="1" x14ac:dyDescent="0.25">
      <c r="A284" s="60" t="s">
        <v>403</v>
      </c>
      <c r="B284" s="60" t="s">
        <v>404</v>
      </c>
      <c r="C284" s="34">
        <v>4301135610</v>
      </c>
      <c r="D284" s="294">
        <v>4640242181318</v>
      </c>
      <c r="E284" s="295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67</v>
      </c>
      <c r="M284" s="36" t="s">
        <v>68</v>
      </c>
      <c r="N284" s="36"/>
      <c r="O284" s="35">
        <v>180</v>
      </c>
      <c r="P284" s="357" t="s">
        <v>405</v>
      </c>
      <c r="Q284" s="304"/>
      <c r="R284" s="304"/>
      <c r="S284" s="304"/>
      <c r="T284" s="305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71</v>
      </c>
      <c r="AK284" s="82">
        <v>1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hidden="1" customHeight="1" x14ac:dyDescent="0.25">
      <c r="A285" s="60" t="s">
        <v>406</v>
      </c>
      <c r="B285" s="60" t="s">
        <v>407</v>
      </c>
      <c r="C285" s="34">
        <v>4301135306</v>
      </c>
      <c r="D285" s="294">
        <v>4640242181387</v>
      </c>
      <c r="E285" s="295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135</v>
      </c>
      <c r="L285" s="35" t="s">
        <v>67</v>
      </c>
      <c r="M285" s="36" t="s">
        <v>68</v>
      </c>
      <c r="N285" s="36"/>
      <c r="O285" s="35">
        <v>180</v>
      </c>
      <c r="P285" s="412" t="s">
        <v>408</v>
      </c>
      <c r="Q285" s="304"/>
      <c r="R285" s="304"/>
      <c r="S285" s="304"/>
      <c r="T285" s="305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71</v>
      </c>
      <c r="AK285" s="82">
        <v>1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hidden="1" customHeight="1" x14ac:dyDescent="0.25">
      <c r="A286" s="60" t="s">
        <v>409</v>
      </c>
      <c r="B286" s="60" t="s">
        <v>410</v>
      </c>
      <c r="C286" s="34">
        <v>4301135305</v>
      </c>
      <c r="D286" s="294">
        <v>4640242181394</v>
      </c>
      <c r="E286" s="295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135</v>
      </c>
      <c r="L286" s="35" t="s">
        <v>67</v>
      </c>
      <c r="M286" s="36" t="s">
        <v>68</v>
      </c>
      <c r="N286" s="36"/>
      <c r="O286" s="35">
        <v>180</v>
      </c>
      <c r="P286" s="363" t="s">
        <v>411</v>
      </c>
      <c r="Q286" s="304"/>
      <c r="R286" s="304"/>
      <c r="S286" s="304"/>
      <c r="T286" s="305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71</v>
      </c>
      <c r="AK286" s="82">
        <v>1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hidden="1" customHeight="1" x14ac:dyDescent="0.25">
      <c r="A287" s="60" t="s">
        <v>412</v>
      </c>
      <c r="B287" s="60" t="s">
        <v>413</v>
      </c>
      <c r="C287" s="34">
        <v>4301135309</v>
      </c>
      <c r="D287" s="294">
        <v>4640242181332</v>
      </c>
      <c r="E287" s="295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135</v>
      </c>
      <c r="L287" s="35" t="s">
        <v>67</v>
      </c>
      <c r="M287" s="36" t="s">
        <v>68</v>
      </c>
      <c r="N287" s="36"/>
      <c r="O287" s="35">
        <v>180</v>
      </c>
      <c r="P287" s="370" t="s">
        <v>414</v>
      </c>
      <c r="Q287" s="304"/>
      <c r="R287" s="304"/>
      <c r="S287" s="304"/>
      <c r="T287" s="305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hidden="1" customHeight="1" x14ac:dyDescent="0.25">
      <c r="A288" s="60" t="s">
        <v>415</v>
      </c>
      <c r="B288" s="60" t="s">
        <v>416</v>
      </c>
      <c r="C288" s="34">
        <v>4301135308</v>
      </c>
      <c r="D288" s="294">
        <v>4640242181349</v>
      </c>
      <c r="E288" s="295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135</v>
      </c>
      <c r="L288" s="35" t="s">
        <v>67</v>
      </c>
      <c r="M288" s="36" t="s">
        <v>68</v>
      </c>
      <c r="N288" s="36"/>
      <c r="O288" s="35">
        <v>180</v>
      </c>
      <c r="P288" s="490" t="s">
        <v>417</v>
      </c>
      <c r="Q288" s="304"/>
      <c r="R288" s="304"/>
      <c r="S288" s="304"/>
      <c r="T288" s="305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71</v>
      </c>
      <c r="AK288" s="82">
        <v>1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hidden="1" customHeight="1" x14ac:dyDescent="0.25">
      <c r="A289" s="60" t="s">
        <v>418</v>
      </c>
      <c r="B289" s="60" t="s">
        <v>419</v>
      </c>
      <c r="C289" s="34">
        <v>4301135307</v>
      </c>
      <c r="D289" s="294">
        <v>4640242181370</v>
      </c>
      <c r="E289" s="295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135</v>
      </c>
      <c r="L289" s="35" t="s">
        <v>67</v>
      </c>
      <c r="M289" s="36" t="s">
        <v>68</v>
      </c>
      <c r="N289" s="36"/>
      <c r="O289" s="35">
        <v>180</v>
      </c>
      <c r="P289" s="418" t="s">
        <v>420</v>
      </c>
      <c r="Q289" s="304"/>
      <c r="R289" s="304"/>
      <c r="S289" s="304"/>
      <c r="T289" s="305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01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  <c r="O290" s="302"/>
      <c r="P290" s="296" t="s">
        <v>72</v>
      </c>
      <c r="Q290" s="297"/>
      <c r="R290" s="297"/>
      <c r="S290" s="297"/>
      <c r="T290" s="297"/>
      <c r="U290" s="297"/>
      <c r="V290" s="298"/>
      <c r="W290" s="40" t="s">
        <v>69</v>
      </c>
      <c r="X290" s="41">
        <f>IFERROR(SUM(X275:X289),"0")</f>
        <v>208</v>
      </c>
      <c r="Y290" s="41">
        <f>IFERROR(SUM(Y275:Y289),"0")</f>
        <v>208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2.0205599999999997</v>
      </c>
      <c r="AA290" s="64"/>
      <c r="AB290" s="64"/>
      <c r="AC290" s="64"/>
    </row>
    <row r="291" spans="1:68" x14ac:dyDescent="0.2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  <c r="O291" s="302"/>
      <c r="P291" s="296" t="s">
        <v>72</v>
      </c>
      <c r="Q291" s="297"/>
      <c r="R291" s="297"/>
      <c r="S291" s="297"/>
      <c r="T291" s="297"/>
      <c r="U291" s="297"/>
      <c r="V291" s="298"/>
      <c r="W291" s="40" t="s">
        <v>73</v>
      </c>
      <c r="X291" s="41">
        <f>IFERROR(SUMPRODUCT(X275:X289*H275:H289),"0")</f>
        <v>712.80000000000007</v>
      </c>
      <c r="Y291" s="41">
        <f>IFERROR(SUMPRODUCT(Y275:Y289*H275:H289),"0")</f>
        <v>712.80000000000007</v>
      </c>
      <c r="Z291" s="40"/>
      <c r="AA291" s="64"/>
      <c r="AB291" s="64"/>
      <c r="AC291" s="64"/>
    </row>
    <row r="292" spans="1:68" ht="15" customHeight="1" x14ac:dyDescent="0.2">
      <c r="A292" s="352"/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  <c r="O292" s="353"/>
      <c r="P292" s="372" t="s">
        <v>422</v>
      </c>
      <c r="Q292" s="373"/>
      <c r="R292" s="373"/>
      <c r="S292" s="373"/>
      <c r="T292" s="373"/>
      <c r="U292" s="373"/>
      <c r="V292" s="374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5736.88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5736.88</v>
      </c>
      <c r="Z292" s="40"/>
      <c r="AA292" s="64"/>
      <c r="AB292" s="64"/>
      <c r="AC292" s="64"/>
    </row>
    <row r="293" spans="1:68" x14ac:dyDescent="0.2">
      <c r="A293" s="300"/>
      <c r="B293" s="300"/>
      <c r="C293" s="300"/>
      <c r="D293" s="300"/>
      <c r="E293" s="300"/>
      <c r="F293" s="300"/>
      <c r="G293" s="300"/>
      <c r="H293" s="300"/>
      <c r="I293" s="300"/>
      <c r="J293" s="300"/>
      <c r="K293" s="300"/>
      <c r="L293" s="300"/>
      <c r="M293" s="300"/>
      <c r="N293" s="300"/>
      <c r="O293" s="353"/>
      <c r="P293" s="372" t="s">
        <v>423</v>
      </c>
      <c r="Q293" s="373"/>
      <c r="R293" s="373"/>
      <c r="S293" s="373"/>
      <c r="T293" s="373"/>
      <c r="U293" s="373"/>
      <c r="V293" s="374"/>
      <c r="W293" s="40" t="s">
        <v>73</v>
      </c>
      <c r="X293" s="41">
        <f>IFERROR(SUM(BM22:BM289),"0")</f>
        <v>6306.0487999999987</v>
      </c>
      <c r="Y293" s="41">
        <f>IFERROR(SUM(BN22:BN289),"0")</f>
        <v>6306.0487999999987</v>
      </c>
      <c r="Z293" s="40"/>
      <c r="AA293" s="64"/>
      <c r="AB293" s="64"/>
      <c r="AC293" s="64"/>
    </row>
    <row r="294" spans="1:68" x14ac:dyDescent="0.2">
      <c r="A294" s="300"/>
      <c r="B294" s="300"/>
      <c r="C294" s="300"/>
      <c r="D294" s="300"/>
      <c r="E294" s="300"/>
      <c r="F294" s="300"/>
      <c r="G294" s="300"/>
      <c r="H294" s="300"/>
      <c r="I294" s="300"/>
      <c r="J294" s="300"/>
      <c r="K294" s="300"/>
      <c r="L294" s="300"/>
      <c r="M294" s="300"/>
      <c r="N294" s="300"/>
      <c r="O294" s="353"/>
      <c r="P294" s="372" t="s">
        <v>424</v>
      </c>
      <c r="Q294" s="373"/>
      <c r="R294" s="373"/>
      <c r="S294" s="373"/>
      <c r="T294" s="373"/>
      <c r="U294" s="373"/>
      <c r="V294" s="374"/>
      <c r="W294" s="40" t="s">
        <v>425</v>
      </c>
      <c r="X294" s="42">
        <f>ROUNDUP(SUM(BO22:BO289),0)</f>
        <v>17</v>
      </c>
      <c r="Y294" s="42">
        <f>ROUNDUP(SUM(BP22:BP289),0)</f>
        <v>17</v>
      </c>
      <c r="Z294" s="40"/>
      <c r="AA294" s="64"/>
      <c r="AB294" s="64"/>
      <c r="AC294" s="64"/>
    </row>
    <row r="295" spans="1:68" x14ac:dyDescent="0.2">
      <c r="A295" s="300"/>
      <c r="B295" s="300"/>
      <c r="C295" s="300"/>
      <c r="D295" s="300"/>
      <c r="E295" s="300"/>
      <c r="F295" s="300"/>
      <c r="G295" s="300"/>
      <c r="H295" s="300"/>
      <c r="I295" s="300"/>
      <c r="J295" s="300"/>
      <c r="K295" s="300"/>
      <c r="L295" s="300"/>
      <c r="M295" s="300"/>
      <c r="N295" s="300"/>
      <c r="O295" s="353"/>
      <c r="P295" s="372" t="s">
        <v>426</v>
      </c>
      <c r="Q295" s="373"/>
      <c r="R295" s="373"/>
      <c r="S295" s="373"/>
      <c r="T295" s="373"/>
      <c r="U295" s="373"/>
      <c r="V295" s="374"/>
      <c r="W295" s="40" t="s">
        <v>73</v>
      </c>
      <c r="X295" s="41">
        <f>GrossWeightTotal+PalletQtyTotal*25</f>
        <v>6731.0487999999987</v>
      </c>
      <c r="Y295" s="41">
        <f>GrossWeightTotalR+PalletQtyTotalR*25</f>
        <v>6731.0487999999987</v>
      </c>
      <c r="Z295" s="40"/>
      <c r="AA295" s="64"/>
      <c r="AB295" s="64"/>
      <c r="AC295" s="64"/>
    </row>
    <row r="296" spans="1:68" x14ac:dyDescent="0.2">
      <c r="A296" s="300"/>
      <c r="B296" s="300"/>
      <c r="C296" s="300"/>
      <c r="D296" s="300"/>
      <c r="E296" s="300"/>
      <c r="F296" s="300"/>
      <c r="G296" s="300"/>
      <c r="H296" s="300"/>
      <c r="I296" s="300"/>
      <c r="J296" s="300"/>
      <c r="K296" s="300"/>
      <c r="L296" s="300"/>
      <c r="M296" s="300"/>
      <c r="N296" s="300"/>
      <c r="O296" s="353"/>
      <c r="P296" s="372" t="s">
        <v>427</v>
      </c>
      <c r="Q296" s="373"/>
      <c r="R296" s="373"/>
      <c r="S296" s="373"/>
      <c r="T296" s="373"/>
      <c r="U296" s="373"/>
      <c r="V296" s="374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1458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1458</v>
      </c>
      <c r="Z296" s="40"/>
      <c r="AA296" s="64"/>
      <c r="AB296" s="64"/>
      <c r="AC296" s="64"/>
    </row>
    <row r="297" spans="1:68" ht="14.25" hidden="1" customHeight="1" x14ac:dyDescent="0.2">
      <c r="A297" s="300"/>
      <c r="B297" s="300"/>
      <c r="C297" s="300"/>
      <c r="D297" s="300"/>
      <c r="E297" s="300"/>
      <c r="F297" s="300"/>
      <c r="G297" s="300"/>
      <c r="H297" s="300"/>
      <c r="I297" s="300"/>
      <c r="J297" s="300"/>
      <c r="K297" s="300"/>
      <c r="L297" s="300"/>
      <c r="M297" s="300"/>
      <c r="N297" s="300"/>
      <c r="O297" s="353"/>
      <c r="P297" s="372" t="s">
        <v>428</v>
      </c>
      <c r="Q297" s="373"/>
      <c r="R297" s="373"/>
      <c r="S297" s="373"/>
      <c r="T297" s="373"/>
      <c r="U297" s="373"/>
      <c r="V297" s="374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20.631439999999998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312" t="s">
        <v>74</v>
      </c>
      <c r="D299" s="321"/>
      <c r="E299" s="321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2"/>
      <c r="U299" s="83" t="s">
        <v>241</v>
      </c>
      <c r="V299" s="83" t="s">
        <v>250</v>
      </c>
      <c r="W299" s="312" t="s">
        <v>269</v>
      </c>
      <c r="X299" s="321"/>
      <c r="Y299" s="321"/>
      <c r="Z299" s="321"/>
      <c r="AA299" s="321"/>
      <c r="AB299" s="322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336" t="s">
        <v>431</v>
      </c>
      <c r="B300" s="312" t="s">
        <v>62</v>
      </c>
      <c r="C300" s="312" t="s">
        <v>75</v>
      </c>
      <c r="D300" s="312" t="s">
        <v>84</v>
      </c>
      <c r="E300" s="312" t="s">
        <v>94</v>
      </c>
      <c r="F300" s="312" t="s">
        <v>107</v>
      </c>
      <c r="G300" s="312" t="s">
        <v>132</v>
      </c>
      <c r="H300" s="312" t="s">
        <v>139</v>
      </c>
      <c r="I300" s="312" t="s">
        <v>145</v>
      </c>
      <c r="J300" s="312" t="s">
        <v>153</v>
      </c>
      <c r="K300" s="312" t="s">
        <v>175</v>
      </c>
      <c r="L300" s="312" t="s">
        <v>181</v>
      </c>
      <c r="M300" s="312" t="s">
        <v>205</v>
      </c>
      <c r="N300" s="1"/>
      <c r="O300" s="312" t="s">
        <v>211</v>
      </c>
      <c r="P300" s="312" t="s">
        <v>218</v>
      </c>
      <c r="Q300" s="312" t="s">
        <v>225</v>
      </c>
      <c r="R300" s="312" t="s">
        <v>229</v>
      </c>
      <c r="S300" s="312" t="s">
        <v>232</v>
      </c>
      <c r="T300" s="312" t="s">
        <v>237</v>
      </c>
      <c r="U300" s="312" t="s">
        <v>242</v>
      </c>
      <c r="V300" s="312" t="s">
        <v>251</v>
      </c>
      <c r="W300" s="312" t="s">
        <v>270</v>
      </c>
      <c r="X300" s="312" t="s">
        <v>286</v>
      </c>
      <c r="Y300" s="312" t="s">
        <v>301</v>
      </c>
      <c r="Z300" s="312" t="s">
        <v>312</v>
      </c>
      <c r="AA300" s="312" t="s">
        <v>317</v>
      </c>
      <c r="AB300" s="312" t="s">
        <v>328</v>
      </c>
      <c r="AC300" s="312" t="s">
        <v>335</v>
      </c>
      <c r="AD300" s="312" t="s">
        <v>340</v>
      </c>
      <c r="AE300" s="312" t="s">
        <v>344</v>
      </c>
      <c r="AF300" s="312" t="s">
        <v>351</v>
      </c>
    </row>
    <row r="301" spans="1:68" ht="13.5" customHeight="1" thickBot="1" x14ac:dyDescent="0.25">
      <c r="A301" s="337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1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13"/>
      <c r="Z301" s="313"/>
      <c r="AA301" s="313"/>
      <c r="AB301" s="313"/>
      <c r="AC301" s="313"/>
      <c r="AD301" s="313"/>
      <c r="AE301" s="313"/>
      <c r="AF301" s="313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168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160.80000000000001</v>
      </c>
      <c r="F302" s="50">
        <f>IFERROR(X49*H49,"0")+IFERROR(X53*H53,"0")+IFERROR(X57*H57,"0")+IFERROR(X61*H61,"0")+IFERROR(X62*H62,"0")+IFERROR(X66*H66,"0")+IFERROR(X67*H67,"0")+IFERROR(X68*H68,"0")</f>
        <v>0</v>
      </c>
      <c r="G302" s="50">
        <f>IFERROR(X73*H73,"0")+IFERROR(X74*H74,"0")</f>
        <v>420</v>
      </c>
      <c r="H302" s="50">
        <f>IFERROR(X79*H79,"0")+IFERROR(X80*H80,"0")</f>
        <v>50.4</v>
      </c>
      <c r="I302" s="50">
        <f>IFERROR(X85*H85,"0")+IFERROR(X86*H86,"0")</f>
        <v>100.8</v>
      </c>
      <c r="J302" s="50">
        <f>IFERROR(X91*H91,"0")+IFERROR(X92*H92,"0")+IFERROR(X93*H93,"0")+IFERROR(X94*H94,"0")+IFERROR(X95*H95,"0")+IFERROR(X96*H96,"0")</f>
        <v>537.6</v>
      </c>
      <c r="K302" s="50">
        <f>IFERROR(X101*H101,"0")+IFERROR(X102*H102,"0")</f>
        <v>50.4</v>
      </c>
      <c r="L302" s="50">
        <f>IFERROR(X107*H107,"0")+IFERROR(X108*H108,"0")+IFERROR(X109*H109,"0")+IFERROR(X110*H110,"0")+IFERROR(X111*H111,"0")+IFERROR(X112*H112,"0")+IFERROR(X116*H116,"0")+IFERROR(X120*H120,"0")</f>
        <v>1443.3600000000001</v>
      </c>
      <c r="M302" s="50">
        <f>IFERROR(X125*H125,"0")+IFERROR(X126*H126,"0")</f>
        <v>168</v>
      </c>
      <c r="N302" s="1"/>
      <c r="O302" s="50">
        <f>IFERROR(X131*H131,"0")+IFERROR(X132*H132,"0")</f>
        <v>168</v>
      </c>
      <c r="P302" s="50">
        <f>IFERROR(X137*H137,"0")+IFERROR(X138*H138,"0")</f>
        <v>134.4</v>
      </c>
      <c r="Q302" s="50">
        <f>IFERROR(X143*H143,"0")</f>
        <v>42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0</v>
      </c>
      <c r="V302" s="50">
        <f>IFERROR(X171*H171,"0")+IFERROR(X172*H172,"0")+IFERROR(X173*H173,"0")+IFERROR(X177*H177,"0")</f>
        <v>294</v>
      </c>
      <c r="W302" s="50">
        <f>IFERROR(X183*H183,"0")+IFERROR(X187*H187,"0")+IFERROR(X188*H188,"0")+IFERROR(X189*H189,"0")+IFERROR(X190*H190,"0")</f>
        <v>0</v>
      </c>
      <c r="X302" s="50">
        <f>IFERROR(X195*H195,"0")+IFERROR(X196*H196,"0")+IFERROR(X197*H197,"0")+IFERROR(X198*H198,"0")+IFERROR(X199*H199,"0")+IFERROR(X200*H200,"0")</f>
        <v>67.199999999999989</v>
      </c>
      <c r="Y302" s="50">
        <f>IFERROR(X205*H205,"0")+IFERROR(X206*H206,"0")+IFERROR(X207*H207,"0")+IFERROR(X208*H208,"0")</f>
        <v>432</v>
      </c>
      <c r="Z302" s="50">
        <f>IFERROR(X213*H213,"0")</f>
        <v>180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60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1259.92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2726.4</v>
      </c>
      <c r="B305" s="69">
        <f>SUMPRODUCT(--(BB:BB="ПГП"),--(W:W="кор"),H:H,Y:Y)+SUMPRODUCT(--(BB:BB="ПГП"),--(W:W="кг"),Y:Y)</f>
        <v>3010.4799999999996</v>
      </c>
      <c r="C305" s="69">
        <f>SUMPRODUCT(--(BB:BB="КИЗ"),--(W:W="кор"),H:H,Y:Y)+SUMPRODUCT(--(BB:BB="КИЗ"),--(W:W="кг"),Y:Y)</f>
        <v>0</v>
      </c>
    </row>
  </sheetData>
  <sheetProtection algorithmName="SHA-512" hashValue="8octMDwDL+CNzfXp45rQQkIJ9dSDdPTBVOEupxvfaWFAnMD5dOmOMEPgxyu6zLTU9PDuKmP10BmEyfEao4uV+w==" saltValue="cO5JLCUDvrPgUu45OWEUQw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6,40"/>
        <filter val="1 458,00"/>
        <filter val="100,80"/>
        <filter val="112,00"/>
        <filter val="12,00"/>
        <filter val="134,40"/>
        <filter val="14,00"/>
        <filter val="160,80"/>
        <filter val="162,00"/>
        <filter val="168,00"/>
        <filter val="17"/>
        <filter val="180,00"/>
        <filter val="182,00"/>
        <filter val="204,00"/>
        <filter val="208,00"/>
        <filter val="24,00"/>
        <filter val="28,00"/>
        <filter val="294,00"/>
        <filter val="36,00"/>
        <filter val="36,96"/>
        <filter val="42,00"/>
        <filter val="420,00"/>
        <filter val="432,00"/>
        <filter val="475,12"/>
        <filter val="5 736,88"/>
        <filter val="50,40"/>
        <filter val="537,60"/>
        <filter val="56,00"/>
        <filter val="6 306,05"/>
        <filter val="6 731,05"/>
        <filter val="60,00"/>
        <filter val="67,20"/>
        <filter val="70,00"/>
        <filter val="712,80"/>
        <filter val="72,00"/>
        <filter val="84,00"/>
        <filter val="98,00"/>
      </filters>
    </filterColumn>
    <filterColumn colId="29" showButton="0"/>
    <filterColumn colId="30" showButton="0"/>
  </autoFilter>
  <mergeCells count="527">
    <mergeCell ref="D17:E18"/>
    <mergeCell ref="X17:X18"/>
    <mergeCell ref="A52:Z52"/>
    <mergeCell ref="D110:E110"/>
    <mergeCell ref="D44:E44"/>
    <mergeCell ref="D286:E286"/>
    <mergeCell ref="E300:E301"/>
    <mergeCell ref="P250:V250"/>
    <mergeCell ref="A246:Z246"/>
    <mergeCell ref="A233:Z233"/>
    <mergeCell ref="A235:Z235"/>
    <mergeCell ref="A247:Z247"/>
    <mergeCell ref="A106:Z106"/>
    <mergeCell ref="D164:E164"/>
    <mergeCell ref="P62:T62"/>
    <mergeCell ref="D278:E278"/>
    <mergeCell ref="D107:E107"/>
    <mergeCell ref="P288:T288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204:Z204"/>
    <mergeCell ref="A33:Z33"/>
    <mergeCell ref="D196:E196"/>
    <mergeCell ref="P219:V219"/>
    <mergeCell ref="P145:V145"/>
    <mergeCell ref="P23:V23"/>
    <mergeCell ref="P210:V210"/>
    <mergeCell ref="P185:V185"/>
    <mergeCell ref="P160:V160"/>
    <mergeCell ref="A8:C8"/>
    <mergeCell ref="A10:C10"/>
    <mergeCell ref="P50:V50"/>
    <mergeCell ref="A103:O104"/>
    <mergeCell ref="M17:M18"/>
    <mergeCell ref="O17:O18"/>
    <mergeCell ref="P174:V174"/>
    <mergeCell ref="P102:T102"/>
    <mergeCell ref="P196:T196"/>
    <mergeCell ref="D177:E177"/>
    <mergeCell ref="P183:T183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A58:O59"/>
    <mergeCell ref="D49:E49"/>
    <mergeCell ref="P199:T199"/>
    <mergeCell ref="D120:E120"/>
    <mergeCell ref="F17:F18"/>
    <mergeCell ref="P2:W3"/>
    <mergeCell ref="P198:T198"/>
    <mergeCell ref="X300:X301"/>
    <mergeCell ref="A170:Z170"/>
    <mergeCell ref="D35:E35"/>
    <mergeCell ref="Z300:Z301"/>
    <mergeCell ref="A23:O24"/>
    <mergeCell ref="D10:E10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D242:E242"/>
    <mergeCell ref="P290:V290"/>
    <mergeCell ref="Q5:R5"/>
    <mergeCell ref="H17:H18"/>
    <mergeCell ref="A146:Z146"/>
    <mergeCell ref="D171:E171"/>
    <mergeCell ref="A149:O150"/>
    <mergeCell ref="P272:V272"/>
    <mergeCell ref="A9:C9"/>
    <mergeCell ref="P125:T125"/>
    <mergeCell ref="P112:T112"/>
    <mergeCell ref="P273:V273"/>
    <mergeCell ref="A113:O114"/>
    <mergeCell ref="P70:V70"/>
    <mergeCell ref="D198:E198"/>
    <mergeCell ref="D269:E269"/>
    <mergeCell ref="P104:V104"/>
    <mergeCell ref="P49:T49"/>
    <mergeCell ref="P36:T36"/>
    <mergeCell ref="P248:T248"/>
    <mergeCell ref="A147:Z147"/>
    <mergeCell ref="D36:E36"/>
    <mergeCell ref="P58:V58"/>
    <mergeCell ref="A13:M13"/>
    <mergeCell ref="A119:Z119"/>
    <mergeCell ref="D61:E61"/>
    <mergeCell ref="A15:M15"/>
    <mergeCell ref="D86:E86"/>
    <mergeCell ref="P270:T270"/>
    <mergeCell ref="D213:E213"/>
    <mergeCell ref="P192:V192"/>
    <mergeCell ref="A191:O192"/>
    <mergeCell ref="A40:Z40"/>
    <mergeCell ref="A186:Z186"/>
    <mergeCell ref="P30:V30"/>
    <mergeCell ref="P96:T96"/>
    <mergeCell ref="D125:E125"/>
    <mergeCell ref="A54:O55"/>
    <mergeCell ref="A194:Z194"/>
    <mergeCell ref="D42:E42"/>
    <mergeCell ref="A181:Z181"/>
    <mergeCell ref="D173:E173"/>
    <mergeCell ref="P188:T188"/>
    <mergeCell ref="A182:Z182"/>
    <mergeCell ref="A169:Z169"/>
    <mergeCell ref="F300:F301"/>
    <mergeCell ref="A219:O220"/>
    <mergeCell ref="A156:Z156"/>
    <mergeCell ref="P103:V103"/>
    <mergeCell ref="P134:V134"/>
    <mergeCell ref="P97:V97"/>
    <mergeCell ref="A157:Z157"/>
    <mergeCell ref="A127:O128"/>
    <mergeCell ref="P276:T276"/>
    <mergeCell ref="L300:L301"/>
    <mergeCell ref="P296:V296"/>
    <mergeCell ref="AA17:AA18"/>
    <mergeCell ref="H10:M10"/>
    <mergeCell ref="AC17:AC18"/>
    <mergeCell ref="P279:T279"/>
    <mergeCell ref="P108:T108"/>
    <mergeCell ref="P209:V209"/>
    <mergeCell ref="A72:Z72"/>
    <mergeCell ref="D153:E153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212:Z212"/>
    <mergeCell ref="A90:Z90"/>
    <mergeCell ref="P237:V237"/>
    <mergeCell ref="P269:T269"/>
    <mergeCell ref="P190:T190"/>
    <mergeCell ref="P111:T111"/>
    <mergeCell ref="A227:Z227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A135:Z135"/>
    <mergeCell ref="Y300:Y301"/>
    <mergeCell ref="AA300:AA301"/>
    <mergeCell ref="D288:E288"/>
    <mergeCell ref="P282:T282"/>
    <mergeCell ref="P61:T61"/>
    <mergeCell ref="D200:E200"/>
    <mergeCell ref="A178:O179"/>
    <mergeCell ref="A243:O244"/>
    <mergeCell ref="P262:V262"/>
    <mergeCell ref="A166:O167"/>
    <mergeCell ref="P278:T278"/>
    <mergeCell ref="P107:T107"/>
    <mergeCell ref="C300:C301"/>
    <mergeCell ref="P101:T101"/>
    <mergeCell ref="P63:V63"/>
    <mergeCell ref="R300:R301"/>
    <mergeCell ref="P225:V225"/>
    <mergeCell ref="D172:E172"/>
    <mergeCell ref="P153:T153"/>
    <mergeCell ref="P202:V202"/>
    <mergeCell ref="P244:V244"/>
    <mergeCell ref="A256:Z256"/>
    <mergeCell ref="P231:V231"/>
    <mergeCell ref="P229:T229"/>
    <mergeCell ref="A193:Z193"/>
    <mergeCell ref="D283:E283"/>
    <mergeCell ref="P280:T280"/>
    <mergeCell ref="A261:O262"/>
    <mergeCell ref="P300:P301"/>
    <mergeCell ref="H300:H301"/>
    <mergeCell ref="J300:J301"/>
    <mergeCell ref="P289:T289"/>
    <mergeCell ref="P266:V266"/>
    <mergeCell ref="P177:T177"/>
    <mergeCell ref="D207:E207"/>
    <mergeCell ref="P164:T164"/>
    <mergeCell ref="A231:O232"/>
    <mergeCell ref="D222:E222"/>
    <mergeCell ref="P184:V184"/>
    <mergeCell ref="D285:E285"/>
    <mergeCell ref="P155:V155"/>
    <mergeCell ref="G300:G301"/>
    <mergeCell ref="A19:Z19"/>
    <mergeCell ref="I300:I301"/>
    <mergeCell ref="P292:V292"/>
    <mergeCell ref="C299:T299"/>
    <mergeCell ref="P277:T277"/>
    <mergeCell ref="A133:O134"/>
    <mergeCell ref="D93:E93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A274:Z274"/>
    <mergeCell ref="P249:V249"/>
    <mergeCell ref="P207:T207"/>
    <mergeCell ref="D280:E280"/>
    <mergeCell ref="D109:E109"/>
    <mergeCell ref="P138:T138"/>
    <mergeCell ref="T5:U5"/>
    <mergeCell ref="D190:E190"/>
    <mergeCell ref="V5:W5"/>
    <mergeCell ref="A48:Z48"/>
    <mergeCell ref="P294:V294"/>
    <mergeCell ref="D282:E282"/>
    <mergeCell ref="D111:E111"/>
    <mergeCell ref="A142:Z142"/>
    <mergeCell ref="Q8:R8"/>
    <mergeCell ref="D183:E183"/>
    <mergeCell ref="D248:E248"/>
    <mergeCell ref="D275:E275"/>
    <mergeCell ref="P254:V254"/>
    <mergeCell ref="T6:U9"/>
    <mergeCell ref="A30:O31"/>
    <mergeCell ref="Q10:R10"/>
    <mergeCell ref="D91:E91"/>
    <mergeCell ref="A69:O70"/>
    <mergeCell ref="P283:T283"/>
    <mergeCell ref="D264:E264"/>
    <mergeCell ref="D112:E112"/>
    <mergeCell ref="A5:C5"/>
    <mergeCell ref="P64:V64"/>
    <mergeCell ref="P191:V191"/>
    <mergeCell ref="P51:V51"/>
    <mergeCell ref="P128:V128"/>
    <mergeCell ref="P195:T195"/>
    <mergeCell ref="A17:A18"/>
    <mergeCell ref="K17:K18"/>
    <mergeCell ref="C17:C18"/>
    <mergeCell ref="P66:T66"/>
    <mergeCell ref="P137:T137"/>
    <mergeCell ref="D9:E9"/>
    <mergeCell ref="F9:G9"/>
    <mergeCell ref="P53:T53"/>
    <mergeCell ref="A47:Z47"/>
    <mergeCell ref="P68:T68"/>
    <mergeCell ref="P82:V82"/>
    <mergeCell ref="P132:T132"/>
    <mergeCell ref="P75:V75"/>
    <mergeCell ref="A14:M14"/>
    <mergeCell ref="D62:E62"/>
    <mergeCell ref="P150:V150"/>
    <mergeCell ref="D138:E138"/>
    <mergeCell ref="H5:M5"/>
    <mergeCell ref="A253:O254"/>
    <mergeCell ref="Q12:R12"/>
    <mergeCell ref="P133:V133"/>
    <mergeCell ref="P127:V127"/>
    <mergeCell ref="A123:Z123"/>
    <mergeCell ref="D230:E230"/>
    <mergeCell ref="P197:T197"/>
    <mergeCell ref="W17:W18"/>
    <mergeCell ref="P87:V87"/>
    <mergeCell ref="A83:Z83"/>
    <mergeCell ref="P24:V24"/>
    <mergeCell ref="I17:I18"/>
    <mergeCell ref="D137:E137"/>
    <mergeCell ref="D74:E74"/>
    <mergeCell ref="A203:Z203"/>
    <mergeCell ref="D188:E188"/>
    <mergeCell ref="P224:T224"/>
    <mergeCell ref="P206:T206"/>
    <mergeCell ref="P215:V215"/>
    <mergeCell ref="A211:Z211"/>
    <mergeCell ref="A56:Z56"/>
    <mergeCell ref="A27:Z27"/>
    <mergeCell ref="P31:V31"/>
    <mergeCell ref="A75:O76"/>
    <mergeCell ref="P114:V114"/>
    <mergeCell ref="P159:V159"/>
    <mergeCell ref="D96:E96"/>
    <mergeCell ref="A162:Z162"/>
    <mergeCell ref="P15:T16"/>
    <mergeCell ref="D116:E116"/>
    <mergeCell ref="P43:T43"/>
    <mergeCell ref="A6:C6"/>
    <mergeCell ref="A161:Z161"/>
    <mergeCell ref="D148:E148"/>
    <mergeCell ref="H9:I9"/>
    <mergeCell ref="D6:M6"/>
    <mergeCell ref="D143:E143"/>
    <mergeCell ref="P93:T93"/>
    <mergeCell ref="D85:E85"/>
    <mergeCell ref="P35:T35"/>
    <mergeCell ref="G17:G18"/>
    <mergeCell ref="A81:O82"/>
    <mergeCell ref="P121:V121"/>
    <mergeCell ref="D80:E80"/>
    <mergeCell ref="Q13:R13"/>
    <mergeCell ref="P41:T41"/>
    <mergeCell ref="D22:E22"/>
    <mergeCell ref="P34:T34"/>
    <mergeCell ref="P287:T287"/>
    <mergeCell ref="P281:T281"/>
    <mergeCell ref="P295:V295"/>
    <mergeCell ref="P178:V178"/>
    <mergeCell ref="A239:Z239"/>
    <mergeCell ref="P214:V214"/>
    <mergeCell ref="Q9:R9"/>
    <mergeCell ref="P267:V267"/>
    <mergeCell ref="A32:Z32"/>
    <mergeCell ref="A37:O38"/>
    <mergeCell ref="Q11:R11"/>
    <mergeCell ref="P205:T205"/>
    <mergeCell ref="D260:E260"/>
    <mergeCell ref="A12:M12"/>
    <mergeCell ref="D41:E41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D1:F1"/>
    <mergeCell ref="B300:B301"/>
    <mergeCell ref="A71:Z71"/>
    <mergeCell ref="P46:V46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P286:T286"/>
    <mergeCell ref="D158:E158"/>
    <mergeCell ref="W300:W301"/>
    <mergeCell ref="D229:E229"/>
    <mergeCell ref="P131:T131"/>
    <mergeCell ref="P187:T187"/>
    <mergeCell ref="A117:O118"/>
    <mergeCell ref="P258:T258"/>
    <mergeCell ref="D108:E108"/>
    <mergeCell ref="P223:T223"/>
    <mergeCell ref="A168:Z168"/>
    <mergeCell ref="AB300:AB301"/>
    <mergeCell ref="P38:V38"/>
    <mergeCell ref="T300:T301"/>
    <mergeCell ref="H1:Q1"/>
    <mergeCell ref="A268:Z268"/>
    <mergeCell ref="V300:V301"/>
    <mergeCell ref="A99:Z99"/>
    <mergeCell ref="D284:E284"/>
    <mergeCell ref="P120:T120"/>
    <mergeCell ref="D259:E259"/>
    <mergeCell ref="A237:O238"/>
    <mergeCell ref="A163:Z163"/>
    <mergeCell ref="D28:E28"/>
    <mergeCell ref="A174:O175"/>
    <mergeCell ref="D236:E236"/>
    <mergeCell ref="P171:T171"/>
    <mergeCell ref="D92:E92"/>
    <mergeCell ref="P242:T242"/>
    <mergeCell ref="A292:O297"/>
    <mergeCell ref="D67:E67"/>
    <mergeCell ref="A214:O215"/>
    <mergeCell ref="D5:E5"/>
    <mergeCell ref="P42:T42"/>
    <mergeCell ref="D94:E94"/>
    <mergeCell ref="A300:A301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265:T265"/>
    <mergeCell ref="P94:T94"/>
    <mergeCell ref="D208:E208"/>
    <mergeCell ref="P44:T44"/>
    <mergeCell ref="P158:T158"/>
    <mergeCell ref="P118:V118"/>
    <mergeCell ref="A241:Z241"/>
    <mergeCell ref="P45:V45"/>
    <mergeCell ref="A228:Z228"/>
    <mergeCell ref="P95:T95"/>
    <mergeCell ref="P98:V98"/>
    <mergeCell ref="P259:T259"/>
    <mergeCell ref="P148:T148"/>
    <mergeCell ref="P175:V175"/>
    <mergeCell ref="W299:AB299"/>
    <mergeCell ref="P261:V261"/>
    <mergeCell ref="A151:Z151"/>
    <mergeCell ref="P154:V154"/>
    <mergeCell ref="D7:M7"/>
    <mergeCell ref="P236:T236"/>
    <mergeCell ref="D79:E79"/>
    <mergeCell ref="P92:T92"/>
    <mergeCell ref="D8:M8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230:T230"/>
    <mergeCell ref="P59:V59"/>
    <mergeCell ref="P201:V201"/>
    <mergeCell ref="P139:V139"/>
    <mergeCell ref="P79:T79"/>
    <mergeCell ref="P73:T73"/>
    <mergeCell ref="D187:E187"/>
    <mergeCell ref="R1:T1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D195:E195"/>
    <mergeCell ref="V10:W10"/>
    <mergeCell ref="D189:E189"/>
    <mergeCell ref="A124:Z124"/>
    <mergeCell ref="D287:E287"/>
    <mergeCell ref="D66:E66"/>
    <mergeCell ref="P113:V113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72:T172"/>
    <mergeCell ref="D126:E126"/>
    <mergeCell ref="D197:E197"/>
    <mergeCell ref="D53:E53"/>
    <mergeCell ref="P232:V232"/>
    <mergeCell ref="A84:Z84"/>
    <mergeCell ref="P189:T189"/>
    <mergeCell ref="A272:O273"/>
    <mergeCell ref="A263:Z263"/>
    <mergeCell ref="P238:V238"/>
    <mergeCell ref="P264:T264"/>
    <mergeCell ref="P253:V253"/>
    <mergeCell ref="A249:O250"/>
    <mergeCell ref="A201:O202"/>
    <mergeCell ref="P208:T20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2 X107 X112 X116 X120 X131:X132 X137:X138 X143 X148 X153 X158 X164 X171:X173 X177 X183 X187:X190 X197:X199 X213 X218 X222:X224 X229:X230 X236 X248 X252 X258:X260 X265 X271 X275 X277:X279 X281: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8:X111 X165 X195:X196 X200 X205:X208 X242 X264 X269:X270 X276 X280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5:X126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fAj8Muqvb9Bn0dJJMaHW4jCFQQ3QU5TmrdzPRPrtLLcuP2ksP+kYUkxla6wfkV2HmgjCNrVcXGSjJOvJEyAM5Q==" saltValue="UbMHL9BEB317A0UmuMI3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