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400B102-BA02-4A6F-9C07-1AC4B07ACFB3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BN502" i="1" s="1"/>
  <c r="X499" i="1"/>
  <c r="X498" i="1"/>
  <c r="BO497" i="1"/>
  <c r="BM497" i="1"/>
  <c r="Y497" i="1"/>
  <c r="BP497" i="1" s="1"/>
  <c r="BO496" i="1"/>
  <c r="BM496" i="1"/>
  <c r="Y496" i="1"/>
  <c r="BN496" i="1" s="1"/>
  <c r="X494" i="1"/>
  <c r="X493" i="1"/>
  <c r="BO492" i="1"/>
  <c r="BM492" i="1"/>
  <c r="Y492" i="1"/>
  <c r="BP492" i="1" s="1"/>
  <c r="BO491" i="1"/>
  <c r="BM491" i="1"/>
  <c r="Y491" i="1"/>
  <c r="X489" i="1"/>
  <c r="X488" i="1"/>
  <c r="BO487" i="1"/>
  <c r="BM487" i="1"/>
  <c r="Y487" i="1"/>
  <c r="Z487" i="1" s="1"/>
  <c r="BO486" i="1"/>
  <c r="BM486" i="1"/>
  <c r="Y486" i="1"/>
  <c r="Y489" i="1" s="1"/>
  <c r="X484" i="1"/>
  <c r="X483" i="1"/>
  <c r="BO482" i="1"/>
  <c r="BM482" i="1"/>
  <c r="Y482" i="1"/>
  <c r="BP482" i="1" s="1"/>
  <c r="BO481" i="1"/>
  <c r="BM481" i="1"/>
  <c r="Y481" i="1"/>
  <c r="Y483" i="1" s="1"/>
  <c r="BO480" i="1"/>
  <c r="BN480" i="1"/>
  <c r="BM480" i="1"/>
  <c r="Y480" i="1"/>
  <c r="BP480" i="1" s="1"/>
  <c r="X478" i="1"/>
  <c r="X477" i="1"/>
  <c r="BO476" i="1"/>
  <c r="BM476" i="1"/>
  <c r="Y476" i="1"/>
  <c r="Z476" i="1" s="1"/>
  <c r="P476" i="1"/>
  <c r="BO475" i="1"/>
  <c r="BM475" i="1"/>
  <c r="Y475" i="1"/>
  <c r="BP475" i="1" s="1"/>
  <c r="BO474" i="1"/>
  <c r="BM474" i="1"/>
  <c r="Y474" i="1"/>
  <c r="BO473" i="1"/>
  <c r="BM473" i="1"/>
  <c r="Y473" i="1"/>
  <c r="BP473" i="1" s="1"/>
  <c r="X469" i="1"/>
  <c r="X468" i="1"/>
  <c r="BO467" i="1"/>
  <c r="BM467" i="1"/>
  <c r="Y467" i="1"/>
  <c r="Z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X463" i="1"/>
  <c r="X462" i="1"/>
  <c r="BO461" i="1"/>
  <c r="BM461" i="1"/>
  <c r="Y461" i="1"/>
  <c r="BP461" i="1" s="1"/>
  <c r="P461" i="1"/>
  <c r="BO460" i="1"/>
  <c r="BM460" i="1"/>
  <c r="Y460" i="1"/>
  <c r="BN460" i="1" s="1"/>
  <c r="P460" i="1"/>
  <c r="BO459" i="1"/>
  <c r="BM459" i="1"/>
  <c r="Y459" i="1"/>
  <c r="Z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Z456" i="1" s="1"/>
  <c r="P456" i="1"/>
  <c r="BO455" i="1"/>
  <c r="BM455" i="1"/>
  <c r="Y455" i="1"/>
  <c r="P455" i="1"/>
  <c r="X453" i="1"/>
  <c r="X452" i="1"/>
  <c r="BO451" i="1"/>
  <c r="BM451" i="1"/>
  <c r="Y451" i="1"/>
  <c r="Z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X447" i="1"/>
  <c r="X446" i="1"/>
  <c r="BO445" i="1"/>
  <c r="BM445" i="1"/>
  <c r="Y445" i="1"/>
  <c r="BN445" i="1" s="1"/>
  <c r="P445" i="1"/>
  <c r="BO444" i="1"/>
  <c r="BM444" i="1"/>
  <c r="Y444" i="1"/>
  <c r="BN444" i="1" s="1"/>
  <c r="P444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BP441" i="1" s="1"/>
  <c r="BO440" i="1"/>
  <c r="BM440" i="1"/>
  <c r="Y440" i="1"/>
  <c r="Z440" i="1" s="1"/>
  <c r="P440" i="1"/>
  <c r="BO439" i="1"/>
  <c r="BM439" i="1"/>
  <c r="Y439" i="1"/>
  <c r="BP439" i="1" s="1"/>
  <c r="P439" i="1"/>
  <c r="BO438" i="1"/>
  <c r="BM438" i="1"/>
  <c r="Y438" i="1"/>
  <c r="BP438" i="1" s="1"/>
  <c r="P438" i="1"/>
  <c r="BO437" i="1"/>
  <c r="BM437" i="1"/>
  <c r="Y437" i="1"/>
  <c r="Z437" i="1" s="1"/>
  <c r="P437" i="1"/>
  <c r="BO436" i="1"/>
  <c r="BM436" i="1"/>
  <c r="Y436" i="1"/>
  <c r="BP436" i="1" s="1"/>
  <c r="P436" i="1"/>
  <c r="BO435" i="1"/>
  <c r="BM435" i="1"/>
  <c r="Y435" i="1"/>
  <c r="BP435" i="1" s="1"/>
  <c r="BO434" i="1"/>
  <c r="BM434" i="1"/>
  <c r="Y434" i="1"/>
  <c r="Z434" i="1" s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Y427" i="1" s="1"/>
  <c r="P426" i="1"/>
  <c r="X423" i="1"/>
  <c r="X422" i="1"/>
  <c r="BO421" i="1"/>
  <c r="BM421" i="1"/>
  <c r="Y421" i="1"/>
  <c r="X515" i="1" s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BP413" i="1" s="1"/>
  <c r="P413" i="1"/>
  <c r="X411" i="1"/>
  <c r="X410" i="1"/>
  <c r="BO409" i="1"/>
  <c r="BN409" i="1"/>
  <c r="BM409" i="1"/>
  <c r="Z409" i="1"/>
  <c r="Z410" i="1" s="1"/>
  <c r="Y409" i="1"/>
  <c r="Y411" i="1" s="1"/>
  <c r="P409" i="1"/>
  <c r="X406" i="1"/>
  <c r="X405" i="1"/>
  <c r="BO404" i="1"/>
  <c r="BM404" i="1"/>
  <c r="Y404" i="1"/>
  <c r="BP404" i="1" s="1"/>
  <c r="P404" i="1"/>
  <c r="BO403" i="1"/>
  <c r="BM403" i="1"/>
  <c r="Y403" i="1"/>
  <c r="BN403" i="1" s="1"/>
  <c r="P403" i="1"/>
  <c r="X401" i="1"/>
  <c r="X400" i="1"/>
  <c r="BO399" i="1"/>
  <c r="BM399" i="1"/>
  <c r="Y399" i="1"/>
  <c r="BP399" i="1" s="1"/>
  <c r="P399" i="1"/>
  <c r="BO398" i="1"/>
  <c r="BN398" i="1"/>
  <c r="BM398" i="1"/>
  <c r="Y398" i="1"/>
  <c r="Z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O395" i="1"/>
  <c r="BM395" i="1"/>
  <c r="Y395" i="1"/>
  <c r="BN395" i="1" s="1"/>
  <c r="P395" i="1"/>
  <c r="BO394" i="1"/>
  <c r="BM394" i="1"/>
  <c r="Y394" i="1"/>
  <c r="BP394" i="1" s="1"/>
  <c r="P394" i="1"/>
  <c r="BO393" i="1"/>
  <c r="BM393" i="1"/>
  <c r="Y393" i="1"/>
  <c r="BN393" i="1" s="1"/>
  <c r="P393" i="1"/>
  <c r="BO392" i="1"/>
  <c r="BM392" i="1"/>
  <c r="Y392" i="1"/>
  <c r="BN392" i="1" s="1"/>
  <c r="P392" i="1"/>
  <c r="BO391" i="1"/>
  <c r="BM391" i="1"/>
  <c r="Y391" i="1"/>
  <c r="BP391" i="1" s="1"/>
  <c r="P391" i="1"/>
  <c r="BO390" i="1"/>
  <c r="BM390" i="1"/>
  <c r="Y390" i="1"/>
  <c r="P390" i="1"/>
  <c r="X386" i="1"/>
  <c r="X385" i="1"/>
  <c r="BO384" i="1"/>
  <c r="BM384" i="1"/>
  <c r="Y384" i="1"/>
  <c r="Y386" i="1" s="1"/>
  <c r="P384" i="1"/>
  <c r="X382" i="1"/>
  <c r="X381" i="1"/>
  <c r="BO380" i="1"/>
  <c r="BM380" i="1"/>
  <c r="Y380" i="1"/>
  <c r="Z380" i="1" s="1"/>
  <c r="P380" i="1"/>
  <c r="BO379" i="1"/>
  <c r="BM379" i="1"/>
  <c r="Y379" i="1"/>
  <c r="Y381" i="1" s="1"/>
  <c r="P379" i="1"/>
  <c r="X377" i="1"/>
  <c r="X376" i="1"/>
  <c r="BO375" i="1"/>
  <c r="BM375" i="1"/>
  <c r="Y375" i="1"/>
  <c r="Z375" i="1" s="1"/>
  <c r="Z376" i="1" s="1"/>
  <c r="P375" i="1"/>
  <c r="X373" i="1"/>
  <c r="X372" i="1"/>
  <c r="BO371" i="1"/>
  <c r="BM371" i="1"/>
  <c r="Y371" i="1"/>
  <c r="BN371" i="1" s="1"/>
  <c r="P371" i="1"/>
  <c r="BO370" i="1"/>
  <c r="BM370" i="1"/>
  <c r="Y370" i="1"/>
  <c r="BN370" i="1" s="1"/>
  <c r="P370" i="1"/>
  <c r="BO369" i="1"/>
  <c r="BM369" i="1"/>
  <c r="Y369" i="1"/>
  <c r="P369" i="1"/>
  <c r="X366" i="1"/>
  <c r="X365" i="1"/>
  <c r="BO364" i="1"/>
  <c r="BM364" i="1"/>
  <c r="Y364" i="1"/>
  <c r="Z364" i="1" s="1"/>
  <c r="Z365" i="1" s="1"/>
  <c r="P364" i="1"/>
  <c r="X362" i="1"/>
  <c r="X361" i="1"/>
  <c r="BO360" i="1"/>
  <c r="BM360" i="1"/>
  <c r="Y360" i="1"/>
  <c r="BP360" i="1" s="1"/>
  <c r="P360" i="1"/>
  <c r="BO359" i="1"/>
  <c r="BM359" i="1"/>
  <c r="Y359" i="1"/>
  <c r="P359" i="1"/>
  <c r="X357" i="1"/>
  <c r="X356" i="1"/>
  <c r="BO355" i="1"/>
  <c r="BM355" i="1"/>
  <c r="Y355" i="1"/>
  <c r="Y357" i="1" s="1"/>
  <c r="P355" i="1"/>
  <c r="BP354" i="1"/>
  <c r="BO354" i="1"/>
  <c r="BN354" i="1"/>
  <c r="BM354" i="1"/>
  <c r="Y354" i="1"/>
  <c r="Z354" i="1" s="1"/>
  <c r="P354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BP346" i="1" s="1"/>
  <c r="P346" i="1"/>
  <c r="BP345" i="1"/>
  <c r="BO345" i="1"/>
  <c r="BM345" i="1"/>
  <c r="Y345" i="1"/>
  <c r="BN345" i="1" s="1"/>
  <c r="P345" i="1"/>
  <c r="BO344" i="1"/>
  <c r="BM344" i="1"/>
  <c r="Y344" i="1"/>
  <c r="P344" i="1"/>
  <c r="X340" i="1"/>
  <c r="X339" i="1"/>
  <c r="BO338" i="1"/>
  <c r="BM338" i="1"/>
  <c r="Y338" i="1"/>
  <c r="BN338" i="1" s="1"/>
  <c r="P338" i="1"/>
  <c r="BO337" i="1"/>
  <c r="BM337" i="1"/>
  <c r="Y337" i="1"/>
  <c r="BP337" i="1" s="1"/>
  <c r="P337" i="1"/>
  <c r="BP336" i="1"/>
  <c r="BO336" i="1"/>
  <c r="BN336" i="1"/>
  <c r="BM336" i="1"/>
  <c r="Y336" i="1"/>
  <c r="Z336" i="1" s="1"/>
  <c r="P336" i="1"/>
  <c r="X333" i="1"/>
  <c r="X332" i="1"/>
  <c r="BO331" i="1"/>
  <c r="BM331" i="1"/>
  <c r="Y331" i="1"/>
  <c r="BP331" i="1" s="1"/>
  <c r="P331" i="1"/>
  <c r="BO330" i="1"/>
  <c r="BM330" i="1"/>
  <c r="Y330" i="1"/>
  <c r="BP330" i="1" s="1"/>
  <c r="P330" i="1"/>
  <c r="BO329" i="1"/>
  <c r="BM329" i="1"/>
  <c r="Y329" i="1"/>
  <c r="BN329" i="1" s="1"/>
  <c r="P329" i="1"/>
  <c r="X327" i="1"/>
  <c r="X326" i="1"/>
  <c r="BO325" i="1"/>
  <c r="BM325" i="1"/>
  <c r="Y325" i="1"/>
  <c r="Z325" i="1" s="1"/>
  <c r="P325" i="1"/>
  <c r="BO324" i="1"/>
  <c r="BM324" i="1"/>
  <c r="Y324" i="1"/>
  <c r="Z324" i="1" s="1"/>
  <c r="P324" i="1"/>
  <c r="BO323" i="1"/>
  <c r="BM323" i="1"/>
  <c r="Y323" i="1"/>
  <c r="BP323" i="1" s="1"/>
  <c r="BO322" i="1"/>
  <c r="BM322" i="1"/>
  <c r="Y322" i="1"/>
  <c r="BP322" i="1" s="1"/>
  <c r="X320" i="1"/>
  <c r="X319" i="1"/>
  <c r="BO318" i="1"/>
  <c r="BM318" i="1"/>
  <c r="Y318" i="1"/>
  <c r="BP318" i="1" s="1"/>
  <c r="P318" i="1"/>
  <c r="BO317" i="1"/>
  <c r="BM317" i="1"/>
  <c r="Y317" i="1"/>
  <c r="BP317" i="1" s="1"/>
  <c r="P317" i="1"/>
  <c r="BO316" i="1"/>
  <c r="BM316" i="1"/>
  <c r="Y316" i="1"/>
  <c r="BN316" i="1" s="1"/>
  <c r="P316" i="1"/>
  <c r="X314" i="1"/>
  <c r="X313" i="1"/>
  <c r="BO312" i="1"/>
  <c r="BM312" i="1"/>
  <c r="Y312" i="1"/>
  <c r="BN312" i="1" s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Z308" i="1"/>
  <c r="Y308" i="1"/>
  <c r="BN308" i="1" s="1"/>
  <c r="P308" i="1"/>
  <c r="X306" i="1"/>
  <c r="X305" i="1"/>
  <c r="BO304" i="1"/>
  <c r="BM304" i="1"/>
  <c r="Y304" i="1"/>
  <c r="BN304" i="1" s="1"/>
  <c r="P304" i="1"/>
  <c r="BO303" i="1"/>
  <c r="BM303" i="1"/>
  <c r="Y303" i="1"/>
  <c r="Z303" i="1" s="1"/>
  <c r="P303" i="1"/>
  <c r="BO302" i="1"/>
  <c r="BM302" i="1"/>
  <c r="Y302" i="1"/>
  <c r="BP302" i="1" s="1"/>
  <c r="P302" i="1"/>
  <c r="BO301" i="1"/>
  <c r="BM301" i="1"/>
  <c r="Y301" i="1"/>
  <c r="BN301" i="1" s="1"/>
  <c r="P301" i="1"/>
  <c r="BO300" i="1"/>
  <c r="BM300" i="1"/>
  <c r="Y300" i="1"/>
  <c r="BN300" i="1" s="1"/>
  <c r="P300" i="1"/>
  <c r="BO299" i="1"/>
  <c r="BM299" i="1"/>
  <c r="Y299" i="1"/>
  <c r="P299" i="1"/>
  <c r="BO298" i="1"/>
  <c r="BM298" i="1"/>
  <c r="Y298" i="1"/>
  <c r="BP298" i="1" s="1"/>
  <c r="P298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N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N289" i="1"/>
  <c r="BM289" i="1"/>
  <c r="Y289" i="1"/>
  <c r="Z289" i="1" s="1"/>
  <c r="P289" i="1"/>
  <c r="X286" i="1"/>
  <c r="X285" i="1"/>
  <c r="BO284" i="1"/>
  <c r="BM284" i="1"/>
  <c r="Y284" i="1"/>
  <c r="Y285" i="1" s="1"/>
  <c r="P284" i="1"/>
  <c r="Y281" i="1"/>
  <c r="X281" i="1"/>
  <c r="X280" i="1"/>
  <c r="BO279" i="1"/>
  <c r="BM279" i="1"/>
  <c r="Y279" i="1"/>
  <c r="BP279" i="1" s="1"/>
  <c r="P279" i="1"/>
  <c r="Y277" i="1"/>
  <c r="X277" i="1"/>
  <c r="X276" i="1"/>
  <c r="BO275" i="1"/>
  <c r="BM275" i="1"/>
  <c r="Y275" i="1"/>
  <c r="Y276" i="1" s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X265" i="1"/>
  <c r="X264" i="1"/>
  <c r="BO263" i="1"/>
  <c r="BN263" i="1"/>
  <c r="BM263" i="1"/>
  <c r="Y263" i="1"/>
  <c r="Z263" i="1" s="1"/>
  <c r="BO262" i="1"/>
  <c r="BM262" i="1"/>
  <c r="Y262" i="1"/>
  <c r="Z262" i="1" s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BN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Z242" i="1" s="1"/>
  <c r="P242" i="1"/>
  <c r="Y240" i="1"/>
  <c r="X240" i="1"/>
  <c r="X239" i="1"/>
  <c r="BO238" i="1"/>
  <c r="BN238" i="1"/>
  <c r="BM238" i="1"/>
  <c r="Y238" i="1"/>
  <c r="BP238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N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N225" i="1" s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BN218" i="1" s="1"/>
  <c r="P218" i="1"/>
  <c r="X216" i="1"/>
  <c r="X215" i="1"/>
  <c r="BO214" i="1"/>
  <c r="BM214" i="1"/>
  <c r="Y214" i="1"/>
  <c r="Z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Z211" i="1" s="1"/>
  <c r="P211" i="1"/>
  <c r="BO210" i="1"/>
  <c r="BM210" i="1"/>
  <c r="Y210" i="1"/>
  <c r="BN210" i="1" s="1"/>
  <c r="P210" i="1"/>
  <c r="BO209" i="1"/>
  <c r="BM209" i="1"/>
  <c r="Y209" i="1"/>
  <c r="BP209" i="1" s="1"/>
  <c r="P209" i="1"/>
  <c r="BP208" i="1"/>
  <c r="BO208" i="1"/>
  <c r="BM208" i="1"/>
  <c r="Y208" i="1"/>
  <c r="BN208" i="1" s="1"/>
  <c r="P208" i="1"/>
  <c r="BO207" i="1"/>
  <c r="BM207" i="1"/>
  <c r="Y207" i="1"/>
  <c r="BP207" i="1" s="1"/>
  <c r="P207" i="1"/>
  <c r="BP206" i="1"/>
  <c r="BO206" i="1"/>
  <c r="BM206" i="1"/>
  <c r="Z206" i="1"/>
  <c r="Y206" i="1"/>
  <c r="P206" i="1"/>
  <c r="X204" i="1"/>
  <c r="X203" i="1"/>
  <c r="BP202" i="1"/>
  <c r="BO202" i="1"/>
  <c r="BM202" i="1"/>
  <c r="Y202" i="1"/>
  <c r="BN202" i="1" s="1"/>
  <c r="P202" i="1"/>
  <c r="BO201" i="1"/>
  <c r="BM201" i="1"/>
  <c r="Y201" i="1"/>
  <c r="BP201" i="1" s="1"/>
  <c r="P201" i="1"/>
  <c r="BO200" i="1"/>
  <c r="BM200" i="1"/>
  <c r="Y200" i="1"/>
  <c r="BN200" i="1" s="1"/>
  <c r="P200" i="1"/>
  <c r="BO199" i="1"/>
  <c r="BN199" i="1"/>
  <c r="BM199" i="1"/>
  <c r="Y199" i="1"/>
  <c r="BP199" i="1" s="1"/>
  <c r="P199" i="1"/>
  <c r="BO198" i="1"/>
  <c r="BM198" i="1"/>
  <c r="Y198" i="1"/>
  <c r="BN198" i="1" s="1"/>
  <c r="P198" i="1"/>
  <c r="BO197" i="1"/>
  <c r="BM197" i="1"/>
  <c r="Y197" i="1"/>
  <c r="Z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P190" i="1"/>
  <c r="BO190" i="1"/>
  <c r="BM190" i="1"/>
  <c r="Y190" i="1"/>
  <c r="P190" i="1"/>
  <c r="X188" i="1"/>
  <c r="X187" i="1"/>
  <c r="BO186" i="1"/>
  <c r="BM186" i="1"/>
  <c r="Y186" i="1"/>
  <c r="Y188" i="1" s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N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Z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N162" i="1"/>
  <c r="BM162" i="1"/>
  <c r="Y162" i="1"/>
  <c r="Z162" i="1" s="1"/>
  <c r="P162" i="1"/>
  <c r="X160" i="1"/>
  <c r="X159" i="1"/>
  <c r="BO158" i="1"/>
  <c r="BM158" i="1"/>
  <c r="Y158" i="1"/>
  <c r="Y160" i="1" s="1"/>
  <c r="P158" i="1"/>
  <c r="X154" i="1"/>
  <c r="X153" i="1"/>
  <c r="BO152" i="1"/>
  <c r="BM152" i="1"/>
  <c r="Y152" i="1"/>
  <c r="BP152" i="1" s="1"/>
  <c r="P152" i="1"/>
  <c r="BO151" i="1"/>
  <c r="BM151" i="1"/>
  <c r="Y151" i="1"/>
  <c r="Z151" i="1" s="1"/>
  <c r="P151" i="1"/>
  <c r="BO150" i="1"/>
  <c r="BM150" i="1"/>
  <c r="Y150" i="1"/>
  <c r="P150" i="1"/>
  <c r="X148" i="1"/>
  <c r="X147" i="1"/>
  <c r="BO146" i="1"/>
  <c r="BM146" i="1"/>
  <c r="Y146" i="1"/>
  <c r="Y148" i="1" s="1"/>
  <c r="P146" i="1"/>
  <c r="X143" i="1"/>
  <c r="X142" i="1"/>
  <c r="BP141" i="1"/>
  <c r="BO141" i="1"/>
  <c r="BM141" i="1"/>
  <c r="Y141" i="1"/>
  <c r="BN141" i="1" s="1"/>
  <c r="P141" i="1"/>
  <c r="BO140" i="1"/>
  <c r="BM140" i="1"/>
  <c r="Y140" i="1"/>
  <c r="BP140" i="1" s="1"/>
  <c r="P140" i="1"/>
  <c r="X138" i="1"/>
  <c r="X137" i="1"/>
  <c r="BO136" i="1"/>
  <c r="BM136" i="1"/>
  <c r="Y136" i="1"/>
  <c r="BN136" i="1" s="1"/>
  <c r="P136" i="1"/>
  <c r="BO135" i="1"/>
  <c r="BM135" i="1"/>
  <c r="Y135" i="1"/>
  <c r="BP135" i="1" s="1"/>
  <c r="P135" i="1"/>
  <c r="X133" i="1"/>
  <c r="X132" i="1"/>
  <c r="BO131" i="1"/>
  <c r="BM131" i="1"/>
  <c r="Y131" i="1"/>
  <c r="Z131" i="1" s="1"/>
  <c r="P131" i="1"/>
  <c r="BO130" i="1"/>
  <c r="BM130" i="1"/>
  <c r="Y130" i="1"/>
  <c r="BP130" i="1" s="1"/>
  <c r="P130" i="1"/>
  <c r="X127" i="1"/>
  <c r="X126" i="1"/>
  <c r="BO125" i="1"/>
  <c r="BM125" i="1"/>
  <c r="Y125" i="1"/>
  <c r="Z125" i="1" s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Z117" i="1" s="1"/>
  <c r="P117" i="1"/>
  <c r="X115" i="1"/>
  <c r="X114" i="1"/>
  <c r="BO113" i="1"/>
  <c r="BM113" i="1"/>
  <c r="Y113" i="1"/>
  <c r="BN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Z105" i="1"/>
  <c r="Y105" i="1"/>
  <c r="BN105" i="1" s="1"/>
  <c r="P105" i="1"/>
  <c r="BO104" i="1"/>
  <c r="BM104" i="1"/>
  <c r="Y104" i="1"/>
  <c r="Z104" i="1" s="1"/>
  <c r="P104" i="1"/>
  <c r="X101" i="1"/>
  <c r="X100" i="1"/>
  <c r="BO99" i="1"/>
  <c r="BM99" i="1"/>
  <c r="Y99" i="1"/>
  <c r="BP99" i="1" s="1"/>
  <c r="P99" i="1"/>
  <c r="BO98" i="1"/>
  <c r="BM98" i="1"/>
  <c r="Y98" i="1"/>
  <c r="Z98" i="1" s="1"/>
  <c r="P98" i="1"/>
  <c r="BO97" i="1"/>
  <c r="BM97" i="1"/>
  <c r="Y97" i="1"/>
  <c r="BP97" i="1" s="1"/>
  <c r="P97" i="1"/>
  <c r="BO96" i="1"/>
  <c r="BM96" i="1"/>
  <c r="Y96" i="1"/>
  <c r="Z96" i="1" s="1"/>
  <c r="P96" i="1"/>
  <c r="BO95" i="1"/>
  <c r="BM95" i="1"/>
  <c r="Y95" i="1"/>
  <c r="BP95" i="1" s="1"/>
  <c r="X93" i="1"/>
  <c r="X92" i="1"/>
  <c r="BO91" i="1"/>
  <c r="BN91" i="1"/>
  <c r="BM91" i="1"/>
  <c r="Y91" i="1"/>
  <c r="BP91" i="1" s="1"/>
  <c r="P91" i="1"/>
  <c r="BO90" i="1"/>
  <c r="BM90" i="1"/>
  <c r="Y90" i="1"/>
  <c r="P90" i="1"/>
  <c r="BO89" i="1"/>
  <c r="BM89" i="1"/>
  <c r="Z89" i="1"/>
  <c r="Y89" i="1"/>
  <c r="BN89" i="1" s="1"/>
  <c r="P89" i="1"/>
  <c r="X86" i="1"/>
  <c r="X85" i="1"/>
  <c r="BP84" i="1"/>
  <c r="BO84" i="1"/>
  <c r="BM84" i="1"/>
  <c r="Y84" i="1"/>
  <c r="Z84" i="1" s="1"/>
  <c r="P84" i="1"/>
  <c r="BO83" i="1"/>
  <c r="BM83" i="1"/>
  <c r="Y83" i="1"/>
  <c r="Z83" i="1" s="1"/>
  <c r="P83" i="1"/>
  <c r="X81" i="1"/>
  <c r="X80" i="1"/>
  <c r="BO79" i="1"/>
  <c r="BM79" i="1"/>
  <c r="Y79" i="1"/>
  <c r="BP79" i="1" s="1"/>
  <c r="P79" i="1"/>
  <c r="BO78" i="1"/>
  <c r="BM78" i="1"/>
  <c r="Y78" i="1"/>
  <c r="BN78" i="1" s="1"/>
  <c r="P78" i="1"/>
  <c r="BO77" i="1"/>
  <c r="BM77" i="1"/>
  <c r="Y77" i="1"/>
  <c r="BP77" i="1" s="1"/>
  <c r="P77" i="1"/>
  <c r="BO76" i="1"/>
  <c r="BN76" i="1"/>
  <c r="BM76" i="1"/>
  <c r="Y76" i="1"/>
  <c r="BP76" i="1" s="1"/>
  <c r="P76" i="1"/>
  <c r="BO75" i="1"/>
  <c r="BM75" i="1"/>
  <c r="Y75" i="1"/>
  <c r="Z75" i="1" s="1"/>
  <c r="P75" i="1"/>
  <c r="BO74" i="1"/>
  <c r="BM74" i="1"/>
  <c r="Y74" i="1"/>
  <c r="BN74" i="1" s="1"/>
  <c r="P74" i="1"/>
  <c r="X72" i="1"/>
  <c r="X71" i="1"/>
  <c r="BO70" i="1"/>
  <c r="BM70" i="1"/>
  <c r="Y70" i="1"/>
  <c r="BN70" i="1" s="1"/>
  <c r="P70" i="1"/>
  <c r="BO69" i="1"/>
  <c r="BN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N64" i="1" s="1"/>
  <c r="P64" i="1"/>
  <c r="BO63" i="1"/>
  <c r="BM63" i="1"/>
  <c r="Y63" i="1"/>
  <c r="BP63" i="1" s="1"/>
  <c r="P63" i="1"/>
  <c r="BO62" i="1"/>
  <c r="BM62" i="1"/>
  <c r="Y62" i="1"/>
  <c r="BN62" i="1" s="1"/>
  <c r="P62" i="1"/>
  <c r="BO61" i="1"/>
  <c r="BM61" i="1"/>
  <c r="Y61" i="1"/>
  <c r="P61" i="1"/>
  <c r="X59" i="1"/>
  <c r="X58" i="1"/>
  <c r="BO57" i="1"/>
  <c r="BM57" i="1"/>
  <c r="Y57" i="1"/>
  <c r="Z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BN52" i="1" s="1"/>
  <c r="P52" i="1"/>
  <c r="X49" i="1"/>
  <c r="Y48" i="1"/>
  <c r="X48" i="1"/>
  <c r="BP47" i="1"/>
  <c r="BO47" i="1"/>
  <c r="BN47" i="1"/>
  <c r="BM47" i="1"/>
  <c r="Y47" i="1"/>
  <c r="Y49" i="1" s="1"/>
  <c r="P47" i="1"/>
  <c r="X45" i="1"/>
  <c r="X44" i="1"/>
  <c r="BO43" i="1"/>
  <c r="BM43" i="1"/>
  <c r="Y43" i="1"/>
  <c r="Z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Z31" i="1" s="1"/>
  <c r="P31" i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Z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BP22" i="1" s="1"/>
  <c r="H10" i="1"/>
  <c r="A9" i="1"/>
  <c r="A10" i="1" s="1"/>
  <c r="D7" i="1"/>
  <c r="Q6" i="1"/>
  <c r="P2" i="1"/>
  <c r="Y93" i="1" l="1"/>
  <c r="BN151" i="1"/>
  <c r="Z345" i="1"/>
  <c r="BP200" i="1"/>
  <c r="BP325" i="1"/>
  <c r="BP460" i="1"/>
  <c r="BP151" i="1"/>
  <c r="Z76" i="1"/>
  <c r="Z238" i="1"/>
  <c r="Z239" i="1" s="1"/>
  <c r="BP113" i="1"/>
  <c r="Z245" i="1"/>
  <c r="BP456" i="1"/>
  <c r="Y143" i="1"/>
  <c r="BP393" i="1"/>
  <c r="BP245" i="1"/>
  <c r="Z29" i="1"/>
  <c r="BP165" i="1"/>
  <c r="BN242" i="1"/>
  <c r="Z275" i="1"/>
  <c r="Z276" i="1" s="1"/>
  <c r="BP409" i="1"/>
  <c r="Y154" i="1"/>
  <c r="BP263" i="1"/>
  <c r="Z316" i="1"/>
  <c r="BP210" i="1"/>
  <c r="Z112" i="1"/>
  <c r="BP64" i="1"/>
  <c r="BP218" i="1"/>
  <c r="Z260" i="1"/>
  <c r="Z473" i="1"/>
  <c r="BN167" i="1"/>
  <c r="BN212" i="1"/>
  <c r="Z253" i="1"/>
  <c r="Z391" i="1"/>
  <c r="BP117" i="1"/>
  <c r="Z163" i="1"/>
  <c r="BP301" i="1"/>
  <c r="Z350" i="1"/>
  <c r="BP379" i="1"/>
  <c r="BP395" i="1"/>
  <c r="Z219" i="1"/>
  <c r="Z279" i="1"/>
  <c r="Z280" i="1" s="1"/>
  <c r="Z290" i="1"/>
  <c r="Y295" i="1"/>
  <c r="Y478" i="1"/>
  <c r="Z68" i="1"/>
  <c r="BN135" i="1"/>
  <c r="BN152" i="1"/>
  <c r="Z168" i="1"/>
  <c r="BN191" i="1"/>
  <c r="Z227" i="1"/>
  <c r="BN309" i="1"/>
  <c r="Z323" i="1"/>
  <c r="Z346" i="1"/>
  <c r="BP242" i="1"/>
  <c r="Y272" i="1"/>
  <c r="Z47" i="1"/>
  <c r="Z48" i="1" s="1"/>
  <c r="BN68" i="1"/>
  <c r="BP125" i="1"/>
  <c r="BN168" i="1"/>
  <c r="Y220" i="1"/>
  <c r="BN227" i="1"/>
  <c r="Y280" i="1"/>
  <c r="Z298" i="1"/>
  <c r="BP316" i="1"/>
  <c r="BN323" i="1"/>
  <c r="BP371" i="1"/>
  <c r="Z413" i="1"/>
  <c r="Z421" i="1"/>
  <c r="Z422" i="1" s="1"/>
  <c r="BP474" i="1"/>
  <c r="Z210" i="1"/>
  <c r="BP392" i="1"/>
  <c r="Y221" i="1"/>
  <c r="Y248" i="1"/>
  <c r="BP403" i="1"/>
  <c r="BN421" i="1"/>
  <c r="BN97" i="1"/>
  <c r="BN119" i="1"/>
  <c r="BN175" i="1"/>
  <c r="BN214" i="1"/>
  <c r="Z317" i="1"/>
  <c r="BP451" i="1"/>
  <c r="BP421" i="1"/>
  <c r="Z130" i="1"/>
  <c r="Z132" i="1" s="1"/>
  <c r="Z169" i="1"/>
  <c r="Z244" i="1"/>
  <c r="BN317" i="1"/>
  <c r="Z331" i="1"/>
  <c r="BN186" i="1"/>
  <c r="BN228" i="1"/>
  <c r="BN251" i="1"/>
  <c r="BN375" i="1"/>
  <c r="BP29" i="1"/>
  <c r="Z120" i="1"/>
  <c r="BN169" i="1"/>
  <c r="Z176" i="1"/>
  <c r="BN244" i="1"/>
  <c r="BN255" i="1"/>
  <c r="Y352" i="1"/>
  <c r="Y423" i="1"/>
  <c r="BN487" i="1"/>
  <c r="BP445" i="1"/>
  <c r="Z64" i="1"/>
  <c r="BN196" i="1"/>
  <c r="BN211" i="1"/>
  <c r="Z218" i="1"/>
  <c r="BP275" i="1"/>
  <c r="BN84" i="1"/>
  <c r="BP176" i="1"/>
  <c r="BN325" i="1"/>
  <c r="Y377" i="1"/>
  <c r="Y33" i="1"/>
  <c r="BN57" i="1"/>
  <c r="BN131" i="1"/>
  <c r="Y193" i="1"/>
  <c r="BP225" i="1"/>
  <c r="Y239" i="1"/>
  <c r="Y493" i="1"/>
  <c r="X506" i="1"/>
  <c r="BN28" i="1"/>
  <c r="BN43" i="1"/>
  <c r="BP62" i="1"/>
  <c r="BP105" i="1"/>
  <c r="BN140" i="1"/>
  <c r="BN150" i="1"/>
  <c r="BN174" i="1"/>
  <c r="BP214" i="1"/>
  <c r="BN246" i="1"/>
  <c r="BN253" i="1"/>
  <c r="P515" i="1"/>
  <c r="BN290" i="1"/>
  <c r="Z300" i="1"/>
  <c r="BN322" i="1"/>
  <c r="Y333" i="1"/>
  <c r="Z370" i="1"/>
  <c r="Y494" i="1"/>
  <c r="Y92" i="1"/>
  <c r="Y326" i="1"/>
  <c r="Y351" i="1"/>
  <c r="BN347" i="1"/>
  <c r="BN384" i="1"/>
  <c r="Y400" i="1"/>
  <c r="D515" i="1"/>
  <c r="Z56" i="1"/>
  <c r="BN22" i="1"/>
  <c r="BN56" i="1"/>
  <c r="BN112" i="1"/>
  <c r="Y231" i="1"/>
  <c r="X507" i="1"/>
  <c r="BP43" i="1"/>
  <c r="Z95" i="1"/>
  <c r="BP150" i="1"/>
  <c r="Z284" i="1"/>
  <c r="Z285" i="1" s="1"/>
  <c r="BN294" i="1"/>
  <c r="Z360" i="1"/>
  <c r="Y410" i="1"/>
  <c r="Z457" i="1"/>
  <c r="Z461" i="1"/>
  <c r="BN476" i="1"/>
  <c r="Y132" i="1"/>
  <c r="BP28" i="1"/>
  <c r="BP52" i="1"/>
  <c r="X509" i="1"/>
  <c r="BN35" i="1"/>
  <c r="E515" i="1"/>
  <c r="BN125" i="1"/>
  <c r="Y133" i="1"/>
  <c r="BN165" i="1"/>
  <c r="Y187" i="1"/>
  <c r="BP197" i="1"/>
  <c r="BN207" i="1"/>
  <c r="BN224" i="1"/>
  <c r="Z228" i="1"/>
  <c r="Y247" i="1"/>
  <c r="BN260" i="1"/>
  <c r="BN275" i="1"/>
  <c r="BP300" i="1"/>
  <c r="BN310" i="1"/>
  <c r="BN344" i="1"/>
  <c r="BP370" i="1"/>
  <c r="BN416" i="1"/>
  <c r="BP444" i="1"/>
  <c r="BP467" i="1"/>
  <c r="BP78" i="1"/>
  <c r="Y23" i="1"/>
  <c r="BP75" i="1"/>
  <c r="BN95" i="1"/>
  <c r="BN106" i="1"/>
  <c r="BN284" i="1"/>
  <c r="BP304" i="1"/>
  <c r="BN360" i="1"/>
  <c r="Z379" i="1"/>
  <c r="Z381" i="1" s="1"/>
  <c r="Y385" i="1"/>
  <c r="Z393" i="1"/>
  <c r="Y446" i="1"/>
  <c r="BP440" i="1"/>
  <c r="BN457" i="1"/>
  <c r="BN461" i="1"/>
  <c r="BP476" i="1"/>
  <c r="BP496" i="1"/>
  <c r="Z52" i="1"/>
  <c r="X505" i="1"/>
  <c r="Y24" i="1"/>
  <c r="BN53" i="1"/>
  <c r="Z113" i="1"/>
  <c r="Z198" i="1"/>
  <c r="Z202" i="1"/>
  <c r="BP284" i="1"/>
  <c r="Z301" i="1"/>
  <c r="Z371" i="1"/>
  <c r="BN379" i="1"/>
  <c r="Y418" i="1"/>
  <c r="Z441" i="1"/>
  <c r="Z445" i="1"/>
  <c r="AA515" i="1"/>
  <c r="Y296" i="1"/>
  <c r="V515" i="1"/>
  <c r="BN437" i="1"/>
  <c r="BP487" i="1"/>
  <c r="Y101" i="1"/>
  <c r="Z186" i="1"/>
  <c r="Y192" i="1"/>
  <c r="Z251" i="1"/>
  <c r="Z292" i="1"/>
  <c r="BN441" i="1"/>
  <c r="Z480" i="1"/>
  <c r="Z85" i="1"/>
  <c r="F515" i="1"/>
  <c r="BP198" i="1"/>
  <c r="Y286" i="1"/>
  <c r="BP437" i="1"/>
  <c r="BN41" i="1"/>
  <c r="BP70" i="1"/>
  <c r="BN90" i="1"/>
  <c r="BN120" i="1"/>
  <c r="Y203" i="1"/>
  <c r="Y232" i="1"/>
  <c r="BN262" i="1"/>
  <c r="Z270" i="1"/>
  <c r="BP292" i="1"/>
  <c r="BN337" i="1"/>
  <c r="BN355" i="1"/>
  <c r="Y462" i="1"/>
  <c r="Z465" i="1"/>
  <c r="Z491" i="1"/>
  <c r="BP54" i="1"/>
  <c r="BP83" i="1"/>
  <c r="BP96" i="1"/>
  <c r="BN104" i="1"/>
  <c r="BN130" i="1"/>
  <c r="BN170" i="1"/>
  <c r="BP186" i="1"/>
  <c r="BN298" i="1"/>
  <c r="BP308" i="1"/>
  <c r="BN318" i="1"/>
  <c r="BN324" i="1"/>
  <c r="BN380" i="1"/>
  <c r="BN394" i="1"/>
  <c r="Z438" i="1"/>
  <c r="BN30" i="1"/>
  <c r="Y71" i="1"/>
  <c r="Y204" i="1"/>
  <c r="BP262" i="1"/>
  <c r="BN270" i="1"/>
  <c r="BP312" i="1"/>
  <c r="BN465" i="1"/>
  <c r="BN491" i="1"/>
  <c r="BP502" i="1"/>
  <c r="Y65" i="1"/>
  <c r="BP136" i="1"/>
  <c r="BN27" i="1"/>
  <c r="BN61" i="1"/>
  <c r="BP104" i="1"/>
  <c r="BN163" i="1"/>
  <c r="BN219" i="1"/>
  <c r="BN279" i="1"/>
  <c r="Z293" i="1"/>
  <c r="BN302" i="1"/>
  <c r="Y314" i="1"/>
  <c r="Y356" i="1"/>
  <c r="BN391" i="1"/>
  <c r="BN414" i="1"/>
  <c r="BN434" i="1"/>
  <c r="BN438" i="1"/>
  <c r="BP459" i="1"/>
  <c r="Y66" i="1"/>
  <c r="BN77" i="1"/>
  <c r="BN111" i="1"/>
  <c r="BN117" i="1"/>
  <c r="Y137" i="1"/>
  <c r="Y215" i="1"/>
  <c r="BP270" i="1"/>
  <c r="BP289" i="1"/>
  <c r="Y306" i="1"/>
  <c r="Z309" i="1"/>
  <c r="Y319" i="1"/>
  <c r="BN331" i="1"/>
  <c r="BN346" i="1"/>
  <c r="BN350" i="1"/>
  <c r="Y373" i="1"/>
  <c r="Z449" i="1"/>
  <c r="Y503" i="1"/>
  <c r="Z41" i="1"/>
  <c r="Y81" i="1"/>
  <c r="Y153" i="1"/>
  <c r="Y256" i="1"/>
  <c r="BN293" i="1"/>
  <c r="BP434" i="1"/>
  <c r="Z475" i="1"/>
  <c r="Y320" i="1"/>
  <c r="Y362" i="1"/>
  <c r="Y382" i="1"/>
  <c r="W515" i="1"/>
  <c r="BN449" i="1"/>
  <c r="BN456" i="1"/>
  <c r="Y504" i="1"/>
  <c r="Z150" i="1"/>
  <c r="Z174" i="1"/>
  <c r="Z190" i="1"/>
  <c r="Y257" i="1"/>
  <c r="Y327" i="1"/>
  <c r="Y339" i="1"/>
  <c r="BP375" i="1"/>
  <c r="Z392" i="1"/>
  <c r="BN399" i="1"/>
  <c r="BP443" i="1"/>
  <c r="AB515" i="1"/>
  <c r="F9" i="1"/>
  <c r="F10" i="1"/>
  <c r="Z107" i="1"/>
  <c r="Z311" i="1"/>
  <c r="BP329" i="1"/>
  <c r="BP338" i="1"/>
  <c r="G515" i="1"/>
  <c r="Y37" i="1"/>
  <c r="BP57" i="1"/>
  <c r="Z90" i="1"/>
  <c r="BP131" i="1"/>
  <c r="Y142" i="1"/>
  <c r="BP162" i="1"/>
  <c r="Z195" i="1"/>
  <c r="BP211" i="1"/>
  <c r="BP324" i="1"/>
  <c r="Z359" i="1"/>
  <c r="BP380" i="1"/>
  <c r="Z390" i="1"/>
  <c r="BP398" i="1"/>
  <c r="Z415" i="1"/>
  <c r="Y428" i="1"/>
  <c r="BN440" i="1"/>
  <c r="BN443" i="1"/>
  <c r="BN451" i="1"/>
  <c r="BN459" i="1"/>
  <c r="BN467" i="1"/>
  <c r="Y484" i="1"/>
  <c r="H515" i="1"/>
  <c r="BN31" i="1"/>
  <c r="Y172" i="1"/>
  <c r="BN303" i="1"/>
  <c r="BN311" i="1"/>
  <c r="BN364" i="1"/>
  <c r="Y447" i="1"/>
  <c r="Y463" i="1"/>
  <c r="I515" i="1"/>
  <c r="BN107" i="1"/>
  <c r="Z55" i="1"/>
  <c r="Y58" i="1"/>
  <c r="Z63" i="1"/>
  <c r="Z79" i="1"/>
  <c r="Z185" i="1"/>
  <c r="BN195" i="1"/>
  <c r="Z201" i="1"/>
  <c r="Z209" i="1"/>
  <c r="Z226" i="1"/>
  <c r="Z234" i="1"/>
  <c r="Z235" i="1" s="1"/>
  <c r="Z269" i="1"/>
  <c r="Z330" i="1"/>
  <c r="Z349" i="1"/>
  <c r="BN359" i="1"/>
  <c r="BN390" i="1"/>
  <c r="Z396" i="1"/>
  <c r="Z404" i="1"/>
  <c r="BN415" i="1"/>
  <c r="Z486" i="1"/>
  <c r="Z488" i="1" s="1"/>
  <c r="Z497" i="1"/>
  <c r="J515" i="1"/>
  <c r="BN190" i="1"/>
  <c r="BN206" i="1"/>
  <c r="Z212" i="1"/>
  <c r="Z229" i="1"/>
  <c r="BP303" i="1"/>
  <c r="Z322" i="1"/>
  <c r="Z326" i="1" s="1"/>
  <c r="BP364" i="1"/>
  <c r="Y376" i="1"/>
  <c r="Z399" i="1"/>
  <c r="Z432" i="1"/>
  <c r="Z435" i="1"/>
  <c r="BN475" i="1"/>
  <c r="BP491" i="1"/>
  <c r="K515" i="1"/>
  <c r="BP31" i="1"/>
  <c r="Z26" i="1"/>
  <c r="BN55" i="1"/>
  <c r="BN63" i="1"/>
  <c r="Y72" i="1"/>
  <c r="BN79" i="1"/>
  <c r="BP90" i="1"/>
  <c r="Z118" i="1"/>
  <c r="Y121" i="1"/>
  <c r="Y138" i="1"/>
  <c r="Z158" i="1"/>
  <c r="Z159" i="1" s="1"/>
  <c r="Z166" i="1"/>
  <c r="Y177" i="1"/>
  <c r="BN185" i="1"/>
  <c r="BP195" i="1"/>
  <c r="BN201" i="1"/>
  <c r="BN209" i="1"/>
  <c r="BN226" i="1"/>
  <c r="BN234" i="1"/>
  <c r="BN269" i="1"/>
  <c r="BN330" i="1"/>
  <c r="Y340" i="1"/>
  <c r="BN349" i="1"/>
  <c r="BP359" i="1"/>
  <c r="BP390" i="1"/>
  <c r="BN396" i="1"/>
  <c r="BN404" i="1"/>
  <c r="BP415" i="1"/>
  <c r="Y452" i="1"/>
  <c r="Y468" i="1"/>
  <c r="BN486" i="1"/>
  <c r="BN497" i="1"/>
  <c r="L515" i="1"/>
  <c r="Y126" i="1"/>
  <c r="Y59" i="1"/>
  <c r="Y365" i="1"/>
  <c r="Y422" i="1"/>
  <c r="BN432" i="1"/>
  <c r="BN435" i="1"/>
  <c r="Z444" i="1"/>
  <c r="Z460" i="1"/>
  <c r="Z481" i="1"/>
  <c r="Z492" i="1"/>
  <c r="M515" i="1"/>
  <c r="Y108" i="1"/>
  <c r="H9" i="1"/>
  <c r="BN26" i="1"/>
  <c r="Z146" i="1"/>
  <c r="Z147" i="1" s="1"/>
  <c r="BP185" i="1"/>
  <c r="BP226" i="1"/>
  <c r="BP234" i="1"/>
  <c r="Z304" i="1"/>
  <c r="Z312" i="1"/>
  <c r="BP486" i="1"/>
  <c r="O515" i="1"/>
  <c r="Y171" i="1"/>
  <c r="Y44" i="1"/>
  <c r="BN158" i="1"/>
  <c r="BN166" i="1"/>
  <c r="J9" i="1"/>
  <c r="BP41" i="1"/>
  <c r="Z91" i="1"/>
  <c r="Z416" i="1"/>
  <c r="BP432" i="1"/>
  <c r="Y453" i="1"/>
  <c r="Y469" i="1"/>
  <c r="BN481" i="1"/>
  <c r="BN492" i="1"/>
  <c r="BN98" i="1"/>
  <c r="BP98" i="1"/>
  <c r="Y32" i="1"/>
  <c r="Y45" i="1"/>
  <c r="Z99" i="1"/>
  <c r="BN118" i="1"/>
  <c r="Y127" i="1"/>
  <c r="Y216" i="1"/>
  <c r="Z74" i="1"/>
  <c r="Y85" i="1"/>
  <c r="BN96" i="1"/>
  <c r="Y122" i="1"/>
  <c r="Z140" i="1"/>
  <c r="Y178" i="1"/>
  <c r="Z196" i="1"/>
  <c r="Z344" i="1"/>
  <c r="BP26" i="1"/>
  <c r="Z53" i="1"/>
  <c r="Z61" i="1"/>
  <c r="Z69" i="1"/>
  <c r="Z77" i="1"/>
  <c r="Y80" i="1"/>
  <c r="BN99" i="1"/>
  <c r="Y109" i="1"/>
  <c r="Z135" i="1"/>
  <c r="BN146" i="1"/>
  <c r="BP158" i="1"/>
  <c r="Z191" i="1"/>
  <c r="Z192" i="1" s="1"/>
  <c r="Z199" i="1"/>
  <c r="Z207" i="1"/>
  <c r="Z224" i="1"/>
  <c r="Y235" i="1"/>
  <c r="Z337" i="1"/>
  <c r="Z347" i="1"/>
  <c r="Z355" i="1"/>
  <c r="Z356" i="1" s="1"/>
  <c r="Y366" i="1"/>
  <c r="Z384" i="1"/>
  <c r="Z385" i="1" s="1"/>
  <c r="Z394" i="1"/>
  <c r="Y405" i="1"/>
  <c r="BN413" i="1"/>
  <c r="Y498" i="1"/>
  <c r="Q515" i="1"/>
  <c r="BP481" i="1"/>
  <c r="R515" i="1"/>
  <c r="Z42" i="1"/>
  <c r="Z124" i="1"/>
  <c r="Z126" i="1" s="1"/>
  <c r="BP146" i="1"/>
  <c r="Y159" i="1"/>
  <c r="Z164" i="1"/>
  <c r="Z180" i="1"/>
  <c r="Z181" i="1" s="1"/>
  <c r="Z261" i="1"/>
  <c r="Z264" i="1" s="1"/>
  <c r="Z455" i="1"/>
  <c r="S515" i="1"/>
  <c r="Y86" i="1"/>
  <c r="Z213" i="1"/>
  <c r="Z230" i="1"/>
  <c r="Z167" i="1"/>
  <c r="Z175" i="1"/>
  <c r="Z243" i="1"/>
  <c r="Z252" i="1"/>
  <c r="Z291" i="1"/>
  <c r="Z299" i="1"/>
  <c r="BP344" i="1"/>
  <c r="Z369" i="1"/>
  <c r="Z372" i="1" s="1"/>
  <c r="Y372" i="1"/>
  <c r="Y406" i="1"/>
  <c r="Z426" i="1"/>
  <c r="Z427" i="1" s="1"/>
  <c r="Z439" i="1"/>
  <c r="Z442" i="1"/>
  <c r="Z450" i="1"/>
  <c r="Z458" i="1"/>
  <c r="Z466" i="1"/>
  <c r="Z468" i="1" s="1"/>
  <c r="BN473" i="1"/>
  <c r="Z482" i="1"/>
  <c r="Y499" i="1"/>
  <c r="T515" i="1"/>
  <c r="Z433" i="1"/>
  <c r="Z436" i="1"/>
  <c r="Z27" i="1"/>
  <c r="Z35" i="1"/>
  <c r="Z36" i="1" s="1"/>
  <c r="BP74" i="1"/>
  <c r="Z111" i="1"/>
  <c r="Y114" i="1"/>
  <c r="Z119" i="1"/>
  <c r="Z22" i="1"/>
  <c r="Z23" i="1" s="1"/>
  <c r="Z30" i="1"/>
  <c r="BN42" i="1"/>
  <c r="BP61" i="1"/>
  <c r="Z97" i="1"/>
  <c r="Y100" i="1"/>
  <c r="Z106" i="1"/>
  <c r="Z108" i="1" s="1"/>
  <c r="BN124" i="1"/>
  <c r="Y147" i="1"/>
  <c r="Z152" i="1"/>
  <c r="BN164" i="1"/>
  <c r="Z170" i="1"/>
  <c r="BN180" i="1"/>
  <c r="BN213" i="1"/>
  <c r="BP224" i="1"/>
  <c r="BN230" i="1"/>
  <c r="Z246" i="1"/>
  <c r="Z255" i="1"/>
  <c r="BN261" i="1"/>
  <c r="Y265" i="1"/>
  <c r="Z294" i="1"/>
  <c r="Z302" i="1"/>
  <c r="Y305" i="1"/>
  <c r="Z310" i="1"/>
  <c r="Z313" i="1" s="1"/>
  <c r="Y313" i="1"/>
  <c r="Z318" i="1"/>
  <c r="BP355" i="1"/>
  <c r="BP384" i="1"/>
  <c r="Y401" i="1"/>
  <c r="BN433" i="1"/>
  <c r="BN436" i="1"/>
  <c r="BN455" i="1"/>
  <c r="U515" i="1"/>
  <c r="BN243" i="1"/>
  <c r="BN252" i="1"/>
  <c r="BN291" i="1"/>
  <c r="BN299" i="1"/>
  <c r="Y361" i="1"/>
  <c r="BN369" i="1"/>
  <c r="Z414" i="1"/>
  <c r="Y417" i="1"/>
  <c r="BN426" i="1"/>
  <c r="BN439" i="1"/>
  <c r="BN442" i="1"/>
  <c r="BN450" i="1"/>
  <c r="BN458" i="1"/>
  <c r="BN466" i="1"/>
  <c r="BN482" i="1"/>
  <c r="Z502" i="1"/>
  <c r="Z503" i="1" s="1"/>
  <c r="Y264" i="1"/>
  <c r="Y115" i="1"/>
  <c r="BP455" i="1"/>
  <c r="Y477" i="1"/>
  <c r="Y488" i="1"/>
  <c r="B515" i="1"/>
  <c r="Z225" i="1"/>
  <c r="Z268" i="1"/>
  <c r="Z271" i="1" s="1"/>
  <c r="Y271" i="1"/>
  <c r="BP299" i="1"/>
  <c r="Z329" i="1"/>
  <c r="Z332" i="1" s="1"/>
  <c r="Y332" i="1"/>
  <c r="Z338" i="1"/>
  <c r="Z348" i="1"/>
  <c r="BP369" i="1"/>
  <c r="Z395" i="1"/>
  <c r="Z403" i="1"/>
  <c r="BP426" i="1"/>
  <c r="Z474" i="1"/>
  <c r="Z477" i="1" s="1"/>
  <c r="Z141" i="1"/>
  <c r="Z70" i="1"/>
  <c r="Z78" i="1"/>
  <c r="Z136" i="1"/>
  <c r="Z200" i="1"/>
  <c r="Z208" i="1"/>
  <c r="BN75" i="1"/>
  <c r="BN83" i="1"/>
  <c r="BN197" i="1"/>
  <c r="Z496" i="1"/>
  <c r="Z498" i="1" s="1"/>
  <c r="Y515" i="1"/>
  <c r="BP180" i="1"/>
  <c r="BP35" i="1"/>
  <c r="Z54" i="1"/>
  <c r="Z62" i="1"/>
  <c r="Y181" i="1"/>
  <c r="BP89" i="1"/>
  <c r="BN268" i="1"/>
  <c r="BN348" i="1"/>
  <c r="BN474" i="1"/>
  <c r="Z515" i="1"/>
  <c r="Z319" i="1" l="1"/>
  <c r="Z452" i="1"/>
  <c r="Z187" i="1"/>
  <c r="Z220" i="1"/>
  <c r="Z493" i="1"/>
  <c r="Z44" i="1"/>
  <c r="Z137" i="1"/>
  <c r="Z417" i="1"/>
  <c r="Z114" i="1"/>
  <c r="Z71" i="1"/>
  <c r="Z121" i="1"/>
  <c r="Y509" i="1"/>
  <c r="Z305" i="1"/>
  <c r="Y505" i="1"/>
  <c r="Z295" i="1"/>
  <c r="Y506" i="1"/>
  <c r="Z58" i="1"/>
  <c r="Y507" i="1"/>
  <c r="Z361" i="1"/>
  <c r="Z153" i="1"/>
  <c r="Z32" i="1"/>
  <c r="Z177" i="1"/>
  <c r="Z483" i="1"/>
  <c r="Z339" i="1"/>
  <c r="Z142" i="1"/>
  <c r="Z203" i="1"/>
  <c r="Z231" i="1"/>
  <c r="Z215" i="1"/>
  <c r="Z100" i="1"/>
  <c r="Z171" i="1"/>
  <c r="Z92" i="1"/>
  <c r="X508" i="1"/>
  <c r="Z462" i="1"/>
  <c r="Z405" i="1"/>
  <c r="Z80" i="1"/>
  <c r="Z446" i="1"/>
  <c r="Z256" i="1"/>
  <c r="Z247" i="1"/>
  <c r="Z65" i="1"/>
  <c r="Z400" i="1"/>
  <c r="Z351" i="1"/>
  <c r="Y508" i="1" l="1"/>
  <c r="Z510" i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<sst xmlns="http://schemas.openxmlformats.org/spreadsheetml/2006/main" count="2248" uniqueCount="825">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</sst>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1" t="s">
        <v>0</v>
      </c>
      <c r="E1" s="591"/>
      <c r="F1" s="591"/>
      <c r="G1" s="14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8"/>
      <c r="Q3" s="568"/>
      <c r="R3" s="568"/>
      <c r="S3" s="568"/>
      <c r="T3" s="568"/>
      <c r="U3" s="568"/>
      <c r="V3" s="568"/>
      <c r="W3" s="5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69"/>
      <c r="P5" s="26" t="s">
        <v>10</v>
      </c>
      <c r="Q5" s="865">
        <v>45885</v>
      </c>
      <c r="R5" s="691"/>
      <c r="T5" s="731" t="s">
        <v>11</v>
      </c>
      <c r="U5" s="587"/>
      <c r="V5" s="732" t="s">
        <v>12</v>
      </c>
      <c r="W5" s="691"/>
      <c r="AB5" s="57"/>
      <c r="AC5" s="57"/>
      <c r="AD5" s="57"/>
      <c r="AE5" s="57"/>
    </row>
    <row r="6" spans="1:32" s="17" customFormat="1" ht="24" customHeight="1" x14ac:dyDescent="0.2">
      <c r="A6" s="702" t="s">
        <v>13</v>
      </c>
      <c r="B6" s="599"/>
      <c r="C6" s="600"/>
      <c r="D6" s="790" t="s">
        <v>804</v>
      </c>
      <c r="E6" s="791"/>
      <c r="F6" s="791"/>
      <c r="G6" s="791"/>
      <c r="H6" s="791"/>
      <c r="I6" s="791"/>
      <c r="J6" s="791"/>
      <c r="K6" s="791"/>
      <c r="L6" s="791"/>
      <c r="M6" s="691"/>
      <c r="N6" s="70"/>
      <c r="P6" s="26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3" t="str">
        <f>IFERROR(VLOOKUP(DeliveryAddress,Table,3,0),1)</f>
        <v>6</v>
      </c>
      <c r="E7" s="634"/>
      <c r="F7" s="634"/>
      <c r="G7" s="634"/>
      <c r="H7" s="634"/>
      <c r="I7" s="634"/>
      <c r="J7" s="634"/>
      <c r="K7" s="634"/>
      <c r="L7" s="634"/>
      <c r="M7" s="635"/>
      <c r="N7" s="71"/>
      <c r="P7" s="26"/>
      <c r="Q7" s="46"/>
      <c r="R7" s="46"/>
      <c r="T7" s="568"/>
      <c r="U7" s="587"/>
      <c r="V7" s="808"/>
      <c r="W7" s="809"/>
      <c r="AB7" s="57"/>
      <c r="AC7" s="57"/>
      <c r="AD7" s="57"/>
      <c r="AE7" s="57"/>
    </row>
    <row r="8" spans="1:32" s="17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72"/>
      <c r="P8" s="26" t="s">
        <v>19</v>
      </c>
      <c r="Q8" s="682">
        <v>0.5</v>
      </c>
      <c r="R8" s="635"/>
      <c r="T8" s="568"/>
      <c r="U8" s="587"/>
      <c r="V8" s="808"/>
      <c r="W8" s="809"/>
      <c r="AB8" s="57"/>
      <c r="AC8" s="57"/>
      <c r="AD8" s="57"/>
      <c r="AE8" s="57"/>
    </row>
    <row r="9" spans="1:32" s="17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67"/>
      <c r="P9" s="29" t="s">
        <v>20</v>
      </c>
      <c r="Q9" s="686"/>
      <c r="R9" s="687"/>
      <c r="T9" s="568"/>
      <c r="U9" s="587"/>
      <c r="V9" s="810"/>
      <c r="W9" s="81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68"/>
      <c r="P10" s="29" t="s">
        <v>21</v>
      </c>
      <c r="Q10" s="740"/>
      <c r="R10" s="74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90"/>
      <c r="R11" s="691"/>
      <c r="U11" s="26" t="s">
        <v>26</v>
      </c>
      <c r="V11" s="802" t="s">
        <v>27</v>
      </c>
      <c r="W11" s="68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73"/>
      <c r="P12" s="26" t="s">
        <v>29</v>
      </c>
      <c r="Q12" s="682"/>
      <c r="R12" s="635"/>
      <c r="S12" s="27"/>
      <c r="U12" s="26"/>
      <c r="V12" s="591"/>
      <c r="W12" s="568"/>
      <c r="AB12" s="57"/>
      <c r="AC12" s="57"/>
      <c r="AD12" s="57"/>
      <c r="AE12" s="57"/>
    </row>
    <row r="13" spans="1:32" s="17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73"/>
      <c r="O13" s="29"/>
      <c r="P13" s="29" t="s">
        <v>31</v>
      </c>
      <c r="Q13" s="802"/>
      <c r="R13" s="687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74"/>
      <c r="P15" s="707" t="s">
        <v>34</v>
      </c>
      <c r="Q15" s="591"/>
      <c r="R15" s="591"/>
      <c r="S15" s="591"/>
      <c r="T15" s="59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8"/>
      <c r="Q16" s="708"/>
      <c r="R16" s="708"/>
      <c r="S16" s="708"/>
      <c r="T16" s="7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77"/>
      <c r="BD17" s="76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78" t="s">
        <v>60</v>
      </c>
      <c r="V18" s="78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77"/>
      <c r="BD18" s="76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52"/>
      <c r="AB19" s="52"/>
      <c r="AC19" s="52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62"/>
      <c r="AB20" s="62"/>
      <c r="AC20" s="6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71">
        <v>4680115886643</v>
      </c>
      <c r="E22" s="572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1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71">
        <v>4680115885912</v>
      </c>
      <c r="E26" s="572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71">
        <v>4607091388237</v>
      </c>
      <c r="E27" s="572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71">
        <v>4680115886230</v>
      </c>
      <c r="E28" s="572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71">
        <v>4680115886247</v>
      </c>
      <c r="E29" s="57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71">
        <v>4680115885905</v>
      </c>
      <c r="E30" s="572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71">
        <v>4607091388244</v>
      </c>
      <c r="E31" s="572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71">
        <v>4607091388503</v>
      </c>
      <c r="E35" s="572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52"/>
      <c r="AB38" s="52"/>
      <c r="AC38" s="52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62"/>
      <c r="AB39" s="62"/>
      <c r="AC39" s="6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71">
        <v>4607091385670</v>
      </c>
      <c r="E41" s="572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1274</v>
      </c>
      <c r="Y41" s="53">
        <f>IFERROR(IF(X41="",0,CEILING((X41/$H41),1)*$H41),"")</f>
        <v>1274.4000000000001</v>
      </c>
      <c r="Z41" s="39">
        <f>IFERROR(IF(Y41=0,"",ROUNDUP(Y41/H41,0)*0.01898),"")</f>
        <v>2.2396400000000001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1325.3138888888886</v>
      </c>
      <c r="BN41" s="75">
        <f>IFERROR(Y41*I41/H41,"0")</f>
        <v>1325.73</v>
      </c>
      <c r="BO41" s="75">
        <f>IFERROR(1/J41*(X41/H41),"0")</f>
        <v>1.8431712962962963</v>
      </c>
      <c r="BP41" s="75">
        <f>IFERROR(1/J41*(Y41/H41),"0")</f>
        <v>1.84375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71">
        <v>4607091385687</v>
      </c>
      <c r="E42" s="572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71">
        <v>4680115882539</v>
      </c>
      <c r="E43" s="572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46</v>
      </c>
      <c r="Y43" s="53">
        <f>IFERROR(IF(X43="",0,CEILING((X43/$H43),1)*$H43),"")</f>
        <v>48.1</v>
      </c>
      <c r="Z43" s="39">
        <f>IFERROR(IF(Y43=0,"",ROUNDUP(Y43/H43,0)*0.00902),"")</f>
        <v>0.11726</v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48.610810810810811</v>
      </c>
      <c r="BN43" s="75">
        <f>IFERROR(Y43*I43/H43,"0")</f>
        <v>50.830000000000005</v>
      </c>
      <c r="BO43" s="75">
        <f>IFERROR(1/J43*(X43/H43),"0")</f>
        <v>9.4185094185094187E-2</v>
      </c>
      <c r="BP43" s="75">
        <f>IFERROR(1/J43*(Y43/H43),"0")</f>
        <v>9.8484848484848481E-2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40" t="s">
        <v>72</v>
      </c>
      <c r="X44" s="41">
        <f>IFERROR(X41/H41,"0")+IFERROR(X42/H42,"0")+IFERROR(X43/H43,"0")</f>
        <v>130.39539539539538</v>
      </c>
      <c r="Y44" s="41">
        <f>IFERROR(Y41/H41,"0")+IFERROR(Y42/H42,"0")+IFERROR(Y43/H43,"0")</f>
        <v>131</v>
      </c>
      <c r="Z44" s="41">
        <f>IFERROR(IF(Z41="",0,Z41),"0")+IFERROR(IF(Z42="",0,Z42),"0")+IFERROR(IF(Z43="",0,Z43),"0")</f>
        <v>2.3569</v>
      </c>
      <c r="AA44" s="64"/>
      <c r="AB44" s="64"/>
      <c r="AC44" s="64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40" t="s">
        <v>69</v>
      </c>
      <c r="X45" s="41">
        <f>IFERROR(SUM(X41:X43),"0")</f>
        <v>1320</v>
      </c>
      <c r="Y45" s="41">
        <f>IFERROR(SUM(Y41:Y43),"0")</f>
        <v>1322.5</v>
      </c>
      <c r="Z45" s="40"/>
      <c r="AA45" s="64"/>
      <c r="AB45" s="64"/>
      <c r="AC45" s="64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71">
        <v>4680115884915</v>
      </c>
      <c r="E47" s="572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62"/>
      <c r="AB50" s="62"/>
      <c r="AC50" s="6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71">
        <v>4680115885882</v>
      </c>
      <c r="E52" s="572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216</v>
      </c>
      <c r="Y52" s="53">
        <f t="shared" ref="Y52:Y57" si="6">IFERROR(IF(X52="",0,CEILING((X52/$H52),1)*$H52),"")</f>
        <v>224</v>
      </c>
      <c r="Z52" s="39">
        <f>IFERROR(IF(Y52=0,"",ROUNDUP(Y52/H52,0)*0.01898),"")</f>
        <v>0.37959999999999999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224.38928571428571</v>
      </c>
      <c r="BN52" s="75">
        <f t="shared" ref="BN52:BN57" si="8">IFERROR(Y52*I52/H52,"0")</f>
        <v>232.7</v>
      </c>
      <c r="BO52" s="75">
        <f t="shared" ref="BO52:BO57" si="9">IFERROR(1/J52*(X52/H52),"0")</f>
        <v>0.30133928571428575</v>
      </c>
      <c r="BP52" s="75">
        <f t="shared" ref="BP52:BP57" si="10">IFERROR(1/J52*(Y52/H52),"0")</f>
        <v>0.3125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71">
        <v>4680115881426</v>
      </c>
      <c r="E53" s="572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389</v>
      </c>
      <c r="Y53" s="53">
        <f t="shared" si="6"/>
        <v>399.6</v>
      </c>
      <c r="Z53" s="39">
        <f>IFERROR(IF(Y53=0,"",ROUNDUP(Y53/H53,0)*0.01898),"")</f>
        <v>0.70226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404.6680555555555</v>
      </c>
      <c r="BN53" s="75">
        <f t="shared" si="8"/>
        <v>415.69499999999999</v>
      </c>
      <c r="BO53" s="75">
        <f t="shared" si="9"/>
        <v>0.56278935185185186</v>
      </c>
      <c r="BP53" s="75">
        <f t="shared" si="10"/>
        <v>0.578125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71">
        <v>4680115880283</v>
      </c>
      <c r="E54" s="572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71">
        <v>4680115881525</v>
      </c>
      <c r="E55" s="572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71">
        <v>4680115885899</v>
      </c>
      <c r="E56" s="572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71">
        <v>4680115881419</v>
      </c>
      <c r="E57" s="572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40" t="s">
        <v>72</v>
      </c>
      <c r="X58" s="41">
        <f>IFERROR(X52/H52,"0")+IFERROR(X53/H53,"0")+IFERROR(X54/H54,"0")+IFERROR(X55/H55,"0")+IFERROR(X56/H56,"0")+IFERROR(X57/H57,"0")</f>
        <v>55.304232804232811</v>
      </c>
      <c r="Y58" s="41">
        <f>IFERROR(Y52/H52,"0")+IFERROR(Y53/H53,"0")+IFERROR(Y54/H54,"0")+IFERROR(Y55/H55,"0")+IFERROR(Y56/H56,"0")+IFERROR(Y57/H57,"0")</f>
        <v>57</v>
      </c>
      <c r="Z58" s="41">
        <f>IFERROR(IF(Z52="",0,Z52),"0")+IFERROR(IF(Z53="",0,Z53),"0")+IFERROR(IF(Z54="",0,Z54),"0")+IFERROR(IF(Z55="",0,Z55),"0")+IFERROR(IF(Z56="",0,Z56),"0")+IFERROR(IF(Z57="",0,Z57),"0")</f>
        <v>1.08186</v>
      </c>
      <c r="AA58" s="64"/>
      <c r="AB58" s="64"/>
      <c r="AC58" s="64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40" t="s">
        <v>69</v>
      </c>
      <c r="X59" s="41">
        <f>IFERROR(SUM(X52:X57),"0")</f>
        <v>605</v>
      </c>
      <c r="Y59" s="41">
        <f>IFERROR(SUM(Y52:Y57),"0")</f>
        <v>623.6</v>
      </c>
      <c r="Z59" s="40"/>
      <c r="AA59" s="64"/>
      <c r="AB59" s="64"/>
      <c r="AC59" s="64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71">
        <v>4680115881440</v>
      </c>
      <c r="E61" s="572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204</v>
      </c>
      <c r="Y61" s="53">
        <f>IFERROR(IF(X61="",0,CEILING((X61/$H61),1)*$H61),"")</f>
        <v>205.20000000000002</v>
      </c>
      <c r="Z61" s="39">
        <f>IFERROR(IF(Y61=0,"",ROUNDUP(Y61/H61,0)*0.01898),"")</f>
        <v>0.36062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212.21666666666667</v>
      </c>
      <c r="BN61" s="75">
        <f>IFERROR(Y61*I61/H61,"0")</f>
        <v>213.46499999999997</v>
      </c>
      <c r="BO61" s="75">
        <f>IFERROR(1/J61*(X61/H61),"0")</f>
        <v>0.2951388888888889</v>
      </c>
      <c r="BP61" s="75">
        <f>IFERROR(1/J61*(Y61/H61),"0")</f>
        <v>0.296875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71">
        <v>4680115882751</v>
      </c>
      <c r="E62" s="572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71">
        <v>4680115885950</v>
      </c>
      <c r="E63" s="572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71">
        <v>4680115881433</v>
      </c>
      <c r="E64" s="572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40" t="s">
        <v>72</v>
      </c>
      <c r="X65" s="41">
        <f>IFERROR(X61/H61,"0")+IFERROR(X62/H62,"0")+IFERROR(X63/H63,"0")+IFERROR(X64/H64,"0")</f>
        <v>18.888888888888889</v>
      </c>
      <c r="Y65" s="41">
        <f>IFERROR(Y61/H61,"0")+IFERROR(Y62/H62,"0")+IFERROR(Y63/H63,"0")+IFERROR(Y64/H64,"0")</f>
        <v>19</v>
      </c>
      <c r="Z65" s="41">
        <f>IFERROR(IF(Z61="",0,Z61),"0")+IFERROR(IF(Z62="",0,Z62),"0")+IFERROR(IF(Z63="",0,Z63),"0")+IFERROR(IF(Z64="",0,Z64),"0")</f>
        <v>0.36062</v>
      </c>
      <c r="AA65" s="64"/>
      <c r="AB65" s="64"/>
      <c r="AC65" s="64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40" t="s">
        <v>69</v>
      </c>
      <c r="X66" s="41">
        <f>IFERROR(SUM(X61:X64),"0")</f>
        <v>204</v>
      </c>
      <c r="Y66" s="41">
        <f>IFERROR(SUM(Y61:Y64),"0")</f>
        <v>205.20000000000002</v>
      </c>
      <c r="Z66" s="40"/>
      <c r="AA66" s="64"/>
      <c r="AB66" s="64"/>
      <c r="AC66" s="64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71">
        <v>4680115885073</v>
      </c>
      <c r="E68" s="57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71">
        <v>4680115885059</v>
      </c>
      <c r="E69" s="57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71">
        <v>4680115885097</v>
      </c>
      <c r="E70" s="57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71">
        <v>4680115881891</v>
      </c>
      <c r="E74" s="57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71">
        <v>4680115885769</v>
      </c>
      <c r="E75" s="57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5</v>
      </c>
      <c r="Y75" s="53">
        <f t="shared" si="11"/>
        <v>8.4</v>
      </c>
      <c r="Z75" s="39">
        <f>IFERROR(IF(Y75=0,"",ROUNDUP(Y75/H75,0)*0.01898),"")</f>
        <v>1.898E-2</v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5.2589285714285721</v>
      </c>
      <c r="BN75" s="75">
        <f t="shared" si="13"/>
        <v>8.8350000000000009</v>
      </c>
      <c r="BO75" s="75">
        <f t="shared" si="14"/>
        <v>9.300595238095238E-3</v>
      </c>
      <c r="BP75" s="75">
        <f t="shared" si="15"/>
        <v>1.5625E-2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71">
        <v>4680115884410</v>
      </c>
      <c r="E76" s="57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71">
        <v>4680115884311</v>
      </c>
      <c r="E77" s="57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71">
        <v>4680115885929</v>
      </c>
      <c r="E78" s="57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71">
        <v>4680115884403</v>
      </c>
      <c r="E79" s="57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40" t="s">
        <v>72</v>
      </c>
      <c r="X80" s="41">
        <f>IFERROR(X74/H74,"0")+IFERROR(X75/H75,"0")+IFERROR(X76/H76,"0")+IFERROR(X77/H77,"0")+IFERROR(X78/H78,"0")+IFERROR(X79/H79,"0")</f>
        <v>0.59523809523809523</v>
      </c>
      <c r="Y80" s="41">
        <f>IFERROR(Y74/H74,"0")+IFERROR(Y75/H75,"0")+IFERROR(Y76/H76,"0")+IFERROR(Y77/H77,"0")+IFERROR(Y78/H78,"0")+IFERROR(Y79/H79,"0")</f>
        <v>1</v>
      </c>
      <c r="Z80" s="41">
        <f>IFERROR(IF(Z74="",0,Z74),"0")+IFERROR(IF(Z75="",0,Z75),"0")+IFERROR(IF(Z76="",0,Z76),"0")+IFERROR(IF(Z77="",0,Z77),"0")+IFERROR(IF(Z78="",0,Z78),"0")+IFERROR(IF(Z79="",0,Z79),"0")</f>
        <v>1.898E-2</v>
      </c>
      <c r="AA80" s="64"/>
      <c r="AB80" s="64"/>
      <c r="AC80" s="64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40" t="s">
        <v>69</v>
      </c>
      <c r="X81" s="41">
        <f>IFERROR(SUM(X74:X79),"0")</f>
        <v>5</v>
      </c>
      <c r="Y81" s="41">
        <f>IFERROR(SUM(Y74:Y79),"0")</f>
        <v>8.4</v>
      </c>
      <c r="Z81" s="40"/>
      <c r="AA81" s="64"/>
      <c r="AB81" s="64"/>
      <c r="AC81" s="64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71">
        <v>4680115881532</v>
      </c>
      <c r="E83" s="57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152</v>
      </c>
      <c r="Y83" s="53">
        <f>IFERROR(IF(X83="",0,CEILING((X83/$H83),1)*$H83),"")</f>
        <v>156</v>
      </c>
      <c r="Z83" s="39">
        <f>IFERROR(IF(Y83=0,"",ROUNDUP(Y83/H83,0)*0.01898),"")</f>
        <v>0.37959999999999999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160.47692307692304</v>
      </c>
      <c r="BN83" s="75">
        <f>IFERROR(Y83*I83/H83,"0")</f>
        <v>164.7</v>
      </c>
      <c r="BO83" s="75">
        <f>IFERROR(1/J83*(X83/H83),"0")</f>
        <v>0.30448717948717952</v>
      </c>
      <c r="BP83" s="75">
        <f>IFERROR(1/J83*(Y83/H83),"0")</f>
        <v>0.3125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71">
        <v>4680115881464</v>
      </c>
      <c r="E84" s="572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40" t="s">
        <v>72</v>
      </c>
      <c r="X85" s="41">
        <f>IFERROR(X83/H83,"0")+IFERROR(X84/H84,"0")</f>
        <v>19.487179487179489</v>
      </c>
      <c r="Y85" s="41">
        <f>IFERROR(Y83/H83,"0")+IFERROR(Y84/H84,"0")</f>
        <v>20</v>
      </c>
      <c r="Z85" s="41">
        <f>IFERROR(IF(Z83="",0,Z83),"0")+IFERROR(IF(Z84="",0,Z84),"0")</f>
        <v>0.37959999999999999</v>
      </c>
      <c r="AA85" s="64"/>
      <c r="AB85" s="64"/>
      <c r="AC85" s="64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40" t="s">
        <v>69</v>
      </c>
      <c r="X86" s="41">
        <f>IFERROR(SUM(X83:X84),"0")</f>
        <v>152</v>
      </c>
      <c r="Y86" s="41">
        <f>IFERROR(SUM(Y83:Y84),"0")</f>
        <v>156</v>
      </c>
      <c r="Z86" s="40"/>
      <c r="AA86" s="64"/>
      <c r="AB86" s="64"/>
      <c r="AC86" s="64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62"/>
      <c r="AB87" s="62"/>
      <c r="AC87" s="6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71">
        <v>4680115881327</v>
      </c>
      <c r="E89" s="572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600</v>
      </c>
      <c r="Y89" s="53">
        <f>IFERROR(IF(X89="",0,CEILING((X89/$H89),1)*$H89),"")</f>
        <v>604.80000000000007</v>
      </c>
      <c r="Z89" s="39">
        <f>IFERROR(IF(Y89=0,"",ROUNDUP(Y89/H89,0)*0.01898),"")</f>
        <v>1.06288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624.16666666666663</v>
      </c>
      <c r="BN89" s="75">
        <f>IFERROR(Y89*I89/H89,"0")</f>
        <v>629.16000000000008</v>
      </c>
      <c r="BO89" s="75">
        <f>IFERROR(1/J89*(X89/H89),"0")</f>
        <v>0.86805555555555547</v>
      </c>
      <c r="BP89" s="75">
        <f>IFERROR(1/J89*(Y89/H89),"0")</f>
        <v>0.875</v>
      </c>
    </row>
    <row r="90" spans="1:68" ht="27" hidden="1" customHeight="1" x14ac:dyDescent="0.25">
      <c r="A90" s="60" t="s">
        <v>180</v>
      </c>
      <c r="B90" s="60" t="s">
        <v>181</v>
      </c>
      <c r="C90" s="34">
        <v>4301011476</v>
      </c>
      <c r="D90" s="571">
        <v>4680115881518</v>
      </c>
      <c r="E90" s="572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71">
        <v>4680115881303</v>
      </c>
      <c r="E91" s="572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40" t="s">
        <v>72</v>
      </c>
      <c r="X92" s="41">
        <f>IFERROR(X89/H89,"0")+IFERROR(X90/H90,"0")+IFERROR(X91/H91,"0")</f>
        <v>55.55555555555555</v>
      </c>
      <c r="Y92" s="41">
        <f>IFERROR(Y89/H89,"0")+IFERROR(Y90/H90,"0")+IFERROR(Y91/H91,"0")</f>
        <v>56</v>
      </c>
      <c r="Z92" s="41">
        <f>IFERROR(IF(Z89="",0,Z89),"0")+IFERROR(IF(Z90="",0,Z90),"0")+IFERROR(IF(Z91="",0,Z91),"0")</f>
        <v>1.06288</v>
      </c>
      <c r="AA92" s="64"/>
      <c r="AB92" s="64"/>
      <c r="AC92" s="64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40" t="s">
        <v>69</v>
      </c>
      <c r="X93" s="41">
        <f>IFERROR(SUM(X89:X91),"0")</f>
        <v>600</v>
      </c>
      <c r="Y93" s="41">
        <f>IFERROR(SUM(Y89:Y91),"0")</f>
        <v>604.80000000000007</v>
      </c>
      <c r="Z93" s="40"/>
      <c r="AA93" s="64"/>
      <c r="AB93" s="64"/>
      <c r="AC93" s="64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71">
        <v>4607091386967</v>
      </c>
      <c r="E95" s="57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6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229</v>
      </c>
      <c r="Y95" s="53">
        <f>IFERROR(IF(X95="",0,CEILING((X95/$H95),1)*$H95),"")</f>
        <v>234.89999999999998</v>
      </c>
      <c r="Z95" s="39">
        <f>IFERROR(IF(Y95=0,"",ROUNDUP(Y95/H95,0)*0.01898),"")</f>
        <v>0.55042000000000002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243.67296296296297</v>
      </c>
      <c r="BN95" s="75">
        <f>IFERROR(Y95*I95/H95,"0")</f>
        <v>249.95099999999999</v>
      </c>
      <c r="BO95" s="75">
        <f>IFERROR(1/J95*(X95/H95),"0")</f>
        <v>0.44174382716049387</v>
      </c>
      <c r="BP95" s="75">
        <f>IFERROR(1/J95*(Y95/H95),"0")</f>
        <v>0.453125</v>
      </c>
    </row>
    <row r="96" spans="1:68" ht="27" hidden="1" customHeight="1" x14ac:dyDescent="0.25">
      <c r="A96" s="60" t="s">
        <v>188</v>
      </c>
      <c r="B96" s="60" t="s">
        <v>189</v>
      </c>
      <c r="C96" s="34">
        <v>4301051788</v>
      </c>
      <c r="D96" s="571">
        <v>4680115884953</v>
      </c>
      <c r="E96" s="57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191</v>
      </c>
      <c r="B97" s="60" t="s">
        <v>192</v>
      </c>
      <c r="C97" s="34">
        <v>4301051718</v>
      </c>
      <c r="D97" s="571">
        <v>4607091385731</v>
      </c>
      <c r="E97" s="57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191</v>
      </c>
      <c r="B98" s="60" t="s">
        <v>193</v>
      </c>
      <c r="C98" s="34">
        <v>4301052039</v>
      </c>
      <c r="D98" s="571">
        <v>4607091385731</v>
      </c>
      <c r="E98" s="57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72</v>
      </c>
      <c r="Y98" s="53">
        <f>IFERROR(IF(X98="",0,CEILING((X98/$H98),1)*$H98),"")</f>
        <v>72.900000000000006</v>
      </c>
      <c r="Z98" s="39">
        <f>IFERROR(IF(Y98=0,"",ROUNDUP(Y98/H98,0)*0.00651),"")</f>
        <v>0.17577000000000001</v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78.719999999999985</v>
      </c>
      <c r="BN98" s="75">
        <f>IFERROR(Y98*I98/H98,"0")</f>
        <v>79.703999999999994</v>
      </c>
      <c r="BO98" s="75">
        <f>IFERROR(1/J98*(X98/H98),"0")</f>
        <v>0.14652014652014653</v>
      </c>
      <c r="BP98" s="75">
        <f>IFERROR(1/J98*(Y98/H98),"0")</f>
        <v>0.14835164835164835</v>
      </c>
    </row>
    <row r="99" spans="1:68" ht="16.5" hidden="1" customHeight="1" x14ac:dyDescent="0.25">
      <c r="A99" s="60" t="s">
        <v>195</v>
      </c>
      <c r="B99" s="60" t="s">
        <v>196</v>
      </c>
      <c r="C99" s="34">
        <v>4301051438</v>
      </c>
      <c r="D99" s="571">
        <v>4680115880894</v>
      </c>
      <c r="E99" s="57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40" t="s">
        <v>72</v>
      </c>
      <c r="X100" s="41">
        <f>IFERROR(X95/H95,"0")+IFERROR(X96/H96,"0")+IFERROR(X97/H97,"0")+IFERROR(X98/H98,"0")+IFERROR(X99/H99,"0")</f>
        <v>54.938271604938272</v>
      </c>
      <c r="Y100" s="41">
        <f>IFERROR(Y95/H95,"0")+IFERROR(Y96/H96,"0")+IFERROR(Y97/H97,"0")+IFERROR(Y98/H98,"0")+IFERROR(Y99/H99,"0")</f>
        <v>56</v>
      </c>
      <c r="Z100" s="41">
        <f>IFERROR(IF(Z95="",0,Z95),"0")+IFERROR(IF(Z96="",0,Z96),"0")+IFERROR(IF(Z97="",0,Z97),"0")+IFERROR(IF(Z98="",0,Z98),"0")+IFERROR(IF(Z99="",0,Z99),"0")</f>
        <v>0.72619</v>
      </c>
      <c r="AA100" s="64"/>
      <c r="AB100" s="64"/>
      <c r="AC100" s="64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40" t="s">
        <v>69</v>
      </c>
      <c r="X101" s="41">
        <f>IFERROR(SUM(X95:X99),"0")</f>
        <v>301</v>
      </c>
      <c r="Y101" s="41">
        <f>IFERROR(SUM(Y95:Y99),"0")</f>
        <v>307.79999999999995</v>
      </c>
      <c r="Z101" s="40"/>
      <c r="AA101" s="64"/>
      <c r="AB101" s="64"/>
      <c r="AC101" s="64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62"/>
      <c r="AB102" s="62"/>
      <c r="AC102" s="6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63"/>
      <c r="AB103" s="63"/>
      <c r="AC103" s="63"/>
    </row>
    <row r="104" spans="1:68" ht="16.5" customHeight="1" x14ac:dyDescent="0.25">
      <c r="A104" s="60" t="s">
        <v>199</v>
      </c>
      <c r="B104" s="60" t="s">
        <v>200</v>
      </c>
      <c r="C104" s="34">
        <v>4301011514</v>
      </c>
      <c r="D104" s="571">
        <v>4680115882133</v>
      </c>
      <c r="E104" s="572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250</v>
      </c>
      <c r="Y104" s="53">
        <f>IFERROR(IF(X104="",0,CEILING((X104/$H104),1)*$H104),"")</f>
        <v>259.20000000000005</v>
      </c>
      <c r="Z104" s="39">
        <f>IFERROR(IF(Y104=0,"",ROUNDUP(Y104/H104,0)*0.01898),"")</f>
        <v>0.45552000000000004</v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260.0694444444444</v>
      </c>
      <c r="BN104" s="75">
        <f>IFERROR(Y104*I104/H104,"0")</f>
        <v>269.64000000000004</v>
      </c>
      <c r="BO104" s="75">
        <f>IFERROR(1/J104*(X104/H104),"0")</f>
        <v>0.36168981481481477</v>
      </c>
      <c r="BP104" s="75">
        <f>IFERROR(1/J104*(Y104/H104),"0")</f>
        <v>0.37500000000000006</v>
      </c>
    </row>
    <row r="105" spans="1:68" ht="16.5" hidden="1" customHeight="1" x14ac:dyDescent="0.25">
      <c r="A105" s="60" t="s">
        <v>202</v>
      </c>
      <c r="B105" s="60" t="s">
        <v>203</v>
      </c>
      <c r="C105" s="34">
        <v>4301011417</v>
      </c>
      <c r="D105" s="571">
        <v>4680115880269</v>
      </c>
      <c r="E105" s="572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204</v>
      </c>
      <c r="B106" s="60" t="s">
        <v>205</v>
      </c>
      <c r="C106" s="34">
        <v>4301011415</v>
      </c>
      <c r="D106" s="571">
        <v>4680115880429</v>
      </c>
      <c r="E106" s="572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206</v>
      </c>
      <c r="B107" s="60" t="s">
        <v>207</v>
      </c>
      <c r="C107" s="34">
        <v>4301011462</v>
      </c>
      <c r="D107" s="571">
        <v>4680115881457</v>
      </c>
      <c r="E107" s="572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40" t="s">
        <v>72</v>
      </c>
      <c r="X108" s="41">
        <f>IFERROR(X104/H104,"0")+IFERROR(X105/H105,"0")+IFERROR(X106/H106,"0")+IFERROR(X107/H107,"0")</f>
        <v>23.148148148148145</v>
      </c>
      <c r="Y108" s="41">
        <f>IFERROR(Y104/H104,"0")+IFERROR(Y105/H105,"0")+IFERROR(Y106/H106,"0")+IFERROR(Y107/H107,"0")</f>
        <v>24.000000000000004</v>
      </c>
      <c r="Z108" s="41">
        <f>IFERROR(IF(Z104="",0,Z104),"0")+IFERROR(IF(Z105="",0,Z105),"0")+IFERROR(IF(Z106="",0,Z106),"0")+IFERROR(IF(Z107="",0,Z107),"0")</f>
        <v>0.45552000000000004</v>
      </c>
      <c r="AA108" s="64"/>
      <c r="AB108" s="64"/>
      <c r="AC108" s="64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40" t="s">
        <v>69</v>
      </c>
      <c r="X109" s="41">
        <f>IFERROR(SUM(X104:X107),"0")</f>
        <v>250</v>
      </c>
      <c r="Y109" s="41">
        <f>IFERROR(SUM(Y104:Y107),"0")</f>
        <v>259.20000000000005</v>
      </c>
      <c r="Z109" s="40"/>
      <c r="AA109" s="64"/>
      <c r="AB109" s="64"/>
      <c r="AC109" s="64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63"/>
      <c r="AB110" s="63"/>
      <c r="AC110" s="63"/>
    </row>
    <row r="111" spans="1:68" ht="16.5" hidden="1" customHeight="1" x14ac:dyDescent="0.25">
      <c r="A111" s="60" t="s">
        <v>208</v>
      </c>
      <c r="B111" s="60" t="s">
        <v>209</v>
      </c>
      <c r="C111" s="34">
        <v>4301020345</v>
      </c>
      <c r="D111" s="571">
        <v>4680115881488</v>
      </c>
      <c r="E111" s="572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211</v>
      </c>
      <c r="B112" s="60" t="s">
        <v>212</v>
      </c>
      <c r="C112" s="34">
        <v>4301020346</v>
      </c>
      <c r="D112" s="571">
        <v>4680115882775</v>
      </c>
      <c r="E112" s="572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213</v>
      </c>
      <c r="B113" s="60" t="s">
        <v>214</v>
      </c>
      <c r="C113" s="34">
        <v>4301020344</v>
      </c>
      <c r="D113" s="571">
        <v>4680115880658</v>
      </c>
      <c r="E113" s="572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40" t="s">
        <v>72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63"/>
      <c r="AB116" s="63"/>
      <c r="AC116" s="63"/>
    </row>
    <row r="117" spans="1:68" ht="16.5" customHeight="1" x14ac:dyDescent="0.25">
      <c r="A117" s="60" t="s">
        <v>215</v>
      </c>
      <c r="B117" s="60" t="s">
        <v>216</v>
      </c>
      <c r="C117" s="34">
        <v>4301051724</v>
      </c>
      <c r="D117" s="571">
        <v>4607091385168</v>
      </c>
      <c r="E117" s="572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260</v>
      </c>
      <c r="Y117" s="53">
        <f>IFERROR(IF(X117="",0,CEILING((X117/$H117),1)*$H117),"")</f>
        <v>267.3</v>
      </c>
      <c r="Z117" s="39">
        <f>IFERROR(IF(Y117=0,"",ROUNDUP(Y117/H117,0)*0.01898),"")</f>
        <v>0.62634000000000001</v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276.4666666666667</v>
      </c>
      <c r="BN117" s="75">
        <f>IFERROR(Y117*I117/H117,"0")</f>
        <v>284.22899999999998</v>
      </c>
      <c r="BO117" s="75">
        <f>IFERROR(1/J117*(X117/H117),"0")</f>
        <v>0.50154320987654322</v>
      </c>
      <c r="BP117" s="75">
        <f>IFERROR(1/J117*(Y117/H117),"0")</f>
        <v>0.515625</v>
      </c>
    </row>
    <row r="118" spans="1:68" ht="27" hidden="1" customHeight="1" x14ac:dyDescent="0.25">
      <c r="A118" s="60" t="s">
        <v>218</v>
      </c>
      <c r="B118" s="60" t="s">
        <v>219</v>
      </c>
      <c r="C118" s="34">
        <v>4301051730</v>
      </c>
      <c r="D118" s="571">
        <v>4607091383256</v>
      </c>
      <c r="E118" s="572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220</v>
      </c>
      <c r="B119" s="60" t="s">
        <v>221</v>
      </c>
      <c r="C119" s="34">
        <v>4301051721</v>
      </c>
      <c r="D119" s="571">
        <v>4607091385748</v>
      </c>
      <c r="E119" s="572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200</v>
      </c>
      <c r="Y119" s="53">
        <f>IFERROR(IF(X119="",0,CEILING((X119/$H119),1)*$H119),"")</f>
        <v>202.5</v>
      </c>
      <c r="Z119" s="39">
        <f>IFERROR(IF(Y119=0,"",ROUNDUP(Y119/H119,0)*0.00651),"")</f>
        <v>0.48825000000000002</v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218.66666666666666</v>
      </c>
      <c r="BN119" s="75">
        <f>IFERROR(Y119*I119/H119,"0")</f>
        <v>221.39999999999998</v>
      </c>
      <c r="BO119" s="75">
        <f>IFERROR(1/J119*(X119/H119),"0")</f>
        <v>0.40700040700040702</v>
      </c>
      <c r="BP119" s="75">
        <f>IFERROR(1/J119*(Y119/H119),"0")</f>
        <v>0.41208791208791212</v>
      </c>
    </row>
    <row r="120" spans="1:68" ht="16.5" hidden="1" customHeight="1" x14ac:dyDescent="0.25">
      <c r="A120" s="60" t="s">
        <v>222</v>
      </c>
      <c r="B120" s="60" t="s">
        <v>223</v>
      </c>
      <c r="C120" s="34">
        <v>4301051740</v>
      </c>
      <c r="D120" s="571">
        <v>4680115884533</v>
      </c>
      <c r="E120" s="572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40" t="s">
        <v>72</v>
      </c>
      <c r="X121" s="41">
        <f>IFERROR(X117/H117,"0")+IFERROR(X118/H118,"0")+IFERROR(X119/H119,"0")+IFERROR(X120/H120,"0")</f>
        <v>106.17283950617283</v>
      </c>
      <c r="Y121" s="41">
        <f>IFERROR(Y117/H117,"0")+IFERROR(Y118/H118,"0")+IFERROR(Y119/H119,"0")+IFERROR(Y120/H120,"0")</f>
        <v>108</v>
      </c>
      <c r="Z121" s="41">
        <f>IFERROR(IF(Z117="",0,Z117),"0")+IFERROR(IF(Z118="",0,Z118),"0")+IFERROR(IF(Z119="",0,Z119),"0")+IFERROR(IF(Z120="",0,Z120),"0")</f>
        <v>1.11459</v>
      </c>
      <c r="AA121" s="64"/>
      <c r="AB121" s="64"/>
      <c r="AC121" s="64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40" t="s">
        <v>69</v>
      </c>
      <c r="X122" s="41">
        <f>IFERROR(SUM(X117:X120),"0")</f>
        <v>460</v>
      </c>
      <c r="Y122" s="41">
        <f>IFERROR(SUM(Y117:Y120),"0")</f>
        <v>469.8</v>
      </c>
      <c r="Z122" s="40"/>
      <c r="AA122" s="64"/>
      <c r="AB122" s="64"/>
      <c r="AC122" s="64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63"/>
      <c r="AB123" s="63"/>
      <c r="AC123" s="63"/>
    </row>
    <row r="124" spans="1:68" ht="27" hidden="1" customHeight="1" x14ac:dyDescent="0.25">
      <c r="A124" s="60" t="s">
        <v>225</v>
      </c>
      <c r="B124" s="60" t="s">
        <v>226</v>
      </c>
      <c r="C124" s="34">
        <v>4301060357</v>
      </c>
      <c r="D124" s="571">
        <v>4680115882652</v>
      </c>
      <c r="E124" s="572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228</v>
      </c>
      <c r="B125" s="60" t="s">
        <v>229</v>
      </c>
      <c r="C125" s="34">
        <v>4301060317</v>
      </c>
      <c r="D125" s="571">
        <v>4680115880238</v>
      </c>
      <c r="E125" s="572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62"/>
      <c r="AB128" s="62"/>
      <c r="AC128" s="6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63"/>
      <c r="AB129" s="63"/>
      <c r="AC129" s="63"/>
    </row>
    <row r="130" spans="1:68" ht="27" hidden="1" customHeight="1" x14ac:dyDescent="0.25">
      <c r="A130" s="60" t="s">
        <v>232</v>
      </c>
      <c r="B130" s="60" t="s">
        <v>233</v>
      </c>
      <c r="C130" s="34">
        <v>4301011564</v>
      </c>
      <c r="D130" s="571">
        <v>4680115882577</v>
      </c>
      <c r="E130" s="572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hidden="1" customHeight="1" x14ac:dyDescent="0.25">
      <c r="A131" s="60" t="s">
        <v>232</v>
      </c>
      <c r="B131" s="60" t="s">
        <v>235</v>
      </c>
      <c r="C131" s="34">
        <v>4301011562</v>
      </c>
      <c r="D131" s="571">
        <v>4680115882577</v>
      </c>
      <c r="E131" s="572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63"/>
      <c r="AB134" s="63"/>
      <c r="AC134" s="63"/>
    </row>
    <row r="135" spans="1:68" ht="27" hidden="1" customHeight="1" x14ac:dyDescent="0.25">
      <c r="A135" s="60" t="s">
        <v>236</v>
      </c>
      <c r="B135" s="60" t="s">
        <v>237</v>
      </c>
      <c r="C135" s="34">
        <v>4301031234</v>
      </c>
      <c r="D135" s="571">
        <v>4680115883444</v>
      </c>
      <c r="E135" s="572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hidden="1" customHeight="1" x14ac:dyDescent="0.25">
      <c r="A136" s="60" t="s">
        <v>236</v>
      </c>
      <c r="B136" s="60" t="s">
        <v>239</v>
      </c>
      <c r="C136" s="34">
        <v>4301031235</v>
      </c>
      <c r="D136" s="571">
        <v>4680115883444</v>
      </c>
      <c r="E136" s="572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63"/>
      <c r="AB139" s="63"/>
      <c r="AC139" s="63"/>
    </row>
    <row r="140" spans="1:68" ht="16.5" hidden="1" customHeight="1" x14ac:dyDescent="0.25">
      <c r="A140" s="60" t="s">
        <v>240</v>
      </c>
      <c r="B140" s="60" t="s">
        <v>241</v>
      </c>
      <c r="C140" s="34">
        <v>4301051477</v>
      </c>
      <c r="D140" s="571">
        <v>4680115882584</v>
      </c>
      <c r="E140" s="572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hidden="1" customHeight="1" x14ac:dyDescent="0.25">
      <c r="A141" s="60" t="s">
        <v>240</v>
      </c>
      <c r="B141" s="60" t="s">
        <v>242</v>
      </c>
      <c r="C141" s="34">
        <v>4301051476</v>
      </c>
      <c r="D141" s="571">
        <v>4680115882584</v>
      </c>
      <c r="E141" s="572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62"/>
      <c r="AB144" s="62"/>
      <c r="AC144" s="6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63"/>
      <c r="AB145" s="63"/>
      <c r="AC145" s="63"/>
    </row>
    <row r="146" spans="1:68" ht="27" hidden="1" customHeight="1" x14ac:dyDescent="0.25">
      <c r="A146" s="60" t="s">
        <v>243</v>
      </c>
      <c r="B146" s="60" t="s">
        <v>244</v>
      </c>
      <c r="C146" s="34">
        <v>4301011705</v>
      </c>
      <c r="D146" s="571">
        <v>4607091384604</v>
      </c>
      <c r="E146" s="572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63"/>
      <c r="AB149" s="63"/>
      <c r="AC149" s="63"/>
    </row>
    <row r="150" spans="1:68" ht="16.5" hidden="1" customHeight="1" x14ac:dyDescent="0.25">
      <c r="A150" s="60" t="s">
        <v>246</v>
      </c>
      <c r="B150" s="60" t="s">
        <v>247</v>
      </c>
      <c r="C150" s="34">
        <v>4301030895</v>
      </c>
      <c r="D150" s="571">
        <v>4607091387667</v>
      </c>
      <c r="E150" s="572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249</v>
      </c>
      <c r="B151" s="60" t="s">
        <v>250</v>
      </c>
      <c r="C151" s="34">
        <v>4301030961</v>
      </c>
      <c r="D151" s="571">
        <v>4607091387636</v>
      </c>
      <c r="E151" s="572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252</v>
      </c>
      <c r="B152" s="60" t="s">
        <v>253</v>
      </c>
      <c r="C152" s="34">
        <v>4301030963</v>
      </c>
      <c r="D152" s="571">
        <v>4607091382426</v>
      </c>
      <c r="E152" s="572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52"/>
      <c r="AB155" s="52"/>
      <c r="AC155" s="52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62"/>
      <c r="AB156" s="62"/>
      <c r="AC156" s="6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63"/>
      <c r="AB157" s="63"/>
      <c r="AC157" s="63"/>
    </row>
    <row r="158" spans="1:68" ht="27" hidden="1" customHeight="1" x14ac:dyDescent="0.25">
      <c r="A158" s="60" t="s">
        <v>257</v>
      </c>
      <c r="B158" s="60" t="s">
        <v>258</v>
      </c>
      <c r="C158" s="34">
        <v>4301020323</v>
      </c>
      <c r="D158" s="571">
        <v>4680115886223</v>
      </c>
      <c r="E158" s="572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40" t="s">
        <v>72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40" t="s">
        <v>69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63"/>
      <c r="AB161" s="63"/>
      <c r="AC161" s="63"/>
    </row>
    <row r="162" spans="1:68" ht="27" hidden="1" customHeight="1" x14ac:dyDescent="0.25">
      <c r="A162" s="60" t="s">
        <v>260</v>
      </c>
      <c r="B162" s="60" t="s">
        <v>261</v>
      </c>
      <c r="C162" s="34">
        <v>4301031191</v>
      </c>
      <c r="D162" s="571">
        <v>4680115880993</v>
      </c>
      <c r="E162" s="572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hidden="1" customHeight="1" x14ac:dyDescent="0.25">
      <c r="A163" s="60" t="s">
        <v>263</v>
      </c>
      <c r="B163" s="60" t="s">
        <v>264</v>
      </c>
      <c r="C163" s="34">
        <v>4301031204</v>
      </c>
      <c r="D163" s="571">
        <v>4680115881761</v>
      </c>
      <c r="E163" s="572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266</v>
      </c>
      <c r="B164" s="60" t="s">
        <v>267</v>
      </c>
      <c r="C164" s="34">
        <v>4301031201</v>
      </c>
      <c r="D164" s="571">
        <v>4680115881563</v>
      </c>
      <c r="E164" s="572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76</v>
      </c>
      <c r="Y164" s="53">
        <f t="shared" si="16"/>
        <v>79.8</v>
      </c>
      <c r="Z164" s="39">
        <f>IFERROR(IF(Y164=0,"",ROUNDUP(Y164/H164,0)*0.00902),"")</f>
        <v>0.17138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79.8</v>
      </c>
      <c r="BN164" s="75">
        <f t="shared" si="18"/>
        <v>83.789999999999992</v>
      </c>
      <c r="BO164" s="75">
        <f t="shared" si="19"/>
        <v>0.13708513708513709</v>
      </c>
      <c r="BP164" s="75">
        <f t="shared" si="20"/>
        <v>0.14393939393939395</v>
      </c>
    </row>
    <row r="165" spans="1:68" ht="27" customHeight="1" x14ac:dyDescent="0.25">
      <c r="A165" s="60" t="s">
        <v>269</v>
      </c>
      <c r="B165" s="60" t="s">
        <v>270</v>
      </c>
      <c r="C165" s="34">
        <v>4301031199</v>
      </c>
      <c r="D165" s="571">
        <v>4680115880986</v>
      </c>
      <c r="E165" s="572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97</v>
      </c>
      <c r="Y165" s="53">
        <f t="shared" si="16"/>
        <v>98.7</v>
      </c>
      <c r="Z165" s="39">
        <f>IFERROR(IF(Y165=0,"",ROUNDUP(Y165/H165,0)*0.00502),"")</f>
        <v>0.23594000000000001</v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103.00476190476191</v>
      </c>
      <c r="BN165" s="75">
        <f t="shared" si="18"/>
        <v>104.80999999999999</v>
      </c>
      <c r="BO165" s="75">
        <f t="shared" si="19"/>
        <v>0.19739519739519742</v>
      </c>
      <c r="BP165" s="75">
        <f t="shared" si="20"/>
        <v>0.20085470085470086</v>
      </c>
    </row>
    <row r="166" spans="1:68" ht="27" hidden="1" customHeight="1" x14ac:dyDescent="0.25">
      <c r="A166" s="60" t="s">
        <v>271</v>
      </c>
      <c r="B166" s="60" t="s">
        <v>272</v>
      </c>
      <c r="C166" s="34">
        <v>4301031205</v>
      </c>
      <c r="D166" s="571">
        <v>4680115881785</v>
      </c>
      <c r="E166" s="572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customHeight="1" x14ac:dyDescent="0.25">
      <c r="A167" s="60" t="s">
        <v>273</v>
      </c>
      <c r="B167" s="60" t="s">
        <v>274</v>
      </c>
      <c r="C167" s="34">
        <v>4301031399</v>
      </c>
      <c r="D167" s="571">
        <v>4680115886537</v>
      </c>
      <c r="E167" s="572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44</v>
      </c>
      <c r="Y167" s="53">
        <f t="shared" si="16"/>
        <v>45</v>
      </c>
      <c r="Z167" s="39">
        <f>IFERROR(IF(Y167=0,"",ROUNDUP(Y167/H167,0)*0.00502),"")</f>
        <v>0.1255</v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47.177777777777777</v>
      </c>
      <c r="BN167" s="75">
        <f t="shared" si="18"/>
        <v>48.249999999999993</v>
      </c>
      <c r="BO167" s="75">
        <f t="shared" si="19"/>
        <v>0.10446343779677113</v>
      </c>
      <c r="BP167" s="75">
        <f t="shared" si="20"/>
        <v>0.10683760683760685</v>
      </c>
    </row>
    <row r="168" spans="1:68" ht="37.5" customHeight="1" x14ac:dyDescent="0.25">
      <c r="A168" s="60" t="s">
        <v>276</v>
      </c>
      <c r="B168" s="60" t="s">
        <v>277</v>
      </c>
      <c r="C168" s="34">
        <v>4301031202</v>
      </c>
      <c r="D168" s="571">
        <v>4680115881679</v>
      </c>
      <c r="E168" s="572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115</v>
      </c>
      <c r="Y168" s="53">
        <f t="shared" si="16"/>
        <v>115.5</v>
      </c>
      <c r="Z168" s="39">
        <f>IFERROR(IF(Y168=0,"",ROUNDUP(Y168/H168,0)*0.00502),"")</f>
        <v>0.27610000000000001</v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120.47619047619048</v>
      </c>
      <c r="BN168" s="75">
        <f t="shared" si="18"/>
        <v>121</v>
      </c>
      <c r="BO168" s="75">
        <f t="shared" si="19"/>
        <v>0.23402523402523404</v>
      </c>
      <c r="BP168" s="75">
        <f t="shared" si="20"/>
        <v>0.23504273504273507</v>
      </c>
    </row>
    <row r="169" spans="1:68" ht="27" hidden="1" customHeight="1" x14ac:dyDescent="0.25">
      <c r="A169" s="60" t="s">
        <v>278</v>
      </c>
      <c r="B169" s="60" t="s">
        <v>279</v>
      </c>
      <c r="C169" s="34">
        <v>4301031158</v>
      </c>
      <c r="D169" s="571">
        <v>4680115880191</v>
      </c>
      <c r="E169" s="572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280</v>
      </c>
      <c r="B170" s="60" t="s">
        <v>281</v>
      </c>
      <c r="C170" s="34">
        <v>4301031245</v>
      </c>
      <c r="D170" s="571">
        <v>4680115883963</v>
      </c>
      <c r="E170" s="572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143.49206349206349</v>
      </c>
      <c r="Y171" s="41">
        <f>IFERROR(Y162/H162,"0")+IFERROR(Y163/H163,"0")+IFERROR(Y164/H164,"0")+IFERROR(Y165/H165,"0")+IFERROR(Y166/H166,"0")+IFERROR(Y167/H167,"0")+IFERROR(Y168/H168,"0")+IFERROR(Y169/H169,"0")+IFERROR(Y170/H170,"0")</f>
        <v>146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0.80892000000000008</v>
      </c>
      <c r="AA171" s="64"/>
      <c r="AB171" s="64"/>
      <c r="AC171" s="64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40" t="s">
        <v>69</v>
      </c>
      <c r="X172" s="41">
        <f>IFERROR(SUM(X162:X170),"0")</f>
        <v>332</v>
      </c>
      <c r="Y172" s="41">
        <f>IFERROR(SUM(Y162:Y170),"0")</f>
        <v>339</v>
      </c>
      <c r="Z172" s="40"/>
      <c r="AA172" s="64"/>
      <c r="AB172" s="64"/>
      <c r="AC172" s="64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63"/>
      <c r="AB173" s="63"/>
      <c r="AC173" s="63"/>
    </row>
    <row r="174" spans="1:68" ht="27" hidden="1" customHeight="1" x14ac:dyDescent="0.25">
      <c r="A174" s="60" t="s">
        <v>283</v>
      </c>
      <c r="B174" s="60" t="s">
        <v>284</v>
      </c>
      <c r="C174" s="34">
        <v>4301032053</v>
      </c>
      <c r="D174" s="571">
        <v>4680115886780</v>
      </c>
      <c r="E174" s="572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288</v>
      </c>
      <c r="B175" s="60" t="s">
        <v>289</v>
      </c>
      <c r="C175" s="34">
        <v>4301032051</v>
      </c>
      <c r="D175" s="571">
        <v>4680115886742</v>
      </c>
      <c r="E175" s="572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291</v>
      </c>
      <c r="B176" s="60" t="s">
        <v>292</v>
      </c>
      <c r="C176" s="34">
        <v>4301032052</v>
      </c>
      <c r="D176" s="571">
        <v>4680115886766</v>
      </c>
      <c r="E176" s="572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63"/>
      <c r="AB179" s="63"/>
      <c r="AC179" s="63"/>
    </row>
    <row r="180" spans="1:68" ht="27" hidden="1" customHeight="1" x14ac:dyDescent="0.25">
      <c r="A180" s="60" t="s">
        <v>294</v>
      </c>
      <c r="B180" s="60" t="s">
        <v>295</v>
      </c>
      <c r="C180" s="34">
        <v>4301170013</v>
      </c>
      <c r="D180" s="571">
        <v>4680115886797</v>
      </c>
      <c r="E180" s="572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62"/>
      <c r="AB183" s="62"/>
      <c r="AC183" s="6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63"/>
      <c r="AB184" s="63"/>
      <c r="AC184" s="63"/>
    </row>
    <row r="185" spans="1:68" ht="16.5" hidden="1" customHeight="1" x14ac:dyDescent="0.25">
      <c r="A185" s="60" t="s">
        <v>297</v>
      </c>
      <c r="B185" s="60" t="s">
        <v>298</v>
      </c>
      <c r="C185" s="34">
        <v>4301011450</v>
      </c>
      <c r="D185" s="571">
        <v>4680115881402</v>
      </c>
      <c r="E185" s="572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300</v>
      </c>
      <c r="B186" s="60" t="s">
        <v>301</v>
      </c>
      <c r="C186" s="34">
        <v>4301011768</v>
      </c>
      <c r="D186" s="571">
        <v>4680115881396</v>
      </c>
      <c r="E186" s="572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63"/>
      <c r="AB189" s="63"/>
      <c r="AC189" s="63"/>
    </row>
    <row r="190" spans="1:68" ht="16.5" hidden="1" customHeight="1" x14ac:dyDescent="0.25">
      <c r="A190" s="60" t="s">
        <v>302</v>
      </c>
      <c r="B190" s="60" t="s">
        <v>303</v>
      </c>
      <c r="C190" s="34">
        <v>4301020262</v>
      </c>
      <c r="D190" s="571">
        <v>4680115882935</v>
      </c>
      <c r="E190" s="57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305</v>
      </c>
      <c r="B191" s="60" t="s">
        <v>306</v>
      </c>
      <c r="C191" s="34">
        <v>4301020220</v>
      </c>
      <c r="D191" s="571">
        <v>4680115880764</v>
      </c>
      <c r="E191" s="572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25</v>
      </c>
      <c r="Y191" s="53">
        <f>IFERROR(IF(X191="",0,CEILING((X191/$H191),1)*$H191),"")</f>
        <v>25.200000000000003</v>
      </c>
      <c r="Z191" s="39">
        <f>IFERROR(IF(Y191=0,"",ROUNDUP(Y191/H191,0)*0.00651),"")</f>
        <v>7.8119999999999995E-2</v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27.142857142857139</v>
      </c>
      <c r="BN191" s="75">
        <f>IFERROR(Y191*I191/H191,"0")</f>
        <v>27.36</v>
      </c>
      <c r="BO191" s="75">
        <f>IFERROR(1/J191*(X191/H191),"0")</f>
        <v>6.541077969649399E-2</v>
      </c>
      <c r="BP191" s="75">
        <f>IFERROR(1/J191*(Y191/H191),"0")</f>
        <v>6.5934065934065936E-2</v>
      </c>
    </row>
    <row r="192" spans="1:68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40" t="s">
        <v>72</v>
      </c>
      <c r="X192" s="41">
        <f>IFERROR(X190/H190,"0")+IFERROR(X191/H191,"0")</f>
        <v>11.904761904761905</v>
      </c>
      <c r="Y192" s="41">
        <f>IFERROR(Y190/H190,"0")+IFERROR(Y191/H191,"0")</f>
        <v>12</v>
      </c>
      <c r="Z192" s="41">
        <f>IFERROR(IF(Z190="",0,Z190),"0")+IFERROR(IF(Z191="",0,Z191),"0")</f>
        <v>7.8119999999999995E-2</v>
      </c>
      <c r="AA192" s="64"/>
      <c r="AB192" s="64"/>
      <c r="AC192" s="64"/>
    </row>
    <row r="193" spans="1:68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40" t="s">
        <v>69</v>
      </c>
      <c r="X193" s="41">
        <f>IFERROR(SUM(X190:X191),"0")</f>
        <v>25</v>
      </c>
      <c r="Y193" s="41">
        <f>IFERROR(SUM(Y190:Y191),"0")</f>
        <v>25.200000000000003</v>
      </c>
      <c r="Z193" s="40"/>
      <c r="AA193" s="64"/>
      <c r="AB193" s="64"/>
      <c r="AC193" s="64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63"/>
      <c r="AB194" s="63"/>
      <c r="AC194" s="63"/>
    </row>
    <row r="195" spans="1:68" ht="27" customHeight="1" x14ac:dyDescent="0.25">
      <c r="A195" s="60" t="s">
        <v>307</v>
      </c>
      <c r="B195" s="60" t="s">
        <v>308</v>
      </c>
      <c r="C195" s="34">
        <v>4301031224</v>
      </c>
      <c r="D195" s="571">
        <v>4680115882683</v>
      </c>
      <c r="E195" s="572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230</v>
      </c>
      <c r="Y195" s="53">
        <f t="shared" ref="Y195:Y202" si="21">IFERROR(IF(X195="",0,CEILING((X195/$H195),1)*$H195),"")</f>
        <v>232.20000000000002</v>
      </c>
      <c r="Z195" s="39">
        <f>IFERROR(IF(Y195=0,"",ROUNDUP(Y195/H195,0)*0.00902),"")</f>
        <v>0.38785999999999998</v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238.94444444444446</v>
      </c>
      <c r="BN195" s="75">
        <f t="shared" ref="BN195:BN202" si="23">IFERROR(Y195*I195/H195,"0")</f>
        <v>241.23000000000005</v>
      </c>
      <c r="BO195" s="75">
        <f t="shared" ref="BO195:BO202" si="24">IFERROR(1/J195*(X195/H195),"0")</f>
        <v>0.32267115600448931</v>
      </c>
      <c r="BP195" s="75">
        <f t="shared" ref="BP195:BP202" si="25">IFERROR(1/J195*(Y195/H195),"0")</f>
        <v>0.32575757575757575</v>
      </c>
    </row>
    <row r="196" spans="1:68" ht="27" customHeight="1" x14ac:dyDescent="0.25">
      <c r="A196" s="60" t="s">
        <v>310</v>
      </c>
      <c r="B196" s="60" t="s">
        <v>311</v>
      </c>
      <c r="C196" s="34">
        <v>4301031230</v>
      </c>
      <c r="D196" s="571">
        <v>4680115882690</v>
      </c>
      <c r="E196" s="572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141</v>
      </c>
      <c r="Y196" s="53">
        <f t="shared" si="21"/>
        <v>145.80000000000001</v>
      </c>
      <c r="Z196" s="39">
        <f>IFERROR(IF(Y196=0,"",ROUNDUP(Y196/H196,0)*0.00902),"")</f>
        <v>0.24354000000000001</v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146.48333333333332</v>
      </c>
      <c r="BN196" s="75">
        <f t="shared" si="23"/>
        <v>151.47</v>
      </c>
      <c r="BO196" s="75">
        <f t="shared" si="24"/>
        <v>0.19781144781144783</v>
      </c>
      <c r="BP196" s="75">
        <f t="shared" si="25"/>
        <v>0.20454545454545456</v>
      </c>
    </row>
    <row r="197" spans="1:68" ht="27" hidden="1" customHeight="1" x14ac:dyDescent="0.25">
      <c r="A197" s="60" t="s">
        <v>313</v>
      </c>
      <c r="B197" s="60" t="s">
        <v>314</v>
      </c>
      <c r="C197" s="34">
        <v>4301031220</v>
      </c>
      <c r="D197" s="571">
        <v>4680115882669</v>
      </c>
      <c r="E197" s="572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customHeight="1" x14ac:dyDescent="0.25">
      <c r="A198" s="60" t="s">
        <v>316</v>
      </c>
      <c r="B198" s="60" t="s">
        <v>317</v>
      </c>
      <c r="C198" s="34">
        <v>4301031221</v>
      </c>
      <c r="D198" s="571">
        <v>4680115882676</v>
      </c>
      <c r="E198" s="572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257</v>
      </c>
      <c r="Y198" s="53">
        <f t="shared" si="21"/>
        <v>259.20000000000005</v>
      </c>
      <c r="Z198" s="39">
        <f>IFERROR(IF(Y198=0,"",ROUNDUP(Y198/H198,0)*0.00902),"")</f>
        <v>0.43296000000000001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266.99444444444441</v>
      </c>
      <c r="BN198" s="75">
        <f t="shared" si="23"/>
        <v>269.28000000000003</v>
      </c>
      <c r="BO198" s="75">
        <f t="shared" si="24"/>
        <v>0.36054994388327721</v>
      </c>
      <c r="BP198" s="75">
        <f t="shared" si="25"/>
        <v>0.3636363636363637</v>
      </c>
    </row>
    <row r="199" spans="1:68" ht="27" customHeight="1" x14ac:dyDescent="0.25">
      <c r="A199" s="60" t="s">
        <v>319</v>
      </c>
      <c r="B199" s="60" t="s">
        <v>320</v>
      </c>
      <c r="C199" s="34">
        <v>4301031223</v>
      </c>
      <c r="D199" s="571">
        <v>4680115884014</v>
      </c>
      <c r="E199" s="572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103</v>
      </c>
      <c r="Y199" s="53">
        <f t="shared" si="21"/>
        <v>104.4</v>
      </c>
      <c r="Z199" s="39">
        <f>IFERROR(IF(Y199=0,"",ROUNDUP(Y199/H199,0)*0.00502),"")</f>
        <v>0.29116000000000003</v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110.43888888888888</v>
      </c>
      <c r="BN199" s="75">
        <f t="shared" si="23"/>
        <v>111.94000000000001</v>
      </c>
      <c r="BO199" s="75">
        <f t="shared" si="24"/>
        <v>0.24453941120607789</v>
      </c>
      <c r="BP199" s="75">
        <f t="shared" si="25"/>
        <v>0.2478632478632479</v>
      </c>
    </row>
    <row r="200" spans="1:68" ht="27" customHeight="1" x14ac:dyDescent="0.25">
      <c r="A200" s="60" t="s">
        <v>321</v>
      </c>
      <c r="B200" s="60" t="s">
        <v>322</v>
      </c>
      <c r="C200" s="34">
        <v>4301031222</v>
      </c>
      <c r="D200" s="571">
        <v>4680115884007</v>
      </c>
      <c r="E200" s="572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103</v>
      </c>
      <c r="Y200" s="53">
        <f t="shared" si="21"/>
        <v>104.4</v>
      </c>
      <c r="Z200" s="39">
        <f>IFERROR(IF(Y200=0,"",ROUNDUP(Y200/H200,0)*0.00502),"")</f>
        <v>0.29116000000000003</v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108.72222222222221</v>
      </c>
      <c r="BN200" s="75">
        <f t="shared" si="23"/>
        <v>110.2</v>
      </c>
      <c r="BO200" s="75">
        <f t="shared" si="24"/>
        <v>0.24453941120607789</v>
      </c>
      <c r="BP200" s="75">
        <f t="shared" si="25"/>
        <v>0.2478632478632479</v>
      </c>
    </row>
    <row r="201" spans="1:68" ht="27" hidden="1" customHeight="1" x14ac:dyDescent="0.25">
      <c r="A201" s="60" t="s">
        <v>323</v>
      </c>
      <c r="B201" s="60" t="s">
        <v>324</v>
      </c>
      <c r="C201" s="34">
        <v>4301031229</v>
      </c>
      <c r="D201" s="571">
        <v>4680115884038</v>
      </c>
      <c r="E201" s="572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325</v>
      </c>
      <c r="B202" s="60" t="s">
        <v>326</v>
      </c>
      <c r="C202" s="34">
        <v>4301031225</v>
      </c>
      <c r="D202" s="571">
        <v>4680115884021</v>
      </c>
      <c r="E202" s="572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109</v>
      </c>
      <c r="Y202" s="53">
        <f t="shared" si="21"/>
        <v>109.8</v>
      </c>
      <c r="Z202" s="39">
        <f>IFERROR(IF(Y202=0,"",ROUNDUP(Y202/H202,0)*0.00502),"")</f>
        <v>0.30621999999999999</v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115.05555555555554</v>
      </c>
      <c r="BN202" s="75">
        <f t="shared" si="23"/>
        <v>115.89999999999998</v>
      </c>
      <c r="BO202" s="75">
        <f t="shared" si="24"/>
        <v>0.25878442545109215</v>
      </c>
      <c r="BP202" s="75">
        <f t="shared" si="25"/>
        <v>0.2606837606837607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291.2962962962963</v>
      </c>
      <c r="Y203" s="41">
        <f>IFERROR(Y195/H195,"0")+IFERROR(Y196/H196,"0")+IFERROR(Y197/H197,"0")+IFERROR(Y198/H198,"0")+IFERROR(Y199/H199,"0")+IFERROR(Y200/H200,"0")+IFERROR(Y201/H201,"0")+IFERROR(Y202/H202,"0")</f>
        <v>295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1.9529000000000001</v>
      </c>
      <c r="AA203" s="64"/>
      <c r="AB203" s="64"/>
      <c r="AC203" s="64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40" t="s">
        <v>69</v>
      </c>
      <c r="X204" s="41">
        <f>IFERROR(SUM(X195:X202),"0")</f>
        <v>943</v>
      </c>
      <c r="Y204" s="41">
        <f>IFERROR(SUM(Y195:Y202),"0")</f>
        <v>955.8</v>
      </c>
      <c r="Z204" s="40"/>
      <c r="AA204" s="64"/>
      <c r="AB204" s="64"/>
      <c r="AC204" s="64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63"/>
      <c r="AB205" s="63"/>
      <c r="AC205" s="63"/>
    </row>
    <row r="206" spans="1:68" ht="27" hidden="1" customHeight="1" x14ac:dyDescent="0.25">
      <c r="A206" s="60" t="s">
        <v>327</v>
      </c>
      <c r="B206" s="60" t="s">
        <v>328</v>
      </c>
      <c r="C206" s="34">
        <v>4301051408</v>
      </c>
      <c r="D206" s="571">
        <v>4680115881594</v>
      </c>
      <c r="E206" s="572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hidden="1" customHeight="1" x14ac:dyDescent="0.25">
      <c r="A207" s="60" t="s">
        <v>330</v>
      </c>
      <c r="B207" s="60" t="s">
        <v>331</v>
      </c>
      <c r="C207" s="34">
        <v>4301051411</v>
      </c>
      <c r="D207" s="571">
        <v>4680115881617</v>
      </c>
      <c r="E207" s="572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333</v>
      </c>
      <c r="B208" s="60" t="s">
        <v>334</v>
      </c>
      <c r="C208" s="34">
        <v>4301051656</v>
      </c>
      <c r="D208" s="571">
        <v>4680115880573</v>
      </c>
      <c r="E208" s="572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37</v>
      </c>
      <c r="Y208" s="53">
        <f t="shared" si="26"/>
        <v>43.5</v>
      </c>
      <c r="Z208" s="39">
        <f>IFERROR(IF(Y208=0,"",ROUNDUP(Y208/H208,0)*0.01898),"")</f>
        <v>9.4899999999999998E-2</v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39.207241379310339</v>
      </c>
      <c r="BN208" s="75">
        <f t="shared" si="28"/>
        <v>46.095000000000006</v>
      </c>
      <c r="BO208" s="75">
        <f t="shared" si="29"/>
        <v>6.6451149425287362E-2</v>
      </c>
      <c r="BP208" s="75">
        <f t="shared" si="30"/>
        <v>7.8125E-2</v>
      </c>
    </row>
    <row r="209" spans="1:68" ht="27" customHeight="1" x14ac:dyDescent="0.25">
      <c r="A209" s="60" t="s">
        <v>336</v>
      </c>
      <c r="B209" s="60" t="s">
        <v>337</v>
      </c>
      <c r="C209" s="34">
        <v>4301051407</v>
      </c>
      <c r="D209" s="571">
        <v>4680115882195</v>
      </c>
      <c r="E209" s="572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253</v>
      </c>
      <c r="Y209" s="53">
        <f t="shared" si="26"/>
        <v>254.39999999999998</v>
      </c>
      <c r="Z209" s="39">
        <f t="shared" ref="Z209:Z214" si="31">IFERROR(IF(Y209=0,"",ROUNDUP(Y209/H209,0)*0.00651),"")</f>
        <v>0.69006000000000001</v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281.46250000000003</v>
      </c>
      <c r="BN209" s="75">
        <f t="shared" si="28"/>
        <v>283.02</v>
      </c>
      <c r="BO209" s="75">
        <f t="shared" si="29"/>
        <v>0.57921245421245426</v>
      </c>
      <c r="BP209" s="75">
        <f t="shared" si="30"/>
        <v>0.58241758241758246</v>
      </c>
    </row>
    <row r="210" spans="1:68" ht="27" hidden="1" customHeight="1" x14ac:dyDescent="0.25">
      <c r="A210" s="60" t="s">
        <v>338</v>
      </c>
      <c r="B210" s="60" t="s">
        <v>339</v>
      </c>
      <c r="C210" s="34">
        <v>4301051752</v>
      </c>
      <c r="D210" s="571">
        <v>4680115882607</v>
      </c>
      <c r="E210" s="572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71">
        <v>4680115880092</v>
      </c>
      <c r="E211" s="572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300</v>
      </c>
      <c r="Y211" s="53">
        <f t="shared" si="26"/>
        <v>300</v>
      </c>
      <c r="Z211" s="39">
        <f t="shared" si="31"/>
        <v>0.81374999999999997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331.5</v>
      </c>
      <c r="BN211" s="75">
        <f t="shared" si="28"/>
        <v>331.5</v>
      </c>
      <c r="BO211" s="75">
        <f t="shared" si="29"/>
        <v>0.68681318681318682</v>
      </c>
      <c r="BP211" s="75">
        <f t="shared" si="30"/>
        <v>0.68681318681318682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71">
        <v>4680115880221</v>
      </c>
      <c r="E212" s="572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770</v>
      </c>
      <c r="Y212" s="53">
        <f t="shared" si="26"/>
        <v>770.4</v>
      </c>
      <c r="Z212" s="39">
        <f t="shared" si="31"/>
        <v>2.0897100000000002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850.85000000000014</v>
      </c>
      <c r="BN212" s="75">
        <f t="shared" si="28"/>
        <v>851.29200000000003</v>
      </c>
      <c r="BO212" s="75">
        <f t="shared" si="29"/>
        <v>1.7628205128205132</v>
      </c>
      <c r="BP212" s="75">
        <f t="shared" si="30"/>
        <v>1.7637362637362639</v>
      </c>
    </row>
    <row r="213" spans="1:68" ht="27" customHeight="1" x14ac:dyDescent="0.25">
      <c r="A213" s="60" t="s">
        <v>345</v>
      </c>
      <c r="B213" s="60" t="s">
        <v>346</v>
      </c>
      <c r="C213" s="34">
        <v>4301051945</v>
      </c>
      <c r="D213" s="571">
        <v>4680115880504</v>
      </c>
      <c r="E213" s="572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194</v>
      </c>
      <c r="Y213" s="53">
        <f t="shared" si="26"/>
        <v>194.4</v>
      </c>
      <c r="Z213" s="39">
        <f t="shared" si="31"/>
        <v>0.52731000000000006</v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214.37000000000003</v>
      </c>
      <c r="BN213" s="75">
        <f t="shared" si="28"/>
        <v>214.81200000000001</v>
      </c>
      <c r="BO213" s="75">
        <f t="shared" si="29"/>
        <v>0.44413919413919423</v>
      </c>
      <c r="BP213" s="75">
        <f t="shared" si="30"/>
        <v>0.44505494505494508</v>
      </c>
    </row>
    <row r="214" spans="1:68" ht="27" customHeight="1" x14ac:dyDescent="0.25">
      <c r="A214" s="60" t="s">
        <v>348</v>
      </c>
      <c r="B214" s="60" t="s">
        <v>349</v>
      </c>
      <c r="C214" s="34">
        <v>4301051410</v>
      </c>
      <c r="D214" s="571">
        <v>4680115882164</v>
      </c>
      <c r="E214" s="572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87</v>
      </c>
      <c r="Y214" s="53">
        <f t="shared" si="26"/>
        <v>88.8</v>
      </c>
      <c r="Z214" s="39">
        <f t="shared" si="31"/>
        <v>0.24087</v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96.352499999999992</v>
      </c>
      <c r="BN214" s="75">
        <f t="shared" si="28"/>
        <v>98.346000000000004</v>
      </c>
      <c r="BO214" s="75">
        <f t="shared" si="29"/>
        <v>0.19917582417582419</v>
      </c>
      <c r="BP214" s="75">
        <f t="shared" si="30"/>
        <v>0.20329670329670332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672.58620689655174</v>
      </c>
      <c r="Y215" s="41">
        <f>IFERROR(Y206/H206,"0")+IFERROR(Y207/H207,"0")+IFERROR(Y208/H208,"0")+IFERROR(Y209/H209,"0")+IFERROR(Y210/H210,"0")+IFERROR(Y211/H211,"0")+IFERROR(Y212/H212,"0")+IFERROR(Y213/H213,"0")+IFERROR(Y214/H214,"0")</f>
        <v>675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4.4566000000000008</v>
      </c>
      <c r="AA215" s="64"/>
      <c r="AB215" s="64"/>
      <c r="AC215" s="64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40" t="s">
        <v>69</v>
      </c>
      <c r="X216" s="41">
        <f>IFERROR(SUM(X206:X214),"0")</f>
        <v>1641</v>
      </c>
      <c r="Y216" s="41">
        <f>IFERROR(SUM(Y206:Y214),"0")</f>
        <v>1651.5</v>
      </c>
      <c r="Z216" s="40"/>
      <c r="AA216" s="64"/>
      <c r="AB216" s="64"/>
      <c r="AC216" s="64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63"/>
      <c r="AB217" s="63"/>
      <c r="AC217" s="63"/>
    </row>
    <row r="218" spans="1:68" ht="27" customHeight="1" x14ac:dyDescent="0.25">
      <c r="A218" s="60" t="s">
        <v>351</v>
      </c>
      <c r="B218" s="60" t="s">
        <v>352</v>
      </c>
      <c r="C218" s="34">
        <v>4301060463</v>
      </c>
      <c r="D218" s="571">
        <v>4680115880818</v>
      </c>
      <c r="E218" s="572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3</v>
      </c>
      <c r="Y218" s="53">
        <f>IFERROR(IF(X218="",0,CEILING((X218/$H218),1)*$H218),"")</f>
        <v>4.8</v>
      </c>
      <c r="Z218" s="39">
        <f>IFERROR(IF(Y218=0,"",ROUNDUP(Y218/H218,0)*0.00651),"")</f>
        <v>1.302E-2</v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3.3150000000000004</v>
      </c>
      <c r="BN218" s="75">
        <f>IFERROR(Y218*I218/H218,"0")</f>
        <v>5.3040000000000003</v>
      </c>
      <c r="BO218" s="75">
        <f>IFERROR(1/J218*(X218/H218),"0")</f>
        <v>6.8681318681318689E-3</v>
      </c>
      <c r="BP218" s="75">
        <f>IFERROR(1/J218*(Y218/H218),"0")</f>
        <v>1.098901098901099E-2</v>
      </c>
    </row>
    <row r="219" spans="1:68" ht="27" customHeight="1" x14ac:dyDescent="0.25">
      <c r="A219" s="60" t="s">
        <v>354</v>
      </c>
      <c r="B219" s="60" t="s">
        <v>355</v>
      </c>
      <c r="C219" s="34">
        <v>4301060389</v>
      </c>
      <c r="D219" s="571">
        <v>4680115880801</v>
      </c>
      <c r="E219" s="57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31</v>
      </c>
      <c r="Y219" s="53">
        <f>IFERROR(IF(X219="",0,CEILING((X219/$H219),1)*$H219),"")</f>
        <v>31.2</v>
      </c>
      <c r="Z219" s="39">
        <f>IFERROR(IF(Y219=0,"",ROUNDUP(Y219/H219,0)*0.00651),"")</f>
        <v>8.4629999999999997E-2</v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34.255000000000003</v>
      </c>
      <c r="BN219" s="75">
        <f>IFERROR(Y219*I219/H219,"0")</f>
        <v>34.476000000000006</v>
      </c>
      <c r="BO219" s="75">
        <f>IFERROR(1/J219*(X219/H219),"0")</f>
        <v>7.0970695970695982E-2</v>
      </c>
      <c r="BP219" s="75">
        <f>IFERROR(1/J219*(Y219/H219),"0")</f>
        <v>7.1428571428571438E-2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40" t="s">
        <v>72</v>
      </c>
      <c r="X220" s="41">
        <f>IFERROR(X218/H218,"0")+IFERROR(X219/H219,"0")</f>
        <v>14.166666666666668</v>
      </c>
      <c r="Y220" s="41">
        <f>IFERROR(Y218/H218,"0")+IFERROR(Y219/H219,"0")</f>
        <v>15</v>
      </c>
      <c r="Z220" s="41">
        <f>IFERROR(IF(Z218="",0,Z218),"0")+IFERROR(IF(Z219="",0,Z219),"0")</f>
        <v>9.7650000000000001E-2</v>
      </c>
      <c r="AA220" s="64"/>
      <c r="AB220" s="64"/>
      <c r="AC220" s="64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40" t="s">
        <v>69</v>
      </c>
      <c r="X221" s="41">
        <f>IFERROR(SUM(X218:X219),"0")</f>
        <v>34</v>
      </c>
      <c r="Y221" s="41">
        <f>IFERROR(SUM(Y218:Y219),"0")</f>
        <v>36</v>
      </c>
      <c r="Z221" s="40"/>
      <c r="AA221" s="64"/>
      <c r="AB221" s="64"/>
      <c r="AC221" s="64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62"/>
      <c r="AB222" s="62"/>
      <c r="AC222" s="6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63"/>
      <c r="AB223" s="63"/>
      <c r="AC223" s="63"/>
    </row>
    <row r="224" spans="1:68" ht="27" customHeight="1" x14ac:dyDescent="0.25">
      <c r="A224" s="60" t="s">
        <v>358</v>
      </c>
      <c r="B224" s="60" t="s">
        <v>359</v>
      </c>
      <c r="C224" s="34">
        <v>4301011826</v>
      </c>
      <c r="D224" s="571">
        <v>4680115884137</v>
      </c>
      <c r="E224" s="572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173</v>
      </c>
      <c r="Y224" s="53">
        <f t="shared" ref="Y224:Y230" si="32">IFERROR(IF(X224="",0,CEILING((X224/$H224),1)*$H224),"")</f>
        <v>174</v>
      </c>
      <c r="Z224" s="39">
        <f>IFERROR(IF(Y224=0,"",ROUNDUP(Y224/H224,0)*0.01898),"")</f>
        <v>0.28470000000000001</v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179.48749999999998</v>
      </c>
      <c r="BN224" s="75">
        <f t="shared" ref="BN224:BN230" si="34">IFERROR(Y224*I224/H224,"0")</f>
        <v>180.52500000000001</v>
      </c>
      <c r="BO224" s="75">
        <f t="shared" ref="BO224:BO230" si="35">IFERROR(1/J224*(X224/H224),"0")</f>
        <v>0.23302801724137931</v>
      </c>
      <c r="BP224" s="75">
        <f t="shared" ref="BP224:BP230" si="36">IFERROR(1/J224*(Y224/H224),"0")</f>
        <v>0.234375</v>
      </c>
    </row>
    <row r="225" spans="1:68" ht="27" hidden="1" customHeight="1" x14ac:dyDescent="0.25">
      <c r="A225" s="60" t="s">
        <v>361</v>
      </c>
      <c r="B225" s="60" t="s">
        <v>362</v>
      </c>
      <c r="C225" s="34">
        <v>4301011724</v>
      </c>
      <c r="D225" s="571">
        <v>4680115884236</v>
      </c>
      <c r="E225" s="572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hidden="1" customHeight="1" x14ac:dyDescent="0.25">
      <c r="A226" s="60" t="s">
        <v>364</v>
      </c>
      <c r="B226" s="60" t="s">
        <v>365</v>
      </c>
      <c r="C226" s="34">
        <v>4301011721</v>
      </c>
      <c r="D226" s="571">
        <v>4680115884175</v>
      </c>
      <c r="E226" s="572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4301011824</v>
      </c>
      <c r="D227" s="571">
        <v>4680115884144</v>
      </c>
      <c r="E227" s="572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8</v>
      </c>
      <c r="Y227" s="53">
        <f t="shared" si="32"/>
        <v>8</v>
      </c>
      <c r="Z227" s="39">
        <f>IFERROR(IF(Y227=0,"",ROUNDUP(Y227/H227,0)*0.00902),"")</f>
        <v>1.804E-2</v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8.42</v>
      </c>
      <c r="BN227" s="75">
        <f t="shared" si="34"/>
        <v>8.42</v>
      </c>
      <c r="BO227" s="75">
        <f t="shared" si="35"/>
        <v>1.5151515151515152E-2</v>
      </c>
      <c r="BP227" s="75">
        <f t="shared" si="36"/>
        <v>1.5151515151515152E-2</v>
      </c>
    </row>
    <row r="228" spans="1:68" ht="27" hidden="1" customHeight="1" x14ac:dyDescent="0.25">
      <c r="A228" s="60" t="s">
        <v>369</v>
      </c>
      <c r="B228" s="60" t="s">
        <v>370</v>
      </c>
      <c r="C228" s="34">
        <v>4301012149</v>
      </c>
      <c r="D228" s="571">
        <v>4680115886551</v>
      </c>
      <c r="E228" s="572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372</v>
      </c>
      <c r="B229" s="60" t="s">
        <v>373</v>
      </c>
      <c r="C229" s="34">
        <v>4301011726</v>
      </c>
      <c r="D229" s="571">
        <v>4680115884182</v>
      </c>
      <c r="E229" s="572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hidden="1" customHeight="1" x14ac:dyDescent="0.25">
      <c r="A230" s="60" t="s">
        <v>374</v>
      </c>
      <c r="B230" s="60" t="s">
        <v>375</v>
      </c>
      <c r="C230" s="34">
        <v>4301011722</v>
      </c>
      <c r="D230" s="571">
        <v>4680115884205</v>
      </c>
      <c r="E230" s="572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40" t="s">
        <v>72</v>
      </c>
      <c r="X231" s="41">
        <f>IFERROR(X224/H224,"0")+IFERROR(X225/H225,"0")+IFERROR(X226/H226,"0")+IFERROR(X227/H227,"0")+IFERROR(X228/H228,"0")+IFERROR(X229/H229,"0")+IFERROR(X230/H230,"0")</f>
        <v>16.913793103448278</v>
      </c>
      <c r="Y231" s="41">
        <f>IFERROR(Y224/H224,"0")+IFERROR(Y225/H225,"0")+IFERROR(Y226/H226,"0")+IFERROR(Y227/H227,"0")+IFERROR(Y228/H228,"0")+IFERROR(Y229/H229,"0")+IFERROR(Y230/H230,"0")</f>
        <v>17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0.30274000000000001</v>
      </c>
      <c r="AA231" s="64"/>
      <c r="AB231" s="64"/>
      <c r="AC231" s="64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40" t="s">
        <v>69</v>
      </c>
      <c r="X232" s="41">
        <f>IFERROR(SUM(X224:X230),"0")</f>
        <v>181</v>
      </c>
      <c r="Y232" s="41">
        <f>IFERROR(SUM(Y224:Y230),"0")</f>
        <v>182</v>
      </c>
      <c r="Z232" s="40"/>
      <c r="AA232" s="64"/>
      <c r="AB232" s="64"/>
      <c r="AC232" s="64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63"/>
      <c r="AB233" s="63"/>
      <c r="AC233" s="63"/>
    </row>
    <row r="234" spans="1:68" ht="27" hidden="1" customHeight="1" x14ac:dyDescent="0.25">
      <c r="A234" s="60" t="s">
        <v>376</v>
      </c>
      <c r="B234" s="60" t="s">
        <v>377</v>
      </c>
      <c r="C234" s="34">
        <v>4301020377</v>
      </c>
      <c r="D234" s="571">
        <v>4680115885981</v>
      </c>
      <c r="E234" s="572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63"/>
      <c r="AB237" s="63"/>
      <c r="AC237" s="63"/>
    </row>
    <row r="238" spans="1:68" ht="27" hidden="1" customHeight="1" x14ac:dyDescent="0.25">
      <c r="A238" s="60" t="s">
        <v>380</v>
      </c>
      <c r="B238" s="60" t="s">
        <v>381</v>
      </c>
      <c r="C238" s="34">
        <v>4301040362</v>
      </c>
      <c r="D238" s="571">
        <v>4680115886803</v>
      </c>
      <c r="E238" s="572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7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40" t="s">
        <v>72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40" t="s">
        <v>69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63"/>
      <c r="AB241" s="63"/>
      <c r="AC241" s="63"/>
    </row>
    <row r="242" spans="1:68" ht="27" hidden="1" customHeight="1" x14ac:dyDescent="0.25">
      <c r="A242" s="60" t="s">
        <v>385</v>
      </c>
      <c r="B242" s="60" t="s">
        <v>386</v>
      </c>
      <c r="C242" s="34">
        <v>4301041004</v>
      </c>
      <c r="D242" s="571">
        <v>4680115886704</v>
      </c>
      <c r="E242" s="572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388</v>
      </c>
      <c r="B243" s="60" t="s">
        <v>389</v>
      </c>
      <c r="C243" s="34">
        <v>4301041008</v>
      </c>
      <c r="D243" s="571">
        <v>4680115886681</v>
      </c>
      <c r="E243" s="572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58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391</v>
      </c>
      <c r="B244" s="60" t="s">
        <v>392</v>
      </c>
      <c r="C244" s="34">
        <v>4301041007</v>
      </c>
      <c r="D244" s="571">
        <v>4680115886735</v>
      </c>
      <c r="E244" s="572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394</v>
      </c>
      <c r="B245" s="60" t="s">
        <v>395</v>
      </c>
      <c r="C245" s="34">
        <v>4301041006</v>
      </c>
      <c r="D245" s="571">
        <v>4680115886728</v>
      </c>
      <c r="E245" s="572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396</v>
      </c>
      <c r="B246" s="60" t="s">
        <v>397</v>
      </c>
      <c r="C246" s="34">
        <v>4301041005</v>
      </c>
      <c r="D246" s="571">
        <v>4680115886711</v>
      </c>
      <c r="E246" s="572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62"/>
      <c r="AB249" s="62"/>
      <c r="AC249" s="6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63"/>
      <c r="AB250" s="63"/>
      <c r="AC250" s="63"/>
    </row>
    <row r="251" spans="1:68" ht="27" hidden="1" customHeight="1" x14ac:dyDescent="0.25">
      <c r="A251" s="60" t="s">
        <v>399</v>
      </c>
      <c r="B251" s="60" t="s">
        <v>400</v>
      </c>
      <c r="C251" s="34">
        <v>4301011855</v>
      </c>
      <c r="D251" s="571">
        <v>4680115885837</v>
      </c>
      <c r="E251" s="57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402</v>
      </c>
      <c r="B252" s="60" t="s">
        <v>403</v>
      </c>
      <c r="C252" s="34">
        <v>4301011850</v>
      </c>
      <c r="D252" s="571">
        <v>4680115885806</v>
      </c>
      <c r="E252" s="57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hidden="1" customHeight="1" x14ac:dyDescent="0.25">
      <c r="A253" s="60" t="s">
        <v>405</v>
      </c>
      <c r="B253" s="60" t="s">
        <v>406</v>
      </c>
      <c r="C253" s="34">
        <v>4301011853</v>
      </c>
      <c r="D253" s="571">
        <v>4680115885851</v>
      </c>
      <c r="E253" s="572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408</v>
      </c>
      <c r="B254" s="60" t="s">
        <v>409</v>
      </c>
      <c r="C254" s="34">
        <v>4301011852</v>
      </c>
      <c r="D254" s="571">
        <v>4680115885844</v>
      </c>
      <c r="E254" s="572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411</v>
      </c>
      <c r="B255" s="60" t="s">
        <v>412</v>
      </c>
      <c r="C255" s="34">
        <v>4301011851</v>
      </c>
      <c r="D255" s="571">
        <v>4680115885820</v>
      </c>
      <c r="E255" s="57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62"/>
      <c r="AB258" s="62"/>
      <c r="AC258" s="6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63"/>
      <c r="AB259" s="63"/>
      <c r="AC259" s="63"/>
    </row>
    <row r="260" spans="1:68" ht="27" hidden="1" customHeight="1" x14ac:dyDescent="0.25">
      <c r="A260" s="60" t="s">
        <v>415</v>
      </c>
      <c r="B260" s="60" t="s">
        <v>416</v>
      </c>
      <c r="C260" s="34">
        <v>4301011223</v>
      </c>
      <c r="D260" s="571">
        <v>4607091383423</v>
      </c>
      <c r="E260" s="572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417</v>
      </c>
      <c r="B261" s="60" t="s">
        <v>418</v>
      </c>
      <c r="C261" s="34">
        <v>4301012199</v>
      </c>
      <c r="D261" s="571">
        <v>4680115886957</v>
      </c>
      <c r="E261" s="572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421</v>
      </c>
      <c r="B262" s="60" t="s">
        <v>422</v>
      </c>
      <c r="C262" s="34">
        <v>4301012098</v>
      </c>
      <c r="D262" s="571">
        <v>4680115885660</v>
      </c>
      <c r="E262" s="572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424</v>
      </c>
      <c r="B263" s="60" t="s">
        <v>425</v>
      </c>
      <c r="C263" s="34">
        <v>4301012176</v>
      </c>
      <c r="D263" s="571">
        <v>4680115886773</v>
      </c>
      <c r="E263" s="572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74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62"/>
      <c r="AB266" s="62"/>
      <c r="AC266" s="6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63"/>
      <c r="AB267" s="63"/>
      <c r="AC267" s="63"/>
    </row>
    <row r="268" spans="1:68" ht="27" hidden="1" customHeight="1" x14ac:dyDescent="0.25">
      <c r="A268" s="60" t="s">
        <v>429</v>
      </c>
      <c r="B268" s="60" t="s">
        <v>430</v>
      </c>
      <c r="C268" s="34">
        <v>4301051893</v>
      </c>
      <c r="D268" s="571">
        <v>4680115886186</v>
      </c>
      <c r="E268" s="572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71">
        <v>4680115881228</v>
      </c>
      <c r="E269" s="572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33</v>
      </c>
      <c r="Y269" s="53">
        <f>IFERROR(IF(X269="",0,CEILING((X269/$H269),1)*$H269),"")</f>
        <v>33.6</v>
      </c>
      <c r="Z269" s="39">
        <f>IFERROR(IF(Y269=0,"",ROUNDUP(Y269/H269,0)*0.00651),"")</f>
        <v>9.1139999999999999E-2</v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36.465000000000003</v>
      </c>
      <c r="BN269" s="75">
        <f>IFERROR(Y269*I269/H269,"0")</f>
        <v>37.128000000000007</v>
      </c>
      <c r="BO269" s="75">
        <f>IFERROR(1/J269*(X269/H269),"0")</f>
        <v>7.5549450549450559E-2</v>
      </c>
      <c r="BP269" s="75">
        <f>IFERROR(1/J269*(Y269/H269),"0")</f>
        <v>7.6923076923076941E-2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71">
        <v>4680115881211</v>
      </c>
      <c r="E270" s="572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66</v>
      </c>
      <c r="Y270" s="53">
        <f>IFERROR(IF(X270="",0,CEILING((X270/$H270),1)*$H270),"")</f>
        <v>67.2</v>
      </c>
      <c r="Z270" s="39">
        <f>IFERROR(IF(Y270=0,"",ROUNDUP(Y270/H270,0)*0.00651),"")</f>
        <v>0.18228</v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70.95</v>
      </c>
      <c r="BN270" s="75">
        <f>IFERROR(Y270*I270/H270,"0")</f>
        <v>72.240000000000009</v>
      </c>
      <c r="BO270" s="75">
        <f>IFERROR(1/J270*(X270/H270),"0")</f>
        <v>0.15109890109890112</v>
      </c>
      <c r="BP270" s="75">
        <f>IFERROR(1/J270*(Y270/H270),"0")</f>
        <v>0.15384615384615388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40" t="s">
        <v>72</v>
      </c>
      <c r="X271" s="41">
        <f>IFERROR(X268/H268,"0")+IFERROR(X269/H269,"0")+IFERROR(X270/H270,"0")</f>
        <v>41.25</v>
      </c>
      <c r="Y271" s="41">
        <f>IFERROR(Y268/H268,"0")+IFERROR(Y269/H269,"0")+IFERROR(Y270/H270,"0")</f>
        <v>42.000000000000007</v>
      </c>
      <c r="Z271" s="41">
        <f>IFERROR(IF(Z268="",0,Z268),"0")+IFERROR(IF(Z269="",0,Z269),"0")+IFERROR(IF(Z270="",0,Z270),"0")</f>
        <v>0.27342</v>
      </c>
      <c r="AA271" s="64"/>
      <c r="AB271" s="64"/>
      <c r="AC271" s="64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40" t="s">
        <v>69</v>
      </c>
      <c r="X272" s="41">
        <f>IFERROR(SUM(X268:X270),"0")</f>
        <v>99</v>
      </c>
      <c r="Y272" s="41">
        <f>IFERROR(SUM(Y268:Y270),"0")</f>
        <v>100.80000000000001</v>
      </c>
      <c r="Z272" s="40"/>
      <c r="AA272" s="64"/>
      <c r="AB272" s="64"/>
      <c r="AC272" s="64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62"/>
      <c r="AB273" s="62"/>
      <c r="AC273" s="6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63"/>
      <c r="AB274" s="63"/>
      <c r="AC274" s="63"/>
    </row>
    <row r="275" spans="1:68" ht="27" hidden="1" customHeight="1" x14ac:dyDescent="0.25">
      <c r="A275" s="60" t="s">
        <v>439</v>
      </c>
      <c r="B275" s="60" t="s">
        <v>440</v>
      </c>
      <c r="C275" s="34">
        <v>4301031307</v>
      </c>
      <c r="D275" s="571">
        <v>4680115880344</v>
      </c>
      <c r="E275" s="572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63"/>
      <c r="AB278" s="63"/>
      <c r="AC278" s="63"/>
    </row>
    <row r="279" spans="1:68" ht="27" hidden="1" customHeight="1" x14ac:dyDescent="0.25">
      <c r="A279" s="60" t="s">
        <v>442</v>
      </c>
      <c r="B279" s="60" t="s">
        <v>443</v>
      </c>
      <c r="C279" s="34">
        <v>4301051782</v>
      </c>
      <c r="D279" s="571">
        <v>4680115884618</v>
      </c>
      <c r="E279" s="572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62"/>
      <c r="AB282" s="62"/>
      <c r="AC282" s="6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4301011662</v>
      </c>
      <c r="D284" s="571">
        <v>4680115883703</v>
      </c>
      <c r="E284" s="572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62"/>
      <c r="AB287" s="62"/>
      <c r="AC287" s="6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63"/>
      <c r="AB288" s="63"/>
      <c r="AC288" s="63"/>
    </row>
    <row r="289" spans="1:68" ht="27" hidden="1" customHeight="1" x14ac:dyDescent="0.25">
      <c r="A289" s="60" t="s">
        <v>451</v>
      </c>
      <c r="B289" s="60" t="s">
        <v>452</v>
      </c>
      <c r="C289" s="34">
        <v>4301012024</v>
      </c>
      <c r="D289" s="571">
        <v>4680115885615</v>
      </c>
      <c r="E289" s="572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hidden="1" customHeight="1" x14ac:dyDescent="0.25">
      <c r="A290" s="60" t="s">
        <v>454</v>
      </c>
      <c r="B290" s="60" t="s">
        <v>455</v>
      </c>
      <c r="C290" s="34">
        <v>4301012016</v>
      </c>
      <c r="D290" s="571">
        <v>4680115885554</v>
      </c>
      <c r="E290" s="572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hidden="1" customHeight="1" x14ac:dyDescent="0.25">
      <c r="A291" s="60" t="s">
        <v>454</v>
      </c>
      <c r="B291" s="60" t="s">
        <v>457</v>
      </c>
      <c r="C291" s="34">
        <v>4301011911</v>
      </c>
      <c r="D291" s="571">
        <v>4680115885554</v>
      </c>
      <c r="E291" s="572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hidden="1" customHeight="1" x14ac:dyDescent="0.25">
      <c r="A292" s="60" t="s">
        <v>460</v>
      </c>
      <c r="B292" s="60" t="s">
        <v>461</v>
      </c>
      <c r="C292" s="34">
        <v>4301011858</v>
      </c>
      <c r="D292" s="571">
        <v>4680115885646</v>
      </c>
      <c r="E292" s="572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hidden="1" customHeight="1" x14ac:dyDescent="0.25">
      <c r="A293" s="60" t="s">
        <v>463</v>
      </c>
      <c r="B293" s="60" t="s">
        <v>464</v>
      </c>
      <c r="C293" s="34">
        <v>4301011857</v>
      </c>
      <c r="D293" s="571">
        <v>4680115885622</v>
      </c>
      <c r="E293" s="572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hidden="1" customHeight="1" x14ac:dyDescent="0.25">
      <c r="A294" s="60" t="s">
        <v>465</v>
      </c>
      <c r="B294" s="60" t="s">
        <v>466</v>
      </c>
      <c r="C294" s="34">
        <v>4301011859</v>
      </c>
      <c r="D294" s="571">
        <v>4680115885608</v>
      </c>
      <c r="E294" s="572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63"/>
      <c r="AB297" s="63"/>
      <c r="AC297" s="63"/>
    </row>
    <row r="298" spans="1:68" ht="27" hidden="1" customHeight="1" x14ac:dyDescent="0.25">
      <c r="A298" s="60" t="s">
        <v>468</v>
      </c>
      <c r="B298" s="60" t="s">
        <v>469</v>
      </c>
      <c r="C298" s="34">
        <v>4301030878</v>
      </c>
      <c r="D298" s="571">
        <v>4607091387193</v>
      </c>
      <c r="E298" s="572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hidden="1" customHeight="1" x14ac:dyDescent="0.25">
      <c r="A299" s="60" t="s">
        <v>471</v>
      </c>
      <c r="B299" s="60" t="s">
        <v>472</v>
      </c>
      <c r="C299" s="34">
        <v>4301031153</v>
      </c>
      <c r="D299" s="571">
        <v>4607091387230</v>
      </c>
      <c r="E299" s="572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hidden="1" customHeight="1" x14ac:dyDescent="0.25">
      <c r="A300" s="60" t="s">
        <v>474</v>
      </c>
      <c r="B300" s="60" t="s">
        <v>475</v>
      </c>
      <c r="C300" s="34">
        <v>4301031154</v>
      </c>
      <c r="D300" s="571">
        <v>4607091387292</v>
      </c>
      <c r="E300" s="572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hidden="1" customHeight="1" x14ac:dyDescent="0.25">
      <c r="A301" s="60" t="s">
        <v>477</v>
      </c>
      <c r="B301" s="60" t="s">
        <v>478</v>
      </c>
      <c r="C301" s="34">
        <v>4301031152</v>
      </c>
      <c r="D301" s="571">
        <v>4607091387285</v>
      </c>
      <c r="E301" s="572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hidden="1" customHeight="1" x14ac:dyDescent="0.25">
      <c r="A302" s="60" t="s">
        <v>479</v>
      </c>
      <c r="B302" s="60" t="s">
        <v>480</v>
      </c>
      <c r="C302" s="34">
        <v>4301031305</v>
      </c>
      <c r="D302" s="571">
        <v>4607091389845</v>
      </c>
      <c r="E302" s="572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hidden="1" customHeight="1" x14ac:dyDescent="0.25">
      <c r="A303" s="60" t="s">
        <v>482</v>
      </c>
      <c r="B303" s="60" t="s">
        <v>483</v>
      </c>
      <c r="C303" s="34">
        <v>4301031306</v>
      </c>
      <c r="D303" s="571">
        <v>4680115882881</v>
      </c>
      <c r="E303" s="572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71">
        <v>4607091383836</v>
      </c>
      <c r="E304" s="572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14</v>
      </c>
      <c r="Y304" s="53">
        <f t="shared" si="42"/>
        <v>14.4</v>
      </c>
      <c r="Z304" s="39">
        <f>IFERROR(IF(Y304=0,"",ROUNDUP(Y304/H304,0)*0.00651),"")</f>
        <v>5.2080000000000001E-2</v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15.773333333333333</v>
      </c>
      <c r="BN304" s="75">
        <f t="shared" si="44"/>
        <v>16.224</v>
      </c>
      <c r="BO304" s="75">
        <f t="shared" si="45"/>
        <v>4.2735042735042736E-2</v>
      </c>
      <c r="BP304" s="75">
        <f t="shared" si="46"/>
        <v>4.3956043956043959E-2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40" t="s">
        <v>72</v>
      </c>
      <c r="X305" s="41">
        <f>IFERROR(X298/H298,"0")+IFERROR(X299/H299,"0")+IFERROR(X300/H300,"0")+IFERROR(X301/H301,"0")+IFERROR(X302/H302,"0")+IFERROR(X303/H303,"0")+IFERROR(X304/H304,"0")</f>
        <v>7.7777777777777777</v>
      </c>
      <c r="Y305" s="41">
        <f>IFERROR(Y298/H298,"0")+IFERROR(Y299/H299,"0")+IFERROR(Y300/H300,"0")+IFERROR(Y301/H301,"0")+IFERROR(Y302/H302,"0")+IFERROR(Y303/H303,"0")+IFERROR(Y304/H304,"0")</f>
        <v>8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5.2080000000000001E-2</v>
      </c>
      <c r="AA305" s="64"/>
      <c r="AB305" s="64"/>
      <c r="AC305" s="64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40" t="s">
        <v>69</v>
      </c>
      <c r="X306" s="41">
        <f>IFERROR(SUM(X298:X304),"0")</f>
        <v>14</v>
      </c>
      <c r="Y306" s="41">
        <f>IFERROR(SUM(Y298:Y304),"0")</f>
        <v>14.4</v>
      </c>
      <c r="Z306" s="40"/>
      <c r="AA306" s="64"/>
      <c r="AB306" s="64"/>
      <c r="AC306" s="64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63"/>
      <c r="AB307" s="63"/>
      <c r="AC307" s="63"/>
    </row>
    <row r="308" spans="1:68" ht="27" hidden="1" customHeight="1" x14ac:dyDescent="0.25">
      <c r="A308" s="60" t="s">
        <v>487</v>
      </c>
      <c r="B308" s="60" t="s">
        <v>488</v>
      </c>
      <c r="C308" s="34">
        <v>4301051100</v>
      </c>
      <c r="D308" s="571">
        <v>4607091387766</v>
      </c>
      <c r="E308" s="572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490</v>
      </c>
      <c r="B309" s="60" t="s">
        <v>491</v>
      </c>
      <c r="C309" s="34">
        <v>4301051818</v>
      </c>
      <c r="D309" s="571">
        <v>4607091387957</v>
      </c>
      <c r="E309" s="572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493</v>
      </c>
      <c r="B310" s="60" t="s">
        <v>494</v>
      </c>
      <c r="C310" s="34">
        <v>4301051819</v>
      </c>
      <c r="D310" s="571">
        <v>4607091387964</v>
      </c>
      <c r="E310" s="572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496</v>
      </c>
      <c r="B311" s="60" t="s">
        <v>497</v>
      </c>
      <c r="C311" s="34">
        <v>4301051734</v>
      </c>
      <c r="D311" s="571">
        <v>4680115884588</v>
      </c>
      <c r="E311" s="572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499</v>
      </c>
      <c r="B312" s="60" t="s">
        <v>500</v>
      </c>
      <c r="C312" s="34">
        <v>4301051578</v>
      </c>
      <c r="D312" s="571">
        <v>4607091387513</v>
      </c>
      <c r="E312" s="572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23</v>
      </c>
      <c r="Y312" s="53">
        <f>IFERROR(IF(X312="",0,CEILING((X312/$H312),1)*$H312),"")</f>
        <v>24.3</v>
      </c>
      <c r="Z312" s="39">
        <f>IFERROR(IF(Y312=0,"",ROUNDUP(Y312/H312,0)*0.00651),"")</f>
        <v>5.8590000000000003E-2</v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25.197777777777777</v>
      </c>
      <c r="BN312" s="75">
        <f>IFERROR(Y312*I312/H312,"0")</f>
        <v>26.622</v>
      </c>
      <c r="BO312" s="75">
        <f>IFERROR(1/J312*(X312/H312),"0")</f>
        <v>4.6805046805046803E-2</v>
      </c>
      <c r="BP312" s="75">
        <f>IFERROR(1/J312*(Y312/H312),"0")</f>
        <v>4.9450549450549455E-2</v>
      </c>
    </row>
    <row r="313" spans="1:68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40" t="s">
        <v>72</v>
      </c>
      <c r="X313" s="41">
        <f>IFERROR(X308/H308,"0")+IFERROR(X309/H309,"0")+IFERROR(X310/H310,"0")+IFERROR(X311/H311,"0")+IFERROR(X312/H312,"0")</f>
        <v>8.5185185185185173</v>
      </c>
      <c r="Y313" s="41">
        <f>IFERROR(Y308/H308,"0")+IFERROR(Y309/H309,"0")+IFERROR(Y310/H310,"0")+IFERROR(Y311/H311,"0")+IFERROR(Y312/H312,"0")</f>
        <v>9</v>
      </c>
      <c r="Z313" s="41">
        <f>IFERROR(IF(Z308="",0,Z308),"0")+IFERROR(IF(Z309="",0,Z309),"0")+IFERROR(IF(Z310="",0,Z310),"0")+IFERROR(IF(Z311="",0,Z311),"0")+IFERROR(IF(Z312="",0,Z312),"0")</f>
        <v>5.8590000000000003E-2</v>
      </c>
      <c r="AA313" s="64"/>
      <c r="AB313" s="64"/>
      <c r="AC313" s="64"/>
    </row>
    <row r="314" spans="1:68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40" t="s">
        <v>69</v>
      </c>
      <c r="X314" s="41">
        <f>IFERROR(SUM(X308:X312),"0")</f>
        <v>23</v>
      </c>
      <c r="Y314" s="41">
        <f>IFERROR(SUM(Y308:Y312),"0")</f>
        <v>24.3</v>
      </c>
      <c r="Z314" s="40"/>
      <c r="AA314" s="64"/>
      <c r="AB314" s="64"/>
      <c r="AC314" s="64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71">
        <v>4607091380880</v>
      </c>
      <c r="E316" s="572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165</v>
      </c>
      <c r="Y316" s="53">
        <f>IFERROR(IF(X316="",0,CEILING((X316/$H316),1)*$H316),"")</f>
        <v>168</v>
      </c>
      <c r="Z316" s="39">
        <f>IFERROR(IF(Y316=0,"",ROUNDUP(Y316/H316,0)*0.01898),"")</f>
        <v>0.37959999999999999</v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175.19464285714284</v>
      </c>
      <c r="BN316" s="75">
        <f>IFERROR(Y316*I316/H316,"0")</f>
        <v>178.38</v>
      </c>
      <c r="BO316" s="75">
        <f>IFERROR(1/J316*(X316/H316),"0")</f>
        <v>0.30691964285714285</v>
      </c>
      <c r="BP316" s="75">
        <f>IFERROR(1/J316*(Y316/H316),"0")</f>
        <v>0.3125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71">
        <v>4607091384482</v>
      </c>
      <c r="E317" s="572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541</v>
      </c>
      <c r="Y317" s="53">
        <f>IFERROR(IF(X317="",0,CEILING((X317/$H317),1)*$H317),"")</f>
        <v>546</v>
      </c>
      <c r="Z317" s="39">
        <f>IFERROR(IF(Y317=0,"",ROUNDUP(Y317/H317,0)*0.01898),"")</f>
        <v>1.3286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576.9973076923078</v>
      </c>
      <c r="BN317" s="75">
        <f>IFERROR(Y317*I317/H317,"0")</f>
        <v>582.33000000000015</v>
      </c>
      <c r="BO317" s="75">
        <f>IFERROR(1/J317*(X317/H317),"0")</f>
        <v>1.0837339743589745</v>
      </c>
      <c r="BP317" s="75">
        <f>IFERROR(1/J317*(Y317/H317),"0")</f>
        <v>1.09375</v>
      </c>
    </row>
    <row r="318" spans="1:68" ht="16.5" customHeight="1" x14ac:dyDescent="0.25">
      <c r="A318" s="60" t="s">
        <v>508</v>
      </c>
      <c r="B318" s="60" t="s">
        <v>509</v>
      </c>
      <c r="C318" s="34">
        <v>4301060484</v>
      </c>
      <c r="D318" s="571">
        <v>4607091380897</v>
      </c>
      <c r="E318" s="572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161</v>
      </c>
      <c r="Y318" s="53">
        <f>IFERROR(IF(X318="",0,CEILING((X318/$H318),1)*$H318),"")</f>
        <v>168</v>
      </c>
      <c r="Z318" s="39">
        <f>IFERROR(IF(Y318=0,"",ROUNDUP(Y318/H318,0)*0.01898),"")</f>
        <v>0.37959999999999999</v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170.94749999999999</v>
      </c>
      <c r="BN318" s="75">
        <f>IFERROR(Y318*I318/H318,"0")</f>
        <v>178.38</v>
      </c>
      <c r="BO318" s="75">
        <f>IFERROR(1/J318*(X318/H318),"0")</f>
        <v>0.29947916666666663</v>
      </c>
      <c r="BP318" s="75">
        <f>IFERROR(1/J318*(Y318/H318),"0")</f>
        <v>0.3125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40" t="s">
        <v>72</v>
      </c>
      <c r="X319" s="41">
        <f>IFERROR(X316/H316,"0")+IFERROR(X317/H317,"0")+IFERROR(X318/H318,"0")</f>
        <v>108.16849816849816</v>
      </c>
      <c r="Y319" s="41">
        <f>IFERROR(Y316/H316,"0")+IFERROR(Y317/H317,"0")+IFERROR(Y318/H318,"0")</f>
        <v>110</v>
      </c>
      <c r="Z319" s="41">
        <f>IFERROR(IF(Z316="",0,Z316),"0")+IFERROR(IF(Z317="",0,Z317),"0")+IFERROR(IF(Z318="",0,Z318),"0")</f>
        <v>2.0878000000000001</v>
      </c>
      <c r="AA319" s="64"/>
      <c r="AB319" s="64"/>
      <c r="AC319" s="64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40" t="s">
        <v>69</v>
      </c>
      <c r="X320" s="41">
        <f>IFERROR(SUM(X316:X318),"0")</f>
        <v>867</v>
      </c>
      <c r="Y320" s="41">
        <f>IFERROR(SUM(Y316:Y318),"0")</f>
        <v>882</v>
      </c>
      <c r="Z320" s="40"/>
      <c r="AA320" s="64"/>
      <c r="AB320" s="64"/>
      <c r="AC320" s="64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63"/>
      <c r="AB321" s="63"/>
      <c r="AC321" s="63"/>
    </row>
    <row r="322" spans="1:68" ht="27" hidden="1" customHeight="1" x14ac:dyDescent="0.25">
      <c r="A322" s="60" t="s">
        <v>511</v>
      </c>
      <c r="B322" s="60" t="s">
        <v>512</v>
      </c>
      <c r="C322" s="34">
        <v>4301030235</v>
      </c>
      <c r="D322" s="571">
        <v>4607091388381</v>
      </c>
      <c r="E322" s="572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84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515</v>
      </c>
      <c r="B323" s="60" t="s">
        <v>516</v>
      </c>
      <c r="C323" s="34">
        <v>4301030232</v>
      </c>
      <c r="D323" s="571">
        <v>4607091388374</v>
      </c>
      <c r="E323" s="572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24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518</v>
      </c>
      <c r="B324" s="60" t="s">
        <v>519</v>
      </c>
      <c r="C324" s="34">
        <v>4301032015</v>
      </c>
      <c r="D324" s="571">
        <v>4607091383102</v>
      </c>
      <c r="E324" s="572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9</v>
      </c>
      <c r="Y324" s="53">
        <f>IFERROR(IF(X324="",0,CEILING((X324/$H324),1)*$H324),"")</f>
        <v>10.199999999999999</v>
      </c>
      <c r="Z324" s="39">
        <f>IFERROR(IF(Y324=0,"",ROUNDUP(Y324/H324,0)*0.00651),"")</f>
        <v>2.6040000000000001E-2</v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10.429411764705883</v>
      </c>
      <c r="BN324" s="75">
        <f>IFERROR(Y324*I324/H324,"0")</f>
        <v>11.82</v>
      </c>
      <c r="BO324" s="75">
        <f>IFERROR(1/J324*(X324/H324),"0")</f>
        <v>1.9392372333548808E-2</v>
      </c>
      <c r="BP324" s="75">
        <f>IFERROR(1/J324*(Y324/H324),"0")</f>
        <v>2.197802197802198E-2</v>
      </c>
    </row>
    <row r="325" spans="1:68" ht="27" customHeight="1" x14ac:dyDescent="0.25">
      <c r="A325" s="60" t="s">
        <v>521</v>
      </c>
      <c r="B325" s="60" t="s">
        <v>522</v>
      </c>
      <c r="C325" s="34">
        <v>4301030233</v>
      </c>
      <c r="D325" s="571">
        <v>4607091388404</v>
      </c>
      <c r="E325" s="572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15</v>
      </c>
      <c r="Y325" s="53">
        <f>IFERROR(IF(X325="",0,CEILING((X325/$H325),1)*$H325),"")</f>
        <v>15.299999999999999</v>
      </c>
      <c r="Z325" s="39">
        <f>IFERROR(IF(Y325=0,"",ROUNDUP(Y325/H325,0)*0.00651),"")</f>
        <v>3.9059999999999997E-2</v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16.941176470588236</v>
      </c>
      <c r="BN325" s="75">
        <f>IFERROR(Y325*I325/H325,"0")</f>
        <v>17.279999999999998</v>
      </c>
      <c r="BO325" s="75">
        <f>IFERROR(1/J325*(X325/H325),"0")</f>
        <v>3.2320620555914677E-2</v>
      </c>
      <c r="BP325" s="75">
        <f>IFERROR(1/J325*(Y325/H325),"0")</f>
        <v>3.2967032967032968E-2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40" t="s">
        <v>72</v>
      </c>
      <c r="X326" s="41">
        <f>IFERROR(X322/H322,"0")+IFERROR(X323/H323,"0")+IFERROR(X324/H324,"0")+IFERROR(X325/H325,"0")</f>
        <v>9.4117647058823533</v>
      </c>
      <c r="Y326" s="41">
        <f>IFERROR(Y322/H322,"0")+IFERROR(Y323/H323,"0")+IFERROR(Y324/H324,"0")+IFERROR(Y325/H325,"0")</f>
        <v>10</v>
      </c>
      <c r="Z326" s="41">
        <f>IFERROR(IF(Z322="",0,Z322),"0")+IFERROR(IF(Z323="",0,Z323),"0")+IFERROR(IF(Z324="",0,Z324),"0")+IFERROR(IF(Z325="",0,Z325),"0")</f>
        <v>6.5099999999999991E-2</v>
      </c>
      <c r="AA326" s="64"/>
      <c r="AB326" s="64"/>
      <c r="AC326" s="64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40" t="s">
        <v>69</v>
      </c>
      <c r="X327" s="41">
        <f>IFERROR(SUM(X322:X325),"0")</f>
        <v>24</v>
      </c>
      <c r="Y327" s="41">
        <f>IFERROR(SUM(Y322:Y325),"0")</f>
        <v>25.5</v>
      </c>
      <c r="Z327" s="40"/>
      <c r="AA327" s="64"/>
      <c r="AB327" s="64"/>
      <c r="AC327" s="64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63"/>
      <c r="AB328" s="63"/>
      <c r="AC328" s="63"/>
    </row>
    <row r="329" spans="1:68" ht="16.5" hidden="1" customHeight="1" x14ac:dyDescent="0.25">
      <c r="A329" s="60" t="s">
        <v>524</v>
      </c>
      <c r="B329" s="60" t="s">
        <v>525</v>
      </c>
      <c r="C329" s="34">
        <v>4301180007</v>
      </c>
      <c r="D329" s="571">
        <v>4680115881808</v>
      </c>
      <c r="E329" s="572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4301180006</v>
      </c>
      <c r="D330" s="571">
        <v>4680115881822</v>
      </c>
      <c r="E330" s="572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530</v>
      </c>
      <c r="B331" s="60" t="s">
        <v>531</v>
      </c>
      <c r="C331" s="34">
        <v>4301180001</v>
      </c>
      <c r="D331" s="571">
        <v>4680115880016</v>
      </c>
      <c r="E331" s="572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62"/>
      <c r="AB334" s="62"/>
      <c r="AC334" s="6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63"/>
      <c r="AB335" s="63"/>
      <c r="AC335" s="63"/>
    </row>
    <row r="336" spans="1:68" ht="27" customHeight="1" x14ac:dyDescent="0.25">
      <c r="A336" s="60" t="s">
        <v>533</v>
      </c>
      <c r="B336" s="60" t="s">
        <v>534</v>
      </c>
      <c r="C336" s="34">
        <v>4301051489</v>
      </c>
      <c r="D336" s="571">
        <v>4607091387919</v>
      </c>
      <c r="E336" s="572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34</v>
      </c>
      <c r="Y336" s="53">
        <f>IFERROR(IF(X336="",0,CEILING((X336/$H336),1)*$H336),"")</f>
        <v>40.5</v>
      </c>
      <c r="Z336" s="39">
        <f>IFERROR(IF(Y336=0,"",ROUNDUP(Y336/H336,0)*0.01898),"")</f>
        <v>9.4899999999999998E-2</v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36.178518518518516</v>
      </c>
      <c r="BN336" s="75">
        <f>IFERROR(Y336*I336/H336,"0")</f>
        <v>43.095000000000006</v>
      </c>
      <c r="BO336" s="75">
        <f>IFERROR(1/J336*(X336/H336),"0")</f>
        <v>6.558641975308642E-2</v>
      </c>
      <c r="BP336" s="75">
        <f>IFERROR(1/J336*(Y336/H336),"0")</f>
        <v>7.8125E-2</v>
      </c>
    </row>
    <row r="337" spans="1:68" ht="27" hidden="1" customHeight="1" x14ac:dyDescent="0.25">
      <c r="A337" s="60" t="s">
        <v>536</v>
      </c>
      <c r="B337" s="60" t="s">
        <v>537</v>
      </c>
      <c r="C337" s="34">
        <v>4301051461</v>
      </c>
      <c r="D337" s="571">
        <v>4680115883604</v>
      </c>
      <c r="E337" s="572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539</v>
      </c>
      <c r="B338" s="60" t="s">
        <v>540</v>
      </c>
      <c r="C338" s="34">
        <v>4301051864</v>
      </c>
      <c r="D338" s="571">
        <v>4680115883567</v>
      </c>
      <c r="E338" s="572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40" t="s">
        <v>72</v>
      </c>
      <c r="X339" s="41">
        <f>IFERROR(X336/H336,"0")+IFERROR(X337/H337,"0")+IFERROR(X338/H338,"0")</f>
        <v>4.1975308641975309</v>
      </c>
      <c r="Y339" s="41">
        <f>IFERROR(Y336/H336,"0")+IFERROR(Y337/H337,"0")+IFERROR(Y338/H338,"0")</f>
        <v>5</v>
      </c>
      <c r="Z339" s="41">
        <f>IFERROR(IF(Z336="",0,Z336),"0")+IFERROR(IF(Z337="",0,Z337),"0")+IFERROR(IF(Z338="",0,Z338),"0")</f>
        <v>9.4899999999999998E-2</v>
      </c>
      <c r="AA339" s="64"/>
      <c r="AB339" s="64"/>
      <c r="AC339" s="64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40" t="s">
        <v>69</v>
      </c>
      <c r="X340" s="41">
        <f>IFERROR(SUM(X336:X338),"0")</f>
        <v>34</v>
      </c>
      <c r="Y340" s="41">
        <f>IFERROR(SUM(Y336:Y338),"0")</f>
        <v>40.5</v>
      </c>
      <c r="Z340" s="40"/>
      <c r="AA340" s="64"/>
      <c r="AB340" s="64"/>
      <c r="AC340" s="64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52"/>
      <c r="AB341" s="52"/>
      <c r="AC341" s="52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62"/>
      <c r="AB342" s="62"/>
      <c r="AC342" s="6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71">
        <v>4680115884847</v>
      </c>
      <c r="E344" s="572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934</v>
      </c>
      <c r="Y344" s="53">
        <f t="shared" ref="Y344:Y350" si="47">IFERROR(IF(X344="",0,CEILING((X344/$H344),1)*$H344),"")</f>
        <v>945</v>
      </c>
      <c r="Z344" s="39">
        <f>IFERROR(IF(Y344=0,"",ROUNDUP(Y344/H344,0)*0.02175),"")</f>
        <v>1.37025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963.88800000000003</v>
      </c>
      <c r="BN344" s="75">
        <f t="shared" ref="BN344:BN350" si="49">IFERROR(Y344*I344/H344,"0")</f>
        <v>975.24</v>
      </c>
      <c r="BO344" s="75">
        <f t="shared" ref="BO344:BO350" si="50">IFERROR(1/J344*(X344/H344),"0")</f>
        <v>1.2972222222222221</v>
      </c>
      <c r="BP344" s="75">
        <f t="shared" ref="BP344:BP350" si="51">IFERROR(1/J344*(Y344/H344),"0")</f>
        <v>1.3125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71">
        <v>4680115884854</v>
      </c>
      <c r="E345" s="572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780</v>
      </c>
      <c r="Y345" s="53">
        <f t="shared" si="47"/>
        <v>780</v>
      </c>
      <c r="Z345" s="39">
        <f>IFERROR(IF(Y345=0,"",ROUNDUP(Y345/H345,0)*0.02175),"")</f>
        <v>1.131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804.95999999999992</v>
      </c>
      <c r="BN345" s="75">
        <f t="shared" si="49"/>
        <v>804.95999999999992</v>
      </c>
      <c r="BO345" s="75">
        <f t="shared" si="50"/>
        <v>1.0833333333333333</v>
      </c>
      <c r="BP345" s="75">
        <f t="shared" si="51"/>
        <v>1.0833333333333333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71">
        <v>4607091383997</v>
      </c>
      <c r="E346" s="572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710</v>
      </c>
      <c r="Y346" s="53">
        <f t="shared" si="47"/>
        <v>720</v>
      </c>
      <c r="Z346" s="39">
        <f>IFERROR(IF(Y346=0,"",ROUNDUP(Y346/H346,0)*0.02175),"")</f>
        <v>1.044</v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732.72</v>
      </c>
      <c r="BN346" s="75">
        <f t="shared" si="49"/>
        <v>743.04000000000008</v>
      </c>
      <c r="BO346" s="75">
        <f t="shared" si="50"/>
        <v>0.98611111111111116</v>
      </c>
      <c r="BP346" s="75">
        <f t="shared" si="51"/>
        <v>1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71">
        <v>4680115884830</v>
      </c>
      <c r="E347" s="572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445</v>
      </c>
      <c r="Y347" s="53">
        <f t="shared" si="47"/>
        <v>450</v>
      </c>
      <c r="Z347" s="39">
        <f>IFERROR(IF(Y347=0,"",ROUNDUP(Y347/H347,0)*0.02175),"")</f>
        <v>0.65249999999999997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459.24</v>
      </c>
      <c r="BN347" s="75">
        <f t="shared" si="49"/>
        <v>464.4</v>
      </c>
      <c r="BO347" s="75">
        <f t="shared" si="50"/>
        <v>0.61805555555555558</v>
      </c>
      <c r="BP347" s="75">
        <f t="shared" si="51"/>
        <v>0.625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4301011433</v>
      </c>
      <c r="D348" s="571">
        <v>4680115882638</v>
      </c>
      <c r="E348" s="572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559</v>
      </c>
      <c r="B349" s="60" t="s">
        <v>560</v>
      </c>
      <c r="C349" s="34">
        <v>4301011952</v>
      </c>
      <c r="D349" s="571">
        <v>4680115884922</v>
      </c>
      <c r="E349" s="572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4301011868</v>
      </c>
      <c r="D350" s="571">
        <v>4680115884861</v>
      </c>
      <c r="E350" s="572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40" t="s">
        <v>72</v>
      </c>
      <c r="X351" s="41">
        <f>IFERROR(X344/H344,"0")+IFERROR(X345/H345,"0")+IFERROR(X346/H346,"0")+IFERROR(X347/H347,"0")+IFERROR(X348/H348,"0")+IFERROR(X349/H349,"0")+IFERROR(X350/H350,"0")</f>
        <v>191.26666666666665</v>
      </c>
      <c r="Y351" s="41">
        <f>IFERROR(Y344/H344,"0")+IFERROR(Y345/H345,"0")+IFERROR(Y346/H346,"0")+IFERROR(Y347/H347,"0")+IFERROR(Y348/H348,"0")+IFERROR(Y349/H349,"0")+IFERROR(Y350/H350,"0")</f>
        <v>193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4.1977500000000001</v>
      </c>
      <c r="AA351" s="64"/>
      <c r="AB351" s="64"/>
      <c r="AC351" s="64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40" t="s">
        <v>69</v>
      </c>
      <c r="X352" s="41">
        <f>IFERROR(SUM(X344:X350),"0")</f>
        <v>2869</v>
      </c>
      <c r="Y352" s="41">
        <f>IFERROR(SUM(Y344:Y350),"0")</f>
        <v>2895</v>
      </c>
      <c r="Z352" s="40"/>
      <c r="AA352" s="64"/>
      <c r="AB352" s="64"/>
      <c r="AC352" s="64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71">
        <v>4607091383980</v>
      </c>
      <c r="E354" s="572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1019</v>
      </c>
      <c r="Y354" s="53">
        <f>IFERROR(IF(X354="",0,CEILING((X354/$H354),1)*$H354),"")</f>
        <v>1020</v>
      </c>
      <c r="Z354" s="39">
        <f>IFERROR(IF(Y354=0,"",ROUNDUP(Y354/H354,0)*0.02175),"")</f>
        <v>1.4789999999999999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1051.6079999999999</v>
      </c>
      <c r="BN354" s="75">
        <f>IFERROR(Y354*I354/H354,"0")</f>
        <v>1052.6400000000001</v>
      </c>
      <c r="BO354" s="75">
        <f>IFERROR(1/J354*(X354/H354),"0")</f>
        <v>1.4152777777777779</v>
      </c>
      <c r="BP354" s="75">
        <f>IFERROR(1/J354*(Y354/H354),"0")</f>
        <v>1.4166666666666665</v>
      </c>
    </row>
    <row r="355" spans="1:68" ht="16.5" hidden="1" customHeight="1" x14ac:dyDescent="0.25">
      <c r="A355" s="60" t="s">
        <v>566</v>
      </c>
      <c r="B355" s="60" t="s">
        <v>567</v>
      </c>
      <c r="C355" s="34">
        <v>4301020179</v>
      </c>
      <c r="D355" s="571">
        <v>4607091384178</v>
      </c>
      <c r="E355" s="572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40" t="s">
        <v>72</v>
      </c>
      <c r="X356" s="41">
        <f>IFERROR(X354/H354,"0")+IFERROR(X355/H355,"0")</f>
        <v>67.933333333333337</v>
      </c>
      <c r="Y356" s="41">
        <f>IFERROR(Y354/H354,"0")+IFERROR(Y355/H355,"0")</f>
        <v>68</v>
      </c>
      <c r="Z356" s="41">
        <f>IFERROR(IF(Z354="",0,Z354),"0")+IFERROR(IF(Z355="",0,Z355),"0")</f>
        <v>1.4789999999999999</v>
      </c>
      <c r="AA356" s="64"/>
      <c r="AB356" s="64"/>
      <c r="AC356" s="64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40" t="s">
        <v>69</v>
      </c>
      <c r="X357" s="41">
        <f>IFERROR(SUM(X354:X355),"0")</f>
        <v>1019</v>
      </c>
      <c r="Y357" s="41">
        <f>IFERROR(SUM(Y354:Y355),"0")</f>
        <v>1020</v>
      </c>
      <c r="Z357" s="40"/>
      <c r="AA357" s="64"/>
      <c r="AB357" s="64"/>
      <c r="AC357" s="64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63"/>
      <c r="AB358" s="63"/>
      <c r="AC358" s="63"/>
    </row>
    <row r="359" spans="1:68" ht="27" hidden="1" customHeight="1" x14ac:dyDescent="0.25">
      <c r="A359" s="60" t="s">
        <v>568</v>
      </c>
      <c r="B359" s="60" t="s">
        <v>569</v>
      </c>
      <c r="C359" s="34">
        <v>4301051903</v>
      </c>
      <c r="D359" s="571">
        <v>4607091383928</v>
      </c>
      <c r="E359" s="572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71">
        <v>4607091384260</v>
      </c>
      <c r="E360" s="572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18</v>
      </c>
      <c r="Y360" s="53">
        <f>IFERROR(IF(X360="",0,CEILING((X360/$H360),1)*$H360),"")</f>
        <v>18</v>
      </c>
      <c r="Z360" s="39">
        <f>IFERROR(IF(Y360=0,"",ROUNDUP(Y360/H360,0)*0.01898),"")</f>
        <v>3.7960000000000001E-2</v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19.038</v>
      </c>
      <c r="BN360" s="75">
        <f>IFERROR(Y360*I360/H360,"0")</f>
        <v>19.038</v>
      </c>
      <c r="BO360" s="75">
        <f>IFERROR(1/J360*(X360/H360),"0")</f>
        <v>3.125E-2</v>
      </c>
      <c r="BP360" s="75">
        <f>IFERROR(1/J360*(Y360/H360),"0")</f>
        <v>3.125E-2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40" t="s">
        <v>72</v>
      </c>
      <c r="X361" s="41">
        <f>IFERROR(X359/H359,"0")+IFERROR(X360/H360,"0")</f>
        <v>2</v>
      </c>
      <c r="Y361" s="41">
        <f>IFERROR(Y359/H359,"0")+IFERROR(Y360/H360,"0")</f>
        <v>2</v>
      </c>
      <c r="Z361" s="41">
        <f>IFERROR(IF(Z359="",0,Z359),"0")+IFERROR(IF(Z360="",0,Z360),"0")</f>
        <v>3.7960000000000001E-2</v>
      </c>
      <c r="AA361" s="64"/>
      <c r="AB361" s="64"/>
      <c r="AC361" s="64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40" t="s">
        <v>69</v>
      </c>
      <c r="X362" s="41">
        <f>IFERROR(SUM(X359:X360),"0")</f>
        <v>18</v>
      </c>
      <c r="Y362" s="41">
        <f>IFERROR(SUM(Y359:Y360),"0")</f>
        <v>18</v>
      </c>
      <c r="Z362" s="40"/>
      <c r="AA362" s="64"/>
      <c r="AB362" s="64"/>
      <c r="AC362" s="64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63"/>
      <c r="AB363" s="63"/>
      <c r="AC363" s="63"/>
    </row>
    <row r="364" spans="1:68" ht="27" customHeight="1" x14ac:dyDescent="0.25">
      <c r="A364" s="60" t="s">
        <v>574</v>
      </c>
      <c r="B364" s="60" t="s">
        <v>575</v>
      </c>
      <c r="C364" s="34">
        <v>4301060439</v>
      </c>
      <c r="D364" s="571">
        <v>4607091384673</v>
      </c>
      <c r="E364" s="572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271</v>
      </c>
      <c r="Y364" s="53">
        <f>IFERROR(IF(X364="",0,CEILING((X364/$H364),1)*$H364),"")</f>
        <v>279</v>
      </c>
      <c r="Z364" s="39">
        <f>IFERROR(IF(Y364=0,"",ROUNDUP(Y364/H364,0)*0.01898),"")</f>
        <v>0.58838000000000001</v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286.62766666666664</v>
      </c>
      <c r="BN364" s="75">
        <f>IFERROR(Y364*I364/H364,"0")</f>
        <v>295.089</v>
      </c>
      <c r="BO364" s="75">
        <f>IFERROR(1/J364*(X364/H364),"0")</f>
        <v>0.4704861111111111</v>
      </c>
      <c r="BP364" s="75">
        <f>IFERROR(1/J364*(Y364/H364),"0")</f>
        <v>0.484375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40" t="s">
        <v>72</v>
      </c>
      <c r="X365" s="41">
        <f>IFERROR(X364/H364,"0")</f>
        <v>30.111111111111111</v>
      </c>
      <c r="Y365" s="41">
        <f>IFERROR(Y364/H364,"0")</f>
        <v>31</v>
      </c>
      <c r="Z365" s="41">
        <f>IFERROR(IF(Z364="",0,Z364),"0")</f>
        <v>0.58838000000000001</v>
      </c>
      <c r="AA365" s="64"/>
      <c r="AB365" s="64"/>
      <c r="AC365" s="64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40" t="s">
        <v>69</v>
      </c>
      <c r="X366" s="41">
        <f>IFERROR(SUM(X364:X364),"0")</f>
        <v>271</v>
      </c>
      <c r="Y366" s="41">
        <f>IFERROR(SUM(Y364:Y364),"0")</f>
        <v>279</v>
      </c>
      <c r="Z366" s="40"/>
      <c r="AA366" s="64"/>
      <c r="AB366" s="64"/>
      <c r="AC366" s="64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62"/>
      <c r="AB367" s="62"/>
      <c r="AC367" s="6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63"/>
      <c r="AB368" s="63"/>
      <c r="AC368" s="63"/>
    </row>
    <row r="369" spans="1:68" ht="37.5" hidden="1" customHeight="1" x14ac:dyDescent="0.25">
      <c r="A369" s="60" t="s">
        <v>578</v>
      </c>
      <c r="B369" s="60" t="s">
        <v>579</v>
      </c>
      <c r="C369" s="34">
        <v>4301011873</v>
      </c>
      <c r="D369" s="571">
        <v>4680115881907</v>
      </c>
      <c r="E369" s="572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hidden="1" customHeight="1" x14ac:dyDescent="0.25">
      <c r="A370" s="60" t="s">
        <v>581</v>
      </c>
      <c r="B370" s="60" t="s">
        <v>582</v>
      </c>
      <c r="C370" s="34">
        <v>4301011875</v>
      </c>
      <c r="D370" s="571">
        <v>4680115884885</v>
      </c>
      <c r="E370" s="572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hidden="1" customHeight="1" x14ac:dyDescent="0.25">
      <c r="A371" s="60" t="s">
        <v>584</v>
      </c>
      <c r="B371" s="60" t="s">
        <v>585</v>
      </c>
      <c r="C371" s="34">
        <v>4301011871</v>
      </c>
      <c r="D371" s="571">
        <v>4680115884908</v>
      </c>
      <c r="E371" s="572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63"/>
      <c r="AB374" s="63"/>
      <c r="AC374" s="63"/>
    </row>
    <row r="375" spans="1:68" ht="27" hidden="1" customHeight="1" x14ac:dyDescent="0.25">
      <c r="A375" s="60" t="s">
        <v>586</v>
      </c>
      <c r="B375" s="60" t="s">
        <v>587</v>
      </c>
      <c r="C375" s="34">
        <v>4301031303</v>
      </c>
      <c r="D375" s="571">
        <v>4607091384802</v>
      </c>
      <c r="E375" s="572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63"/>
      <c r="AB378" s="63"/>
      <c r="AC378" s="63"/>
    </row>
    <row r="379" spans="1:68" ht="27" customHeight="1" x14ac:dyDescent="0.25">
      <c r="A379" s="60" t="s">
        <v>589</v>
      </c>
      <c r="B379" s="60" t="s">
        <v>590</v>
      </c>
      <c r="C379" s="34">
        <v>4301051899</v>
      </c>
      <c r="D379" s="571">
        <v>4607091384246</v>
      </c>
      <c r="E379" s="572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1404</v>
      </c>
      <c r="Y379" s="53">
        <f>IFERROR(IF(X379="",0,CEILING((X379/$H379),1)*$H379),"")</f>
        <v>1404</v>
      </c>
      <c r="Z379" s="39">
        <f>IFERROR(IF(Y379=0,"",ROUNDUP(Y379/H379,0)*0.01898),"")</f>
        <v>2.96088</v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1484.9639999999999</v>
      </c>
      <c r="BN379" s="75">
        <f>IFERROR(Y379*I379/H379,"0")</f>
        <v>1484.9639999999999</v>
      </c>
      <c r="BO379" s="75">
        <f>IFERROR(1/J379*(X379/H379),"0")</f>
        <v>2.4375</v>
      </c>
      <c r="BP379" s="75">
        <f>IFERROR(1/J379*(Y379/H379),"0")</f>
        <v>2.4375</v>
      </c>
    </row>
    <row r="380" spans="1:68" ht="27" hidden="1" customHeight="1" x14ac:dyDescent="0.25">
      <c r="A380" s="60" t="s">
        <v>592</v>
      </c>
      <c r="B380" s="60" t="s">
        <v>593</v>
      </c>
      <c r="C380" s="34">
        <v>4301051660</v>
      </c>
      <c r="D380" s="571">
        <v>4607091384253</v>
      </c>
      <c r="E380" s="572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40" t="s">
        <v>72</v>
      </c>
      <c r="X381" s="41">
        <f>IFERROR(X379/H379,"0")+IFERROR(X380/H380,"0")</f>
        <v>156</v>
      </c>
      <c r="Y381" s="41">
        <f>IFERROR(Y379/H379,"0")+IFERROR(Y380/H380,"0")</f>
        <v>156</v>
      </c>
      <c r="Z381" s="41">
        <f>IFERROR(IF(Z379="",0,Z379),"0")+IFERROR(IF(Z380="",0,Z380),"0")</f>
        <v>2.96088</v>
      </c>
      <c r="AA381" s="64"/>
      <c r="AB381" s="64"/>
      <c r="AC381" s="64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40" t="s">
        <v>69</v>
      </c>
      <c r="X382" s="41">
        <f>IFERROR(SUM(X379:X380),"0")</f>
        <v>1404</v>
      </c>
      <c r="Y382" s="41">
        <f>IFERROR(SUM(Y379:Y380),"0")</f>
        <v>1404</v>
      </c>
      <c r="Z382" s="40"/>
      <c r="AA382" s="64"/>
      <c r="AB382" s="64"/>
      <c r="AC382" s="64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63"/>
      <c r="AB383" s="63"/>
      <c r="AC383" s="63"/>
    </row>
    <row r="384" spans="1:68" ht="27" hidden="1" customHeight="1" x14ac:dyDescent="0.25">
      <c r="A384" s="60" t="s">
        <v>594</v>
      </c>
      <c r="B384" s="60" t="s">
        <v>595</v>
      </c>
      <c r="C384" s="34">
        <v>4301060441</v>
      </c>
      <c r="D384" s="571">
        <v>4607091389357</v>
      </c>
      <c r="E384" s="572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52"/>
      <c r="AB387" s="52"/>
      <c r="AC387" s="52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62"/>
      <c r="AB388" s="62"/>
      <c r="AC388" s="6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63"/>
      <c r="AB389" s="63"/>
      <c r="AC389" s="63"/>
    </row>
    <row r="390" spans="1:68" ht="27" hidden="1" customHeight="1" x14ac:dyDescent="0.25">
      <c r="A390" s="60" t="s">
        <v>599</v>
      </c>
      <c r="B390" s="60" t="s">
        <v>600</v>
      </c>
      <c r="C390" s="34">
        <v>4301031405</v>
      </c>
      <c r="D390" s="571">
        <v>4680115886100</v>
      </c>
      <c r="E390" s="572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hidden="1" customHeight="1" x14ac:dyDescent="0.25">
      <c r="A391" s="60" t="s">
        <v>602</v>
      </c>
      <c r="B391" s="60" t="s">
        <v>603</v>
      </c>
      <c r="C391" s="34">
        <v>4301031382</v>
      </c>
      <c r="D391" s="571">
        <v>4680115886117</v>
      </c>
      <c r="E391" s="572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hidden="1" customHeight="1" x14ac:dyDescent="0.25">
      <c r="A392" s="60" t="s">
        <v>602</v>
      </c>
      <c r="B392" s="60" t="s">
        <v>605</v>
      </c>
      <c r="C392" s="34">
        <v>4301031406</v>
      </c>
      <c r="D392" s="571">
        <v>4680115886117</v>
      </c>
      <c r="E392" s="572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hidden="1" customHeight="1" x14ac:dyDescent="0.25">
      <c r="A393" s="60" t="s">
        <v>606</v>
      </c>
      <c r="B393" s="60" t="s">
        <v>607</v>
      </c>
      <c r="C393" s="34">
        <v>4301031402</v>
      </c>
      <c r="D393" s="571">
        <v>4680115886124</v>
      </c>
      <c r="E393" s="572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hidden="1" customHeight="1" x14ac:dyDescent="0.25">
      <c r="A394" s="60" t="s">
        <v>609</v>
      </c>
      <c r="B394" s="60" t="s">
        <v>610</v>
      </c>
      <c r="C394" s="34">
        <v>4301031366</v>
      </c>
      <c r="D394" s="571">
        <v>4680115883147</v>
      </c>
      <c r="E394" s="572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hidden="1" customHeight="1" x14ac:dyDescent="0.25">
      <c r="A395" s="60" t="s">
        <v>611</v>
      </c>
      <c r="B395" s="60" t="s">
        <v>612</v>
      </c>
      <c r="C395" s="34">
        <v>4301031362</v>
      </c>
      <c r="D395" s="571">
        <v>4607091384338</v>
      </c>
      <c r="E395" s="572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hidden="1" customHeight="1" x14ac:dyDescent="0.25">
      <c r="A396" s="60" t="s">
        <v>613</v>
      </c>
      <c r="B396" s="60" t="s">
        <v>614</v>
      </c>
      <c r="C396" s="34">
        <v>4301031361</v>
      </c>
      <c r="D396" s="571">
        <v>4607091389524</v>
      </c>
      <c r="E396" s="572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hidden="1" customHeight="1" x14ac:dyDescent="0.25">
      <c r="A397" s="60" t="s">
        <v>616</v>
      </c>
      <c r="B397" s="60" t="s">
        <v>617</v>
      </c>
      <c r="C397" s="34">
        <v>4301031364</v>
      </c>
      <c r="D397" s="571">
        <v>4680115883161</v>
      </c>
      <c r="E397" s="572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619</v>
      </c>
      <c r="B398" s="60" t="s">
        <v>620</v>
      </c>
      <c r="C398" s="34">
        <v>4301031358</v>
      </c>
      <c r="D398" s="571">
        <v>4607091389531</v>
      </c>
      <c r="E398" s="572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5</v>
      </c>
      <c r="Y398" s="53">
        <f t="shared" si="52"/>
        <v>6.3000000000000007</v>
      </c>
      <c r="Z398" s="39">
        <f t="shared" si="57"/>
        <v>1.506E-2</v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5.3095238095238093</v>
      </c>
      <c r="BN398" s="75">
        <f t="shared" si="54"/>
        <v>6.69</v>
      </c>
      <c r="BO398" s="75">
        <f t="shared" si="55"/>
        <v>1.0175010175010176E-2</v>
      </c>
      <c r="BP398" s="75">
        <f t="shared" si="56"/>
        <v>1.2820512820512822E-2</v>
      </c>
    </row>
    <row r="399" spans="1:68" ht="37.5" hidden="1" customHeight="1" x14ac:dyDescent="0.25">
      <c r="A399" s="60" t="s">
        <v>622</v>
      </c>
      <c r="B399" s="60" t="s">
        <v>623</v>
      </c>
      <c r="C399" s="34">
        <v>4301031360</v>
      </c>
      <c r="D399" s="571">
        <v>4607091384345</v>
      </c>
      <c r="E399" s="572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2.3809523809523809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3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1.506E-2</v>
      </c>
      <c r="AA400" s="64"/>
      <c r="AB400" s="64"/>
      <c r="AC400" s="64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40" t="s">
        <v>69</v>
      </c>
      <c r="X401" s="41">
        <f>IFERROR(SUM(X390:X399),"0")</f>
        <v>5</v>
      </c>
      <c r="Y401" s="41">
        <f>IFERROR(SUM(Y390:Y399),"0")</f>
        <v>6.3000000000000007</v>
      </c>
      <c r="Z401" s="40"/>
      <c r="AA401" s="64"/>
      <c r="AB401" s="64"/>
      <c r="AC401" s="64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63"/>
      <c r="AB402" s="63"/>
      <c r="AC402" s="63"/>
    </row>
    <row r="403" spans="1:68" ht="27" hidden="1" customHeight="1" x14ac:dyDescent="0.25">
      <c r="A403" s="60" t="s">
        <v>624</v>
      </c>
      <c r="B403" s="60" t="s">
        <v>625</v>
      </c>
      <c r="C403" s="34">
        <v>4301051284</v>
      </c>
      <c r="D403" s="571">
        <v>4607091384352</v>
      </c>
      <c r="E403" s="572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627</v>
      </c>
      <c r="B404" s="60" t="s">
        <v>628</v>
      </c>
      <c r="C404" s="34">
        <v>4301051431</v>
      </c>
      <c r="D404" s="571">
        <v>4607091389654</v>
      </c>
      <c r="E404" s="572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62"/>
      <c r="AB407" s="62"/>
      <c r="AC407" s="6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63"/>
      <c r="AB408" s="63"/>
      <c r="AC408" s="63"/>
    </row>
    <row r="409" spans="1:68" ht="27" hidden="1" customHeight="1" x14ac:dyDescent="0.25">
      <c r="A409" s="60" t="s">
        <v>631</v>
      </c>
      <c r="B409" s="60" t="s">
        <v>632</v>
      </c>
      <c r="C409" s="34">
        <v>4301020319</v>
      </c>
      <c r="D409" s="571">
        <v>4680115885240</v>
      </c>
      <c r="E409" s="572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4301031403</v>
      </c>
      <c r="D413" s="571">
        <v>4680115886094</v>
      </c>
      <c r="E413" s="572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4301031363</v>
      </c>
      <c r="D414" s="571">
        <v>4607091389425</v>
      </c>
      <c r="E414" s="572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640</v>
      </c>
      <c r="B415" s="60" t="s">
        <v>641</v>
      </c>
      <c r="C415" s="34">
        <v>4301031373</v>
      </c>
      <c r="D415" s="571">
        <v>4680115880771</v>
      </c>
      <c r="E415" s="572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643</v>
      </c>
      <c r="B416" s="60" t="s">
        <v>644</v>
      </c>
      <c r="C416" s="34">
        <v>4301031359</v>
      </c>
      <c r="D416" s="571">
        <v>4607091389500</v>
      </c>
      <c r="E416" s="572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40" t="s">
        <v>72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40" t="s">
        <v>69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62"/>
      <c r="AB419" s="62"/>
      <c r="AC419" s="6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63"/>
      <c r="AB420" s="63"/>
      <c r="AC420" s="63"/>
    </row>
    <row r="421" spans="1:68" ht="27" hidden="1" customHeight="1" x14ac:dyDescent="0.25">
      <c r="A421" s="60" t="s">
        <v>646</v>
      </c>
      <c r="B421" s="60" t="s">
        <v>647</v>
      </c>
      <c r="C421" s="34">
        <v>4301031347</v>
      </c>
      <c r="D421" s="571">
        <v>4680115885110</v>
      </c>
      <c r="E421" s="572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40" t="s">
        <v>72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40" t="s">
        <v>69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62"/>
      <c r="AB424" s="62"/>
      <c r="AC424" s="6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63"/>
      <c r="AB425" s="63"/>
      <c r="AC425" s="63"/>
    </row>
    <row r="426" spans="1:68" ht="27" hidden="1" customHeight="1" x14ac:dyDescent="0.25">
      <c r="A426" s="60" t="s">
        <v>650</v>
      </c>
      <c r="B426" s="60" t="s">
        <v>651</v>
      </c>
      <c r="C426" s="34">
        <v>4301031261</v>
      </c>
      <c r="D426" s="571">
        <v>4680115885103</v>
      </c>
      <c r="E426" s="572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52"/>
      <c r="AB429" s="52"/>
      <c r="AC429" s="52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62"/>
      <c r="AB430" s="62"/>
      <c r="AC430" s="6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63"/>
      <c r="AB431" s="63"/>
      <c r="AC431" s="63"/>
    </row>
    <row r="432" spans="1:68" ht="27" customHeight="1" x14ac:dyDescent="0.25">
      <c r="A432" s="60" t="s">
        <v>654</v>
      </c>
      <c r="B432" s="60" t="s">
        <v>655</v>
      </c>
      <c r="C432" s="34">
        <v>4301011795</v>
      </c>
      <c r="D432" s="571">
        <v>4607091389067</v>
      </c>
      <c r="E432" s="572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77</v>
      </c>
      <c r="Y432" s="53">
        <f t="shared" ref="Y432:Y445" si="58">IFERROR(IF(X432="",0,CEILING((X432/$H432),1)*$H432),"")</f>
        <v>79.2</v>
      </c>
      <c r="Z432" s="39">
        <f t="shared" ref="Z432:Z438" si="59">IFERROR(IF(Y432=0,"",ROUNDUP(Y432/H432,0)*0.01196),"")</f>
        <v>0.1794</v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82.249999999999986</v>
      </c>
      <c r="BN432" s="75">
        <f t="shared" ref="BN432:BN445" si="61">IFERROR(Y432*I432/H432,"0")</f>
        <v>84.6</v>
      </c>
      <c r="BO432" s="75">
        <f t="shared" ref="BO432:BO445" si="62">IFERROR(1/J432*(X432/H432),"0")</f>
        <v>0.14022435897435898</v>
      </c>
      <c r="BP432" s="75">
        <f t="shared" ref="BP432:BP445" si="63">IFERROR(1/J432*(Y432/H432),"0")</f>
        <v>0.14423076923076925</v>
      </c>
    </row>
    <row r="433" spans="1:68" ht="27" customHeight="1" x14ac:dyDescent="0.25">
      <c r="A433" s="60" t="s">
        <v>657</v>
      </c>
      <c r="B433" s="60" t="s">
        <v>658</v>
      </c>
      <c r="C433" s="34">
        <v>4301011961</v>
      </c>
      <c r="D433" s="571">
        <v>4680115885271</v>
      </c>
      <c r="E433" s="572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49</v>
      </c>
      <c r="Y433" s="53">
        <f t="shared" si="58"/>
        <v>52.800000000000004</v>
      </c>
      <c r="Z433" s="39">
        <f t="shared" si="59"/>
        <v>0.1196</v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52.340909090909079</v>
      </c>
      <c r="BN433" s="75">
        <f t="shared" si="61"/>
        <v>56.400000000000006</v>
      </c>
      <c r="BO433" s="75">
        <f t="shared" si="62"/>
        <v>8.9233682983682977E-2</v>
      </c>
      <c r="BP433" s="75">
        <f t="shared" si="63"/>
        <v>9.6153846153846159E-2</v>
      </c>
    </row>
    <row r="434" spans="1:68" ht="27" customHeight="1" x14ac:dyDescent="0.25">
      <c r="A434" s="60" t="s">
        <v>660</v>
      </c>
      <c r="B434" s="60" t="s">
        <v>661</v>
      </c>
      <c r="C434" s="34">
        <v>4301011376</v>
      </c>
      <c r="D434" s="571">
        <v>4680115885226</v>
      </c>
      <c r="E434" s="572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191</v>
      </c>
      <c r="Y434" s="53">
        <f t="shared" si="58"/>
        <v>195.36</v>
      </c>
      <c r="Z434" s="39">
        <f t="shared" si="59"/>
        <v>0.44252000000000002</v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204.02272727272725</v>
      </c>
      <c r="BN434" s="75">
        <f t="shared" si="61"/>
        <v>208.68</v>
      </c>
      <c r="BO434" s="75">
        <f t="shared" si="62"/>
        <v>0.34782925407925408</v>
      </c>
      <c r="BP434" s="75">
        <f t="shared" si="63"/>
        <v>0.35576923076923078</v>
      </c>
    </row>
    <row r="435" spans="1:68" ht="27" hidden="1" customHeight="1" x14ac:dyDescent="0.25">
      <c r="A435" s="60" t="s">
        <v>663</v>
      </c>
      <c r="B435" s="60" t="s">
        <v>664</v>
      </c>
      <c r="C435" s="34">
        <v>4301012145</v>
      </c>
      <c r="D435" s="571">
        <v>4607091383522</v>
      </c>
      <c r="E435" s="572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9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hidden="1" customHeight="1" x14ac:dyDescent="0.25">
      <c r="A436" s="60" t="s">
        <v>667</v>
      </c>
      <c r="B436" s="60" t="s">
        <v>668</v>
      </c>
      <c r="C436" s="34">
        <v>4301011774</v>
      </c>
      <c r="D436" s="571">
        <v>4680115884502</v>
      </c>
      <c r="E436" s="572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670</v>
      </c>
      <c r="B437" s="60" t="s">
        <v>671</v>
      </c>
      <c r="C437" s="34">
        <v>4301011771</v>
      </c>
      <c r="D437" s="571">
        <v>4607091389104</v>
      </c>
      <c r="E437" s="572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459</v>
      </c>
      <c r="Y437" s="53">
        <f t="shared" si="58"/>
        <v>459.36</v>
      </c>
      <c r="Z437" s="39">
        <f t="shared" si="59"/>
        <v>1.0405200000000001</v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490.2954545454545</v>
      </c>
      <c r="BN437" s="75">
        <f t="shared" si="61"/>
        <v>490.67999999999995</v>
      </c>
      <c r="BO437" s="75">
        <f t="shared" si="62"/>
        <v>0.83588286713286708</v>
      </c>
      <c r="BP437" s="75">
        <f t="shared" si="63"/>
        <v>0.83653846153846156</v>
      </c>
    </row>
    <row r="438" spans="1:68" ht="16.5" hidden="1" customHeight="1" x14ac:dyDescent="0.25">
      <c r="A438" s="60" t="s">
        <v>673</v>
      </c>
      <c r="B438" s="60" t="s">
        <v>674</v>
      </c>
      <c r="C438" s="34">
        <v>4301011799</v>
      </c>
      <c r="D438" s="571">
        <v>4680115884519</v>
      </c>
      <c r="E438" s="572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hidden="1" customHeight="1" x14ac:dyDescent="0.25">
      <c r="A439" s="60" t="s">
        <v>676</v>
      </c>
      <c r="B439" s="60" t="s">
        <v>677</v>
      </c>
      <c r="C439" s="34">
        <v>4301012125</v>
      </c>
      <c r="D439" s="571">
        <v>4680115886391</v>
      </c>
      <c r="E439" s="572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hidden="1" customHeight="1" x14ac:dyDescent="0.25">
      <c r="A440" s="60" t="s">
        <v>678</v>
      </c>
      <c r="B440" s="60" t="s">
        <v>679</v>
      </c>
      <c r="C440" s="34">
        <v>4301012035</v>
      </c>
      <c r="D440" s="571">
        <v>4680115880603</v>
      </c>
      <c r="E440" s="572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hidden="1" customHeight="1" x14ac:dyDescent="0.25">
      <c r="A441" s="60" t="s">
        <v>680</v>
      </c>
      <c r="B441" s="60" t="s">
        <v>681</v>
      </c>
      <c r="C441" s="34">
        <v>4301012146</v>
      </c>
      <c r="D441" s="571">
        <v>4607091389999</v>
      </c>
      <c r="E441" s="572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5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hidden="1" customHeight="1" x14ac:dyDescent="0.25">
      <c r="A442" s="60" t="s">
        <v>683</v>
      </c>
      <c r="B442" s="60" t="s">
        <v>684</v>
      </c>
      <c r="C442" s="34">
        <v>4301012036</v>
      </c>
      <c r="D442" s="571">
        <v>4680115882782</v>
      </c>
      <c r="E442" s="572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hidden="1" customHeight="1" x14ac:dyDescent="0.25">
      <c r="A443" s="60" t="s">
        <v>685</v>
      </c>
      <c r="B443" s="60" t="s">
        <v>686</v>
      </c>
      <c r="C443" s="34">
        <v>4301012050</v>
      </c>
      <c r="D443" s="571">
        <v>4680115885479</v>
      </c>
      <c r="E443" s="572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4301011784</v>
      </c>
      <c r="D444" s="571">
        <v>4607091389982</v>
      </c>
      <c r="E444" s="572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hidden="1" customHeight="1" x14ac:dyDescent="0.25">
      <c r="A445" s="60" t="s">
        <v>687</v>
      </c>
      <c r="B445" s="60" t="s">
        <v>689</v>
      </c>
      <c r="C445" s="34">
        <v>4301012034</v>
      </c>
      <c r="D445" s="571">
        <v>4607091389982</v>
      </c>
      <c r="E445" s="572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146.96969696969694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149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1.7820400000000001</v>
      </c>
      <c r="AA446" s="64"/>
      <c r="AB446" s="64"/>
      <c r="AC446" s="64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40" t="s">
        <v>69</v>
      </c>
      <c r="X447" s="41">
        <f>IFERROR(SUM(X432:X445),"0")</f>
        <v>776</v>
      </c>
      <c r="Y447" s="41">
        <f>IFERROR(SUM(Y432:Y445),"0")</f>
        <v>786.72</v>
      </c>
      <c r="Z447" s="40"/>
      <c r="AA447" s="64"/>
      <c r="AB447" s="64"/>
      <c r="AC447" s="64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63"/>
      <c r="AB448" s="63"/>
      <c r="AC448" s="63"/>
    </row>
    <row r="449" spans="1:68" ht="16.5" customHeight="1" x14ac:dyDescent="0.25">
      <c r="A449" s="60" t="s">
        <v>690</v>
      </c>
      <c r="B449" s="60" t="s">
        <v>691</v>
      </c>
      <c r="C449" s="34">
        <v>4301020334</v>
      </c>
      <c r="D449" s="571">
        <v>4607091388930</v>
      </c>
      <c r="E449" s="572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361</v>
      </c>
      <c r="Y449" s="53">
        <f>IFERROR(IF(X449="",0,CEILING((X449/$H449),1)*$H449),"")</f>
        <v>364.32</v>
      </c>
      <c r="Z449" s="39">
        <f>IFERROR(IF(Y449=0,"",ROUNDUP(Y449/H449,0)*0.01196),"")</f>
        <v>0.82523999999999997</v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385.61363636363632</v>
      </c>
      <c r="BN449" s="75">
        <f>IFERROR(Y449*I449/H449,"0")</f>
        <v>389.15999999999997</v>
      </c>
      <c r="BO449" s="75">
        <f>IFERROR(1/J449*(X449/H449),"0")</f>
        <v>0.65741550116550118</v>
      </c>
      <c r="BP449" s="75">
        <f>IFERROR(1/J449*(Y449/H449),"0")</f>
        <v>0.66346153846153855</v>
      </c>
    </row>
    <row r="450" spans="1:68" ht="16.5" hidden="1" customHeight="1" x14ac:dyDescent="0.25">
      <c r="A450" s="60" t="s">
        <v>693</v>
      </c>
      <c r="B450" s="60" t="s">
        <v>694</v>
      </c>
      <c r="C450" s="34">
        <v>4301020384</v>
      </c>
      <c r="D450" s="571">
        <v>4680115886407</v>
      </c>
      <c r="E450" s="572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hidden="1" customHeight="1" x14ac:dyDescent="0.25">
      <c r="A451" s="60" t="s">
        <v>695</v>
      </c>
      <c r="B451" s="60" t="s">
        <v>696</v>
      </c>
      <c r="C451" s="34">
        <v>4301020385</v>
      </c>
      <c r="D451" s="571">
        <v>4680115880054</v>
      </c>
      <c r="E451" s="572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40" t="s">
        <v>72</v>
      </c>
      <c r="X452" s="41">
        <f>IFERROR(X449/H449,"0")+IFERROR(X450/H450,"0")+IFERROR(X451/H451,"0")</f>
        <v>68.371212121212125</v>
      </c>
      <c r="Y452" s="41">
        <f>IFERROR(Y449/H449,"0")+IFERROR(Y450/H450,"0")+IFERROR(Y451/H451,"0")</f>
        <v>69</v>
      </c>
      <c r="Z452" s="41">
        <f>IFERROR(IF(Z449="",0,Z449),"0")+IFERROR(IF(Z450="",0,Z450),"0")+IFERROR(IF(Z451="",0,Z451),"0")</f>
        <v>0.82523999999999997</v>
      </c>
      <c r="AA452" s="64"/>
      <c r="AB452" s="64"/>
      <c r="AC452" s="64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40" t="s">
        <v>69</v>
      </c>
      <c r="X453" s="41">
        <f>IFERROR(SUM(X449:X451),"0")</f>
        <v>361</v>
      </c>
      <c r="Y453" s="41">
        <f>IFERROR(SUM(Y449:Y451),"0")</f>
        <v>364.32</v>
      </c>
      <c r="Z453" s="40"/>
      <c r="AA453" s="64"/>
      <c r="AB453" s="64"/>
      <c r="AC453" s="64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71">
        <v>4680115883116</v>
      </c>
      <c r="E455" s="572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290</v>
      </c>
      <c r="Y455" s="53">
        <f t="shared" ref="Y455:Y461" si="64">IFERROR(IF(X455="",0,CEILING((X455/$H455),1)*$H455),"")</f>
        <v>290.40000000000003</v>
      </c>
      <c r="Z455" s="39">
        <f>IFERROR(IF(Y455=0,"",ROUNDUP(Y455/H455,0)*0.01196),"")</f>
        <v>0.65780000000000005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309.77272727272725</v>
      </c>
      <c r="BN455" s="75">
        <f t="shared" ref="BN455:BN461" si="66">IFERROR(Y455*I455/H455,"0")</f>
        <v>310.2</v>
      </c>
      <c r="BO455" s="75">
        <f t="shared" ref="BO455:BO461" si="67">IFERROR(1/J455*(X455/H455),"0")</f>
        <v>0.52811771561771559</v>
      </c>
      <c r="BP455" s="75">
        <f t="shared" ref="BP455:BP461" si="68">IFERROR(1/J455*(Y455/H455),"0")</f>
        <v>0.52884615384615397</v>
      </c>
    </row>
    <row r="456" spans="1:68" ht="27" customHeight="1" x14ac:dyDescent="0.25">
      <c r="A456" s="60" t="s">
        <v>700</v>
      </c>
      <c r="B456" s="60" t="s">
        <v>701</v>
      </c>
      <c r="C456" s="34">
        <v>4301031350</v>
      </c>
      <c r="D456" s="571">
        <v>4680115883093</v>
      </c>
      <c r="E456" s="572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96</v>
      </c>
      <c r="Y456" s="53">
        <f t="shared" si="64"/>
        <v>100.32000000000001</v>
      </c>
      <c r="Z456" s="39">
        <f>IFERROR(IF(Y456=0,"",ROUNDUP(Y456/H456,0)*0.01196),"")</f>
        <v>0.22724</v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102.54545454545453</v>
      </c>
      <c r="BN456" s="75">
        <f t="shared" si="66"/>
        <v>107.16</v>
      </c>
      <c r="BO456" s="75">
        <f t="shared" si="67"/>
        <v>0.17482517482517482</v>
      </c>
      <c r="BP456" s="75">
        <f t="shared" si="68"/>
        <v>0.18269230769230771</v>
      </c>
    </row>
    <row r="457" spans="1:68" ht="27" customHeight="1" x14ac:dyDescent="0.25">
      <c r="A457" s="60" t="s">
        <v>703</v>
      </c>
      <c r="B457" s="60" t="s">
        <v>704</v>
      </c>
      <c r="C457" s="34">
        <v>4301031353</v>
      </c>
      <c r="D457" s="571">
        <v>4680115883109</v>
      </c>
      <c r="E457" s="572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180</v>
      </c>
      <c r="Y457" s="53">
        <f t="shared" si="64"/>
        <v>184.8</v>
      </c>
      <c r="Z457" s="39">
        <f>IFERROR(IF(Y457=0,"",ROUNDUP(Y457/H457,0)*0.01196),"")</f>
        <v>0.41860000000000003</v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192.27272727272725</v>
      </c>
      <c r="BN457" s="75">
        <f t="shared" si="66"/>
        <v>197.39999999999998</v>
      </c>
      <c r="BO457" s="75">
        <f t="shared" si="67"/>
        <v>0.32779720279720276</v>
      </c>
      <c r="BP457" s="75">
        <f t="shared" si="68"/>
        <v>0.33653846153846156</v>
      </c>
    </row>
    <row r="458" spans="1:68" ht="27" hidden="1" customHeight="1" x14ac:dyDescent="0.25">
      <c r="A458" s="60" t="s">
        <v>706</v>
      </c>
      <c r="B458" s="60" t="s">
        <v>707</v>
      </c>
      <c r="C458" s="34">
        <v>4301031351</v>
      </c>
      <c r="D458" s="571">
        <v>4680115882072</v>
      </c>
      <c r="E458" s="572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hidden="1" customHeight="1" x14ac:dyDescent="0.25">
      <c r="A459" s="60" t="s">
        <v>706</v>
      </c>
      <c r="B459" s="60" t="s">
        <v>708</v>
      </c>
      <c r="C459" s="34">
        <v>4301031419</v>
      </c>
      <c r="D459" s="571">
        <v>4680115882072</v>
      </c>
      <c r="E459" s="572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hidden="1" customHeight="1" x14ac:dyDescent="0.25">
      <c r="A460" s="60" t="s">
        <v>709</v>
      </c>
      <c r="B460" s="60" t="s">
        <v>710</v>
      </c>
      <c r="C460" s="34">
        <v>4301031418</v>
      </c>
      <c r="D460" s="571">
        <v>4680115882102</v>
      </c>
      <c r="E460" s="572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hidden="1" customHeight="1" x14ac:dyDescent="0.25">
      <c r="A461" s="60" t="s">
        <v>711</v>
      </c>
      <c r="B461" s="60" t="s">
        <v>712</v>
      </c>
      <c r="C461" s="34">
        <v>4301031417</v>
      </c>
      <c r="D461" s="571">
        <v>4680115882096</v>
      </c>
      <c r="E461" s="572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40" t="s">
        <v>72</v>
      </c>
      <c r="X462" s="41">
        <f>IFERROR(X455/H455,"0")+IFERROR(X456/H456,"0")+IFERROR(X457/H457,"0")+IFERROR(X458/H458,"0")+IFERROR(X459/H459,"0")+IFERROR(X460/H460,"0")+IFERROR(X461/H461,"0")</f>
        <v>107.19696969696969</v>
      </c>
      <c r="Y462" s="41">
        <f>IFERROR(Y455/H455,"0")+IFERROR(Y456/H456,"0")+IFERROR(Y457/H457,"0")+IFERROR(Y458/H458,"0")+IFERROR(Y459/H459,"0")+IFERROR(Y460/H460,"0")+IFERROR(Y461/H461,"0")</f>
        <v>109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1.3036400000000001</v>
      </c>
      <c r="AA462" s="64"/>
      <c r="AB462" s="64"/>
      <c r="AC462" s="64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40" t="s">
        <v>69</v>
      </c>
      <c r="X463" s="41">
        <f>IFERROR(SUM(X455:X461),"0")</f>
        <v>566</v>
      </c>
      <c r="Y463" s="41">
        <f>IFERROR(SUM(Y455:Y461),"0")</f>
        <v>575.52</v>
      </c>
      <c r="Z463" s="40"/>
      <c r="AA463" s="64"/>
      <c r="AB463" s="64"/>
      <c r="AC463" s="64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63"/>
      <c r="AB464" s="63"/>
      <c r="AC464" s="63"/>
    </row>
    <row r="465" spans="1:68" ht="16.5" hidden="1" customHeight="1" x14ac:dyDescent="0.25">
      <c r="A465" s="60" t="s">
        <v>713</v>
      </c>
      <c r="B465" s="60" t="s">
        <v>714</v>
      </c>
      <c r="C465" s="34">
        <v>4301051232</v>
      </c>
      <c r="D465" s="571">
        <v>4607091383409</v>
      </c>
      <c r="E465" s="572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hidden="1" customHeight="1" x14ac:dyDescent="0.25">
      <c r="A466" s="60" t="s">
        <v>716</v>
      </c>
      <c r="B466" s="60" t="s">
        <v>717</v>
      </c>
      <c r="C466" s="34">
        <v>4301051233</v>
      </c>
      <c r="D466" s="571">
        <v>4607091383416</v>
      </c>
      <c r="E466" s="572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hidden="1" customHeight="1" x14ac:dyDescent="0.25">
      <c r="A467" s="60" t="s">
        <v>719</v>
      </c>
      <c r="B467" s="60" t="s">
        <v>720</v>
      </c>
      <c r="C467" s="34">
        <v>4301051064</v>
      </c>
      <c r="D467" s="571">
        <v>4680115883536</v>
      </c>
      <c r="E467" s="572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52"/>
      <c r="AB470" s="52"/>
      <c r="AC470" s="52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62"/>
      <c r="AB471" s="62"/>
      <c r="AC471" s="6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63"/>
      <c r="AB472" s="63"/>
      <c r="AC472" s="63"/>
    </row>
    <row r="473" spans="1:68" ht="27" hidden="1" customHeight="1" x14ac:dyDescent="0.25">
      <c r="A473" s="60" t="s">
        <v>723</v>
      </c>
      <c r="B473" s="60" t="s">
        <v>724</v>
      </c>
      <c r="C473" s="34">
        <v>4301011763</v>
      </c>
      <c r="D473" s="571">
        <v>4640242181011</v>
      </c>
      <c r="E473" s="572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43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4301011585</v>
      </c>
      <c r="D474" s="571">
        <v>4640242180441</v>
      </c>
      <c r="E474" s="572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6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731</v>
      </c>
      <c r="B475" s="60" t="s">
        <v>732</v>
      </c>
      <c r="C475" s="34">
        <v>4301011584</v>
      </c>
      <c r="D475" s="571">
        <v>4640242180564</v>
      </c>
      <c r="E475" s="572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82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hidden="1" customHeight="1" x14ac:dyDescent="0.25">
      <c r="A476" s="60" t="s">
        <v>735</v>
      </c>
      <c r="B476" s="60" t="s">
        <v>736</v>
      </c>
      <c r="C476" s="34">
        <v>4301011764</v>
      </c>
      <c r="D476" s="571">
        <v>4640242181189</v>
      </c>
      <c r="E476" s="572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63"/>
      <c r="AB479" s="63"/>
      <c r="AC479" s="63"/>
    </row>
    <row r="480" spans="1:68" ht="27" hidden="1" customHeight="1" x14ac:dyDescent="0.25">
      <c r="A480" s="60" t="s">
        <v>737</v>
      </c>
      <c r="B480" s="60" t="s">
        <v>738</v>
      </c>
      <c r="C480" s="34">
        <v>4301020400</v>
      </c>
      <c r="D480" s="571">
        <v>4640242180519</v>
      </c>
      <c r="E480" s="572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97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741</v>
      </c>
      <c r="B481" s="60" t="s">
        <v>742</v>
      </c>
      <c r="C481" s="34">
        <v>4301020260</v>
      </c>
      <c r="D481" s="571">
        <v>4640242180526</v>
      </c>
      <c r="E481" s="572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835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745</v>
      </c>
      <c r="B482" s="60" t="s">
        <v>746</v>
      </c>
      <c r="C482" s="34">
        <v>4301020295</v>
      </c>
      <c r="D482" s="571">
        <v>4640242181363</v>
      </c>
      <c r="E482" s="572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50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63"/>
      <c r="AB485" s="63"/>
      <c r="AC485" s="63"/>
    </row>
    <row r="486" spans="1:68" ht="27" hidden="1" customHeight="1" x14ac:dyDescent="0.25">
      <c r="A486" s="60" t="s">
        <v>749</v>
      </c>
      <c r="B486" s="60" t="s">
        <v>750</v>
      </c>
      <c r="C486" s="34">
        <v>4301031280</v>
      </c>
      <c r="D486" s="571">
        <v>4640242180816</v>
      </c>
      <c r="E486" s="572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63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753</v>
      </c>
      <c r="B487" s="60" t="s">
        <v>754</v>
      </c>
      <c r="C487" s="34">
        <v>4301031244</v>
      </c>
      <c r="D487" s="571">
        <v>4640242180595</v>
      </c>
      <c r="E487" s="572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68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40" t="s">
        <v>72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40" t="s">
        <v>69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63"/>
      <c r="AB490" s="63"/>
      <c r="AC490" s="63"/>
    </row>
    <row r="491" spans="1:68" ht="27" hidden="1" customHeight="1" x14ac:dyDescent="0.25">
      <c r="A491" s="60" t="s">
        <v>757</v>
      </c>
      <c r="B491" s="60" t="s">
        <v>758</v>
      </c>
      <c r="C491" s="34">
        <v>4301052046</v>
      </c>
      <c r="D491" s="571">
        <v>4640242180533</v>
      </c>
      <c r="E491" s="572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83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IFERROR(IF(Y491=0,"",ROUNDUP(Y491/H491,0)*0.01898),"")</f>
        <v/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hidden="1" customHeight="1" x14ac:dyDescent="0.25">
      <c r="A492" s="60" t="s">
        <v>761</v>
      </c>
      <c r="B492" s="60" t="s">
        <v>762</v>
      </c>
      <c r="C492" s="34">
        <v>4301051920</v>
      </c>
      <c r="D492" s="571">
        <v>4640242181233</v>
      </c>
      <c r="E492" s="572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30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40" t="s">
        <v>72</v>
      </c>
      <c r="X493" s="41">
        <f>IFERROR(X491/H491,"0")+IFERROR(X492/H492,"0")</f>
        <v>0</v>
      </c>
      <c r="Y493" s="41">
        <f>IFERROR(Y491/H491,"0")+IFERROR(Y492/H492,"0")</f>
        <v>0</v>
      </c>
      <c r="Z493" s="41">
        <f>IFERROR(IF(Z491="",0,Z491),"0")+IFERROR(IF(Z492="",0,Z492),"0")</f>
        <v>0</v>
      </c>
      <c r="AA493" s="64"/>
      <c r="AB493" s="64"/>
      <c r="AC493" s="64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40" t="s">
        <v>69</v>
      </c>
      <c r="X494" s="41">
        <f>IFERROR(SUM(X491:X492),"0")</f>
        <v>0</v>
      </c>
      <c r="Y494" s="41">
        <f>IFERROR(SUM(Y491:Y492),"0")</f>
        <v>0</v>
      </c>
      <c r="Z494" s="40"/>
      <c r="AA494" s="64"/>
      <c r="AB494" s="64"/>
      <c r="AC494" s="64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63"/>
      <c r="AB495" s="63"/>
      <c r="AC495" s="63"/>
    </row>
    <row r="496" spans="1:68" ht="27" hidden="1" customHeight="1" x14ac:dyDescent="0.25">
      <c r="A496" s="60" t="s">
        <v>764</v>
      </c>
      <c r="B496" s="60" t="s">
        <v>765</v>
      </c>
      <c r="C496" s="34">
        <v>4301060491</v>
      </c>
      <c r="D496" s="571">
        <v>4640242180120</v>
      </c>
      <c r="E496" s="572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49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4301060493</v>
      </c>
      <c r="D497" s="571">
        <v>4640242180137</v>
      </c>
      <c r="E497" s="572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7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62"/>
      <c r="AB500" s="62"/>
      <c r="AC500" s="6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63"/>
      <c r="AB501" s="63"/>
      <c r="AC501" s="63"/>
    </row>
    <row r="502" spans="1:68" ht="27" hidden="1" customHeight="1" x14ac:dyDescent="0.25">
      <c r="A502" s="60" t="s">
        <v>773</v>
      </c>
      <c r="B502" s="60" t="s">
        <v>774</v>
      </c>
      <c r="C502" s="34">
        <v>4301020314</v>
      </c>
      <c r="D502" s="571">
        <v>4640242180090</v>
      </c>
      <c r="E502" s="572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47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15403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15583.159999999998</v>
      </c>
      <c r="Z505" s="40"/>
      <c r="AA505" s="64"/>
      <c r="AB505" s="64"/>
      <c r="AC505" s="64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40" t="s">
        <v>69</v>
      </c>
      <c r="X506" s="41">
        <f>IFERROR(SUM(BM22:BM502),"0")</f>
        <v>16248.700679515954</v>
      </c>
      <c r="Y506" s="41">
        <f>IFERROR(SUM(BN22:BN502),"0")</f>
        <v>16438.899000000001</v>
      </c>
      <c r="Z506" s="40"/>
      <c r="AA506" s="64"/>
      <c r="AB506" s="64"/>
      <c r="AC506" s="64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40" t="s">
        <v>780</v>
      </c>
      <c r="X507" s="42">
        <f>ROUNDUP(SUM(BO22:BO502),0)</f>
        <v>27</v>
      </c>
      <c r="Y507" s="42">
        <f>ROUNDUP(SUM(BP22:BP502),0)</f>
        <v>27</v>
      </c>
      <c r="Z507" s="40"/>
      <c r="AA507" s="64"/>
      <c r="AB507" s="64"/>
      <c r="AC507" s="64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40" t="s">
        <v>69</v>
      </c>
      <c r="X508" s="41">
        <f>GrossWeightTotal+PalletQtyTotal*25</f>
        <v>16923.700679515954</v>
      </c>
      <c r="Y508" s="41">
        <f>GrossWeightTotalR+PalletQtyTotalR*25</f>
        <v>17113.899000000001</v>
      </c>
      <c r="Z508" s="40"/>
      <c r="AA508" s="64"/>
      <c r="AB508" s="64"/>
      <c r="AC508" s="64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2566.3995701603544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2596</v>
      </c>
      <c r="Z509" s="40"/>
      <c r="AA509" s="64"/>
      <c r="AB509" s="64"/>
      <c r="AC509" s="64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31.07591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80" t="s">
        <v>653</v>
      </c>
      <c r="AA512" s="579" t="s">
        <v>722</v>
      </c>
      <c r="AB512" s="604"/>
      <c r="AC512" s="9"/>
      <c r="AF512" s="1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1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9"/>
      <c r="AF513" s="1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1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1322.5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993.2</v>
      </c>
      <c r="E515" s="50">
        <f>IFERROR(Y89*1,"0")+IFERROR(Y90*1,"0")+IFERROR(Y91*1,"0")+IFERROR(Y95*1,"0")+IFERROR(Y96*1,"0")+IFERROR(Y97*1,"0")+IFERROR(Y98*1,"0")+IFERROR(Y99*1,"0")</f>
        <v>912.6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729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339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2668.5000000000005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182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100.80000000000001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946.2</v>
      </c>
      <c r="S515" s="50">
        <f>IFERROR(Y336*1,"0")+IFERROR(Y337*1,"0")+IFERROR(Y338*1,"0")</f>
        <v>40.5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4212</v>
      </c>
      <c r="U515" s="50">
        <f>IFERROR(Y369*1,"0")+IFERROR(Y370*1,"0")+IFERROR(Y371*1,"0")+IFERROR(Y375*1,"0")+IFERROR(Y379*1,"0")+IFERROR(Y380*1,"0")+IFERROR(Y384*1,"0")</f>
        <v>1404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6.3000000000000007</v>
      </c>
      <c r="W515" s="50">
        <f>IFERROR(Y409*1,"0")+IFERROR(Y413*1,"0")+IFERROR(Y414*1,"0")+IFERROR(Y415*1,"0")+IFERROR(Y416*1,"0")</f>
        <v>0</v>
      </c>
      <c r="X515" s="50">
        <f>IFERROR(Y421*1,"0")</f>
        <v>0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1726.56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0"/>
        <filter val="1 019,00"/>
        <filter val="1 274,00"/>
        <filter val="1 320,00"/>
        <filter val="1 404,00"/>
        <filter val="1 641,00"/>
        <filter val="103,00"/>
        <filter val="106,17"/>
        <filter val="107,20"/>
        <filter val="108,17"/>
        <filter val="109,00"/>
        <filter val="11,90"/>
        <filter val="115,00"/>
        <filter val="130,40"/>
        <filter val="14,00"/>
        <filter val="14,17"/>
        <filter val="141,00"/>
        <filter val="143,49"/>
        <filter val="146,97"/>
        <filter val="15 403,00"/>
        <filter val="15,00"/>
        <filter val="152,00"/>
        <filter val="156,00"/>
        <filter val="16 248,70"/>
        <filter val="16 923,70"/>
        <filter val="16,91"/>
        <filter val="161,00"/>
        <filter val="165,00"/>
        <filter val="173,00"/>
        <filter val="18,00"/>
        <filter val="18,89"/>
        <filter val="180,00"/>
        <filter val="181,00"/>
        <filter val="19,49"/>
        <filter val="191,00"/>
        <filter val="191,27"/>
        <filter val="194,00"/>
        <filter val="2 566,40"/>
        <filter val="2 869,00"/>
        <filter val="2,00"/>
        <filter val="2,38"/>
        <filter val="200,00"/>
        <filter val="204,00"/>
        <filter val="216,00"/>
        <filter val="229,00"/>
        <filter val="23,00"/>
        <filter val="23,15"/>
        <filter val="230,00"/>
        <filter val="24,00"/>
        <filter val="25,00"/>
        <filter val="250,00"/>
        <filter val="253,00"/>
        <filter val="257,00"/>
        <filter val="260,00"/>
        <filter val="27"/>
        <filter val="271,00"/>
        <filter val="290,00"/>
        <filter val="291,30"/>
        <filter val="3,00"/>
        <filter val="30,11"/>
        <filter val="300,00"/>
        <filter val="301,00"/>
        <filter val="31,00"/>
        <filter val="33,00"/>
        <filter val="332,00"/>
        <filter val="34,00"/>
        <filter val="361,00"/>
        <filter val="37,00"/>
        <filter val="389,00"/>
        <filter val="4,20"/>
        <filter val="41,25"/>
        <filter val="44,00"/>
        <filter val="445,00"/>
        <filter val="459,00"/>
        <filter val="46,00"/>
        <filter val="460,00"/>
        <filter val="49,00"/>
        <filter val="5,00"/>
        <filter val="54,94"/>
        <filter val="541,00"/>
        <filter val="55,30"/>
        <filter val="55,56"/>
        <filter val="566,00"/>
        <filter val="600,00"/>
        <filter val="605,00"/>
        <filter val="66,00"/>
        <filter val="67,93"/>
        <filter val="672,59"/>
        <filter val="68,37"/>
        <filter val="7,78"/>
        <filter val="710,00"/>
        <filter val="72,00"/>
        <filter val="76,00"/>
        <filter val="77,00"/>
        <filter val="770,00"/>
        <filter val="776,00"/>
        <filter val="780,00"/>
        <filter val="8,00"/>
        <filter val="8,52"/>
        <filter val="867,00"/>
        <filter val="87,00"/>
        <filter val="9,00"/>
        <filter val="9,41"/>
        <filter val="934,00"/>
        <filter val="943,00"/>
        <filter val="96,00"/>
        <filter val="97,00"/>
        <filter val="9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