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D6DA675-4748-4BF4-A825-7C153CAC8D0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Z496" i="1" s="1"/>
  <c r="X494" i="1"/>
  <c r="X493" i="1"/>
  <c r="BO492" i="1"/>
  <c r="BM492" i="1"/>
  <c r="Y492" i="1"/>
  <c r="BN492" i="1" s="1"/>
  <c r="BO491" i="1"/>
  <c r="BM491" i="1"/>
  <c r="Y491" i="1"/>
  <c r="Z491" i="1" s="1"/>
  <c r="X489" i="1"/>
  <c r="X488" i="1"/>
  <c r="BO487" i="1"/>
  <c r="BM487" i="1"/>
  <c r="Y487" i="1"/>
  <c r="BN487" i="1" s="1"/>
  <c r="BO486" i="1"/>
  <c r="BN486" i="1"/>
  <c r="BM486" i="1"/>
  <c r="Y486" i="1"/>
  <c r="X484" i="1"/>
  <c r="X483" i="1"/>
  <c r="BO482" i="1"/>
  <c r="BM482" i="1"/>
  <c r="Y482" i="1"/>
  <c r="BN482" i="1" s="1"/>
  <c r="BO481" i="1"/>
  <c r="BM481" i="1"/>
  <c r="Y481" i="1"/>
  <c r="BN481" i="1" s="1"/>
  <c r="BO480" i="1"/>
  <c r="BM480" i="1"/>
  <c r="Y480" i="1"/>
  <c r="Z480" i="1" s="1"/>
  <c r="X478" i="1"/>
  <c r="X477" i="1"/>
  <c r="BO476" i="1"/>
  <c r="BM476" i="1"/>
  <c r="Z476" i="1"/>
  <c r="Y476" i="1"/>
  <c r="BN476" i="1" s="1"/>
  <c r="P476" i="1"/>
  <c r="BO475" i="1"/>
  <c r="BM475" i="1"/>
  <c r="Y475" i="1"/>
  <c r="BP475" i="1" s="1"/>
  <c r="BO474" i="1"/>
  <c r="BM474" i="1"/>
  <c r="Y474" i="1"/>
  <c r="BP474" i="1" s="1"/>
  <c r="BO473" i="1"/>
  <c r="BM473" i="1"/>
  <c r="Y473" i="1"/>
  <c r="X469" i="1"/>
  <c r="X468" i="1"/>
  <c r="BO467" i="1"/>
  <c r="BM467" i="1"/>
  <c r="Y467" i="1"/>
  <c r="BP467" i="1" s="1"/>
  <c r="P467" i="1"/>
  <c r="BP466" i="1"/>
  <c r="BO466" i="1"/>
  <c r="BM466" i="1"/>
  <c r="Y466" i="1"/>
  <c r="BN466" i="1" s="1"/>
  <c r="P466" i="1"/>
  <c r="BO465" i="1"/>
  <c r="BM465" i="1"/>
  <c r="Y465" i="1"/>
  <c r="BP465" i="1" s="1"/>
  <c r="P465" i="1"/>
  <c r="X463" i="1"/>
  <c r="X462" i="1"/>
  <c r="BO461" i="1"/>
  <c r="BN461" i="1"/>
  <c r="BM461" i="1"/>
  <c r="Z461" i="1"/>
  <c r="Y461" i="1"/>
  <c r="BP461" i="1" s="1"/>
  <c r="P461" i="1"/>
  <c r="BO460" i="1"/>
  <c r="BM460" i="1"/>
  <c r="Y460" i="1"/>
  <c r="BN460" i="1" s="1"/>
  <c r="P460" i="1"/>
  <c r="BO459" i="1"/>
  <c r="BM459" i="1"/>
  <c r="Z459" i="1"/>
  <c r="Y459" i="1"/>
  <c r="BP459" i="1" s="1"/>
  <c r="P459" i="1"/>
  <c r="BO458" i="1"/>
  <c r="BM458" i="1"/>
  <c r="Y458" i="1"/>
  <c r="BN458" i="1" s="1"/>
  <c r="P458" i="1"/>
  <c r="BO457" i="1"/>
  <c r="BM457" i="1"/>
  <c r="Y457" i="1"/>
  <c r="Z457" i="1" s="1"/>
  <c r="P457" i="1"/>
  <c r="BO456" i="1"/>
  <c r="BM456" i="1"/>
  <c r="Y456" i="1"/>
  <c r="BN456" i="1" s="1"/>
  <c r="P456" i="1"/>
  <c r="BO455" i="1"/>
  <c r="BM455" i="1"/>
  <c r="Y455" i="1"/>
  <c r="BN455" i="1" s="1"/>
  <c r="P455" i="1"/>
  <c r="X453" i="1"/>
  <c r="Y452" i="1"/>
  <c r="X452" i="1"/>
  <c r="BP451" i="1"/>
  <c r="BO451" i="1"/>
  <c r="BM451" i="1"/>
  <c r="Y451" i="1"/>
  <c r="Z451" i="1" s="1"/>
  <c r="P451" i="1"/>
  <c r="BO450" i="1"/>
  <c r="BM450" i="1"/>
  <c r="Y450" i="1"/>
  <c r="BN450" i="1" s="1"/>
  <c r="P450" i="1"/>
  <c r="BO449" i="1"/>
  <c r="BM449" i="1"/>
  <c r="Y449" i="1"/>
  <c r="P449" i="1"/>
  <c r="X447" i="1"/>
  <c r="X446" i="1"/>
  <c r="BO445" i="1"/>
  <c r="BM445" i="1"/>
  <c r="Y445" i="1"/>
  <c r="BN445" i="1" s="1"/>
  <c r="P445" i="1"/>
  <c r="BO444" i="1"/>
  <c r="BM444" i="1"/>
  <c r="Y444" i="1"/>
  <c r="BN444" i="1" s="1"/>
  <c r="P444" i="1"/>
  <c r="BP443" i="1"/>
  <c r="BO443" i="1"/>
  <c r="BM443" i="1"/>
  <c r="Y443" i="1"/>
  <c r="BN443" i="1" s="1"/>
  <c r="P443" i="1"/>
  <c r="BO442" i="1"/>
  <c r="BM442" i="1"/>
  <c r="Y442" i="1"/>
  <c r="BN442" i="1" s="1"/>
  <c r="P442" i="1"/>
  <c r="BO441" i="1"/>
  <c r="BM441" i="1"/>
  <c r="Y441" i="1"/>
  <c r="BN441" i="1" s="1"/>
  <c r="BP440" i="1"/>
  <c r="BO440" i="1"/>
  <c r="BM440" i="1"/>
  <c r="Y440" i="1"/>
  <c r="BN440" i="1" s="1"/>
  <c r="P440" i="1"/>
  <c r="BP439" i="1"/>
  <c r="BO439" i="1"/>
  <c r="BM439" i="1"/>
  <c r="Y439" i="1"/>
  <c r="BN439" i="1" s="1"/>
  <c r="P439" i="1"/>
  <c r="BO438" i="1"/>
  <c r="BM438" i="1"/>
  <c r="Y438" i="1"/>
  <c r="BN438" i="1" s="1"/>
  <c r="P438" i="1"/>
  <c r="BO437" i="1"/>
  <c r="BM437" i="1"/>
  <c r="Y437" i="1"/>
  <c r="BN437" i="1" s="1"/>
  <c r="P437" i="1"/>
  <c r="BO436" i="1"/>
  <c r="BM436" i="1"/>
  <c r="Y436" i="1"/>
  <c r="BP436" i="1" s="1"/>
  <c r="P436" i="1"/>
  <c r="BO435" i="1"/>
  <c r="BM435" i="1"/>
  <c r="Y435" i="1"/>
  <c r="BP435" i="1" s="1"/>
  <c r="BO434" i="1"/>
  <c r="BM434" i="1"/>
  <c r="Y434" i="1"/>
  <c r="BN434" i="1" s="1"/>
  <c r="P434" i="1"/>
  <c r="BO433" i="1"/>
  <c r="BM433" i="1"/>
  <c r="Y433" i="1"/>
  <c r="BN433" i="1" s="1"/>
  <c r="P433" i="1"/>
  <c r="BO432" i="1"/>
  <c r="BM432" i="1"/>
  <c r="Y432" i="1"/>
  <c r="P432" i="1"/>
  <c r="X428" i="1"/>
  <c r="X427" i="1"/>
  <c r="BO426" i="1"/>
  <c r="BM426" i="1"/>
  <c r="Y426" i="1"/>
  <c r="Y427" i="1" s="1"/>
  <c r="P426" i="1"/>
  <c r="X423" i="1"/>
  <c r="X422" i="1"/>
  <c r="BO421" i="1"/>
  <c r="BM421" i="1"/>
  <c r="Y421" i="1"/>
  <c r="Z421" i="1" s="1"/>
  <c r="Z422" i="1" s="1"/>
  <c r="P421" i="1"/>
  <c r="X418" i="1"/>
  <c r="X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N413" i="1"/>
  <c r="BM413" i="1"/>
  <c r="Y413" i="1"/>
  <c r="BP413" i="1" s="1"/>
  <c r="P413" i="1"/>
  <c r="Y411" i="1"/>
  <c r="X411" i="1"/>
  <c r="Y410" i="1"/>
  <c r="X410" i="1"/>
  <c r="BP409" i="1"/>
  <c r="BO409" i="1"/>
  <c r="BN409" i="1"/>
  <c r="BM409" i="1"/>
  <c r="Y409" i="1"/>
  <c r="Z409" i="1" s="1"/>
  <c r="Z410" i="1" s="1"/>
  <c r="P409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X401" i="1"/>
  <c r="X400" i="1"/>
  <c r="BO399" i="1"/>
  <c r="BM399" i="1"/>
  <c r="Y399" i="1"/>
  <c r="BP399" i="1" s="1"/>
  <c r="P399" i="1"/>
  <c r="BO398" i="1"/>
  <c r="BM398" i="1"/>
  <c r="Y398" i="1"/>
  <c r="Z398" i="1" s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N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N391" i="1"/>
  <c r="BM391" i="1"/>
  <c r="Y391" i="1"/>
  <c r="BP391" i="1" s="1"/>
  <c r="P391" i="1"/>
  <c r="BO390" i="1"/>
  <c r="BM390" i="1"/>
  <c r="Y390" i="1"/>
  <c r="P390" i="1"/>
  <c r="X386" i="1"/>
  <c r="X385" i="1"/>
  <c r="BO384" i="1"/>
  <c r="BM384" i="1"/>
  <c r="Y384" i="1"/>
  <c r="Y385" i="1" s="1"/>
  <c r="P384" i="1"/>
  <c r="X382" i="1"/>
  <c r="X381" i="1"/>
  <c r="BO380" i="1"/>
  <c r="BM380" i="1"/>
  <c r="Y380" i="1"/>
  <c r="Z380" i="1" s="1"/>
  <c r="P380" i="1"/>
  <c r="BO379" i="1"/>
  <c r="BM379" i="1"/>
  <c r="Y379" i="1"/>
  <c r="BP379" i="1" s="1"/>
  <c r="P379" i="1"/>
  <c r="X377" i="1"/>
  <c r="X376" i="1"/>
  <c r="BO375" i="1"/>
  <c r="BM375" i="1"/>
  <c r="Y375" i="1"/>
  <c r="BN375" i="1" s="1"/>
  <c r="P375" i="1"/>
  <c r="X373" i="1"/>
  <c r="X372" i="1"/>
  <c r="BO371" i="1"/>
  <c r="BM371" i="1"/>
  <c r="Y371" i="1"/>
  <c r="BN371" i="1" s="1"/>
  <c r="P371" i="1"/>
  <c r="BO370" i="1"/>
  <c r="BM370" i="1"/>
  <c r="Y370" i="1"/>
  <c r="BP370" i="1" s="1"/>
  <c r="P370" i="1"/>
  <c r="BO369" i="1"/>
  <c r="BM369" i="1"/>
  <c r="Y369" i="1"/>
  <c r="P369" i="1"/>
  <c r="X366" i="1"/>
  <c r="X365" i="1"/>
  <c r="BO364" i="1"/>
  <c r="BM364" i="1"/>
  <c r="Y364" i="1"/>
  <c r="Z364" i="1" s="1"/>
  <c r="Z365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7" i="1"/>
  <c r="X356" i="1"/>
  <c r="BP355" i="1"/>
  <c r="BO355" i="1"/>
  <c r="BM355" i="1"/>
  <c r="Y355" i="1"/>
  <c r="BN355" i="1" s="1"/>
  <c r="P355" i="1"/>
  <c r="BO354" i="1"/>
  <c r="BM354" i="1"/>
  <c r="Y354" i="1"/>
  <c r="Y357" i="1" s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BN348" i="1" s="1"/>
  <c r="P348" i="1"/>
  <c r="BO347" i="1"/>
  <c r="BM347" i="1"/>
  <c r="Z347" i="1"/>
  <c r="Y347" i="1"/>
  <c r="BN347" i="1" s="1"/>
  <c r="P347" i="1"/>
  <c r="BO346" i="1"/>
  <c r="BM346" i="1"/>
  <c r="Y346" i="1"/>
  <c r="BP346" i="1" s="1"/>
  <c r="P346" i="1"/>
  <c r="BO345" i="1"/>
  <c r="BM345" i="1"/>
  <c r="Y345" i="1"/>
  <c r="Z345" i="1" s="1"/>
  <c r="P345" i="1"/>
  <c r="BO344" i="1"/>
  <c r="BM344" i="1"/>
  <c r="Y344" i="1"/>
  <c r="P344" i="1"/>
  <c r="X340" i="1"/>
  <c r="X339" i="1"/>
  <c r="BO338" i="1"/>
  <c r="BM338" i="1"/>
  <c r="Y338" i="1"/>
  <c r="Z338" i="1" s="1"/>
  <c r="P338" i="1"/>
  <c r="BP337" i="1"/>
  <c r="BO337" i="1"/>
  <c r="BM337" i="1"/>
  <c r="Y337" i="1"/>
  <c r="BN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BP329" i="1" s="1"/>
  <c r="P329" i="1"/>
  <c r="X327" i="1"/>
  <c r="X326" i="1"/>
  <c r="BO325" i="1"/>
  <c r="BM325" i="1"/>
  <c r="Y325" i="1"/>
  <c r="BP325" i="1" s="1"/>
  <c r="P325" i="1"/>
  <c r="BO324" i="1"/>
  <c r="BM324" i="1"/>
  <c r="Y324" i="1"/>
  <c r="Z324" i="1" s="1"/>
  <c r="P324" i="1"/>
  <c r="BO323" i="1"/>
  <c r="BM323" i="1"/>
  <c r="Y323" i="1"/>
  <c r="BP323" i="1" s="1"/>
  <c r="BO322" i="1"/>
  <c r="BM322" i="1"/>
  <c r="Y322" i="1"/>
  <c r="BP322" i="1" s="1"/>
  <c r="X320" i="1"/>
  <c r="X319" i="1"/>
  <c r="BO318" i="1"/>
  <c r="BM318" i="1"/>
  <c r="Y318" i="1"/>
  <c r="BP318" i="1" s="1"/>
  <c r="P318" i="1"/>
  <c r="BP317" i="1"/>
  <c r="BO317" i="1"/>
  <c r="BM317" i="1"/>
  <c r="Y317" i="1"/>
  <c r="BN317" i="1" s="1"/>
  <c r="P317" i="1"/>
  <c r="BO316" i="1"/>
  <c r="BM316" i="1"/>
  <c r="Y316" i="1"/>
  <c r="P316" i="1"/>
  <c r="X314" i="1"/>
  <c r="X313" i="1"/>
  <c r="BO312" i="1"/>
  <c r="BM312" i="1"/>
  <c r="Y312" i="1"/>
  <c r="BP312" i="1" s="1"/>
  <c r="P312" i="1"/>
  <c r="BO311" i="1"/>
  <c r="BM311" i="1"/>
  <c r="Y311" i="1"/>
  <c r="Z311" i="1" s="1"/>
  <c r="P311" i="1"/>
  <c r="BP310" i="1"/>
  <c r="BO310" i="1"/>
  <c r="BM310" i="1"/>
  <c r="Y310" i="1"/>
  <c r="BN310" i="1" s="1"/>
  <c r="P310" i="1"/>
  <c r="BO309" i="1"/>
  <c r="BM309" i="1"/>
  <c r="Y309" i="1"/>
  <c r="BN309" i="1" s="1"/>
  <c r="P309" i="1"/>
  <c r="BO308" i="1"/>
  <c r="BM308" i="1"/>
  <c r="Y308" i="1"/>
  <c r="Z308" i="1" s="1"/>
  <c r="P308" i="1"/>
  <c r="X306" i="1"/>
  <c r="X305" i="1"/>
  <c r="BO304" i="1"/>
  <c r="BM304" i="1"/>
  <c r="Y304" i="1"/>
  <c r="BP304" i="1" s="1"/>
  <c r="P304" i="1"/>
  <c r="BO303" i="1"/>
  <c r="BM303" i="1"/>
  <c r="Y303" i="1"/>
  <c r="Z303" i="1" s="1"/>
  <c r="P303" i="1"/>
  <c r="BO302" i="1"/>
  <c r="BM302" i="1"/>
  <c r="Y302" i="1"/>
  <c r="BN302" i="1" s="1"/>
  <c r="P302" i="1"/>
  <c r="BO301" i="1"/>
  <c r="BM301" i="1"/>
  <c r="Y301" i="1"/>
  <c r="BN301" i="1" s="1"/>
  <c r="P301" i="1"/>
  <c r="BO300" i="1"/>
  <c r="BM300" i="1"/>
  <c r="Y300" i="1"/>
  <c r="Z300" i="1" s="1"/>
  <c r="P300" i="1"/>
  <c r="BO299" i="1"/>
  <c r="BM299" i="1"/>
  <c r="Y299" i="1"/>
  <c r="BN299" i="1" s="1"/>
  <c r="P299" i="1"/>
  <c r="BO298" i="1"/>
  <c r="BM298" i="1"/>
  <c r="Y298" i="1"/>
  <c r="BN298" i="1" s="1"/>
  <c r="P298" i="1"/>
  <c r="X296" i="1"/>
  <c r="X295" i="1"/>
  <c r="BO294" i="1"/>
  <c r="BM294" i="1"/>
  <c r="Z294" i="1"/>
  <c r="Y294" i="1"/>
  <c r="BN294" i="1" s="1"/>
  <c r="P294" i="1"/>
  <c r="BO293" i="1"/>
  <c r="BM293" i="1"/>
  <c r="Y293" i="1"/>
  <c r="BN293" i="1" s="1"/>
  <c r="P293" i="1"/>
  <c r="BO292" i="1"/>
  <c r="BM292" i="1"/>
  <c r="Y292" i="1"/>
  <c r="P292" i="1"/>
  <c r="BO291" i="1"/>
  <c r="BM291" i="1"/>
  <c r="Z291" i="1"/>
  <c r="Y291" i="1"/>
  <c r="BN291" i="1" s="1"/>
  <c r="P291" i="1"/>
  <c r="BO290" i="1"/>
  <c r="BM290" i="1"/>
  <c r="Y290" i="1"/>
  <c r="BP290" i="1" s="1"/>
  <c r="P290" i="1"/>
  <c r="BO289" i="1"/>
  <c r="BM289" i="1"/>
  <c r="Y289" i="1"/>
  <c r="Z289" i="1" s="1"/>
  <c r="P289" i="1"/>
  <c r="X286" i="1"/>
  <c r="X285" i="1"/>
  <c r="BO284" i="1"/>
  <c r="BM284" i="1"/>
  <c r="Y284" i="1"/>
  <c r="Y28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Y277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N261" i="1"/>
  <c r="BM261" i="1"/>
  <c r="Y261" i="1"/>
  <c r="Z261" i="1" s="1"/>
  <c r="BO260" i="1"/>
  <c r="BM260" i="1"/>
  <c r="Y260" i="1"/>
  <c r="BN260" i="1" s="1"/>
  <c r="P260" i="1"/>
  <c r="X257" i="1"/>
  <c r="X256" i="1"/>
  <c r="BO255" i="1"/>
  <c r="BM255" i="1"/>
  <c r="Y255" i="1"/>
  <c r="BP255" i="1" s="1"/>
  <c r="P255" i="1"/>
  <c r="BP254" i="1"/>
  <c r="BO254" i="1"/>
  <c r="BM254" i="1"/>
  <c r="Y254" i="1"/>
  <c r="BN254" i="1" s="1"/>
  <c r="P254" i="1"/>
  <c r="BO253" i="1"/>
  <c r="BM253" i="1"/>
  <c r="Y253" i="1"/>
  <c r="P253" i="1"/>
  <c r="BO252" i="1"/>
  <c r="BM252" i="1"/>
  <c r="Y252" i="1"/>
  <c r="BN252" i="1" s="1"/>
  <c r="P252" i="1"/>
  <c r="BO251" i="1"/>
  <c r="BN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N245" i="1" s="1"/>
  <c r="P245" i="1"/>
  <c r="BO244" i="1"/>
  <c r="BM244" i="1"/>
  <c r="Y244" i="1"/>
  <c r="P244" i="1"/>
  <c r="BP243" i="1"/>
  <c r="BO243" i="1"/>
  <c r="BM243" i="1"/>
  <c r="Y243" i="1"/>
  <c r="BN243" i="1" s="1"/>
  <c r="BO242" i="1"/>
  <c r="BM242" i="1"/>
  <c r="Y242" i="1"/>
  <c r="BN242" i="1" s="1"/>
  <c r="P242" i="1"/>
  <c r="X240" i="1"/>
  <c r="X239" i="1"/>
  <c r="BP238" i="1"/>
  <c r="BO238" i="1"/>
  <c r="BM238" i="1"/>
  <c r="Y238" i="1"/>
  <c r="Y239" i="1" s="1"/>
  <c r="X236" i="1"/>
  <c r="X235" i="1"/>
  <c r="BO234" i="1"/>
  <c r="BM234" i="1"/>
  <c r="Y234" i="1"/>
  <c r="BN234" i="1" s="1"/>
  <c r="P234" i="1"/>
  <c r="X232" i="1"/>
  <c r="X231" i="1"/>
  <c r="BO230" i="1"/>
  <c r="BM230" i="1"/>
  <c r="Y230" i="1"/>
  <c r="Z230" i="1" s="1"/>
  <c r="P230" i="1"/>
  <c r="BO229" i="1"/>
  <c r="BM229" i="1"/>
  <c r="Y229" i="1"/>
  <c r="BP229" i="1" s="1"/>
  <c r="P229" i="1"/>
  <c r="BO228" i="1"/>
  <c r="BM228" i="1"/>
  <c r="Y228" i="1"/>
  <c r="Z228" i="1" s="1"/>
  <c r="P228" i="1"/>
  <c r="BO227" i="1"/>
  <c r="BM227" i="1"/>
  <c r="Y227" i="1"/>
  <c r="BP227" i="1" s="1"/>
  <c r="P227" i="1"/>
  <c r="BO226" i="1"/>
  <c r="BM226" i="1"/>
  <c r="Y226" i="1"/>
  <c r="Z226" i="1" s="1"/>
  <c r="P226" i="1"/>
  <c r="BO225" i="1"/>
  <c r="BM225" i="1"/>
  <c r="Y225" i="1"/>
  <c r="BN225" i="1" s="1"/>
  <c r="P225" i="1"/>
  <c r="BO224" i="1"/>
  <c r="BM224" i="1"/>
  <c r="Y224" i="1"/>
  <c r="Z224" i="1" s="1"/>
  <c r="P224" i="1"/>
  <c r="X221" i="1"/>
  <c r="X220" i="1"/>
  <c r="BO219" i="1"/>
  <c r="BN219" i="1"/>
  <c r="BM219" i="1"/>
  <c r="Y219" i="1"/>
  <c r="Z219" i="1" s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Z213" i="1" s="1"/>
  <c r="P213" i="1"/>
  <c r="BO212" i="1"/>
  <c r="BM212" i="1"/>
  <c r="Y212" i="1"/>
  <c r="BP212" i="1" s="1"/>
  <c r="P212" i="1"/>
  <c r="BP211" i="1"/>
  <c r="BO211" i="1"/>
  <c r="BN211" i="1"/>
  <c r="BM211" i="1"/>
  <c r="Y211" i="1"/>
  <c r="Z211" i="1" s="1"/>
  <c r="P211" i="1"/>
  <c r="BO210" i="1"/>
  <c r="BM210" i="1"/>
  <c r="Y210" i="1"/>
  <c r="BP210" i="1" s="1"/>
  <c r="P210" i="1"/>
  <c r="BO209" i="1"/>
  <c r="BM209" i="1"/>
  <c r="Y209" i="1"/>
  <c r="BN209" i="1" s="1"/>
  <c r="P209" i="1"/>
  <c r="BO208" i="1"/>
  <c r="BN208" i="1"/>
  <c r="BM208" i="1"/>
  <c r="Y208" i="1"/>
  <c r="BP208" i="1" s="1"/>
  <c r="P208" i="1"/>
  <c r="BO207" i="1"/>
  <c r="BM207" i="1"/>
  <c r="Y207" i="1"/>
  <c r="BN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Y201" i="1"/>
  <c r="Z201" i="1" s="1"/>
  <c r="P201" i="1"/>
  <c r="BO200" i="1"/>
  <c r="BM200" i="1"/>
  <c r="Y200" i="1"/>
  <c r="BP200" i="1" s="1"/>
  <c r="P200" i="1"/>
  <c r="BO199" i="1"/>
  <c r="BN199" i="1"/>
  <c r="BM199" i="1"/>
  <c r="Y199" i="1"/>
  <c r="Z199" i="1" s="1"/>
  <c r="P199" i="1"/>
  <c r="BO198" i="1"/>
  <c r="BM198" i="1"/>
  <c r="Y198" i="1"/>
  <c r="BP198" i="1" s="1"/>
  <c r="P198" i="1"/>
  <c r="BO197" i="1"/>
  <c r="BM197" i="1"/>
  <c r="Y197" i="1"/>
  <c r="BN197" i="1" s="1"/>
  <c r="P197" i="1"/>
  <c r="BO196" i="1"/>
  <c r="BM196" i="1"/>
  <c r="Y196" i="1"/>
  <c r="BN196" i="1" s="1"/>
  <c r="P196" i="1"/>
  <c r="BO195" i="1"/>
  <c r="BM195" i="1"/>
  <c r="Y195" i="1"/>
  <c r="BN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BP190" i="1" s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X181" i="1"/>
  <c r="BP180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BN175" i="1" s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M169" i="1"/>
  <c r="Y169" i="1"/>
  <c r="BN169" i="1" s="1"/>
  <c r="P169" i="1"/>
  <c r="BO168" i="1"/>
  <c r="BM168" i="1"/>
  <c r="Y168" i="1"/>
  <c r="Z168" i="1" s="1"/>
  <c r="P168" i="1"/>
  <c r="BO167" i="1"/>
  <c r="BM167" i="1"/>
  <c r="Y167" i="1"/>
  <c r="BN167" i="1" s="1"/>
  <c r="P167" i="1"/>
  <c r="BP166" i="1"/>
  <c r="BO166" i="1"/>
  <c r="BM166" i="1"/>
  <c r="Y166" i="1"/>
  <c r="BN166" i="1" s="1"/>
  <c r="P166" i="1"/>
  <c r="BO165" i="1"/>
  <c r="BM165" i="1"/>
  <c r="Y165" i="1"/>
  <c r="BP165" i="1" s="1"/>
  <c r="P165" i="1"/>
  <c r="BO164" i="1"/>
  <c r="BM164" i="1"/>
  <c r="Y164" i="1"/>
  <c r="Z164" i="1" s="1"/>
  <c r="P164" i="1"/>
  <c r="BO163" i="1"/>
  <c r="BM163" i="1"/>
  <c r="Y163" i="1"/>
  <c r="BP163" i="1" s="1"/>
  <c r="P163" i="1"/>
  <c r="BP162" i="1"/>
  <c r="BO162" i="1"/>
  <c r="BM162" i="1"/>
  <c r="Y162" i="1"/>
  <c r="Z162" i="1" s="1"/>
  <c r="P162" i="1"/>
  <c r="X160" i="1"/>
  <c r="X159" i="1"/>
  <c r="BO158" i="1"/>
  <c r="BM158" i="1"/>
  <c r="Y158" i="1"/>
  <c r="Y160" i="1" s="1"/>
  <c r="P158" i="1"/>
  <c r="X154" i="1"/>
  <c r="X153" i="1"/>
  <c r="BO152" i="1"/>
  <c r="BM152" i="1"/>
  <c r="Y152" i="1"/>
  <c r="BP152" i="1" s="1"/>
  <c r="P152" i="1"/>
  <c r="BO151" i="1"/>
  <c r="BM151" i="1"/>
  <c r="Y151" i="1"/>
  <c r="BN151" i="1" s="1"/>
  <c r="P151" i="1"/>
  <c r="BO150" i="1"/>
  <c r="BM150" i="1"/>
  <c r="Y150" i="1"/>
  <c r="P150" i="1"/>
  <c r="Y148" i="1"/>
  <c r="X148" i="1"/>
  <c r="Y147" i="1"/>
  <c r="X147" i="1"/>
  <c r="BP146" i="1"/>
  <c r="BO146" i="1"/>
  <c r="BM146" i="1"/>
  <c r="Y146" i="1"/>
  <c r="BN146" i="1" s="1"/>
  <c r="P146" i="1"/>
  <c r="X143" i="1"/>
  <c r="X142" i="1"/>
  <c r="BO141" i="1"/>
  <c r="BM141" i="1"/>
  <c r="Y141" i="1"/>
  <c r="BP141" i="1" s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Z131" i="1" s="1"/>
  <c r="P131" i="1"/>
  <c r="BO130" i="1"/>
  <c r="BM130" i="1"/>
  <c r="Y130" i="1"/>
  <c r="P130" i="1"/>
  <c r="X127" i="1"/>
  <c r="X126" i="1"/>
  <c r="BO125" i="1"/>
  <c r="BN125" i="1"/>
  <c r="BM125" i="1"/>
  <c r="Y125" i="1"/>
  <c r="BP125" i="1" s="1"/>
  <c r="P125" i="1"/>
  <c r="BO124" i="1"/>
  <c r="BM124" i="1"/>
  <c r="Y124" i="1"/>
  <c r="Z124" i="1" s="1"/>
  <c r="P124" i="1"/>
  <c r="X122" i="1"/>
  <c r="X121" i="1"/>
  <c r="BO120" i="1"/>
  <c r="BM120" i="1"/>
  <c r="Y120" i="1"/>
  <c r="P120" i="1"/>
  <c r="BO119" i="1"/>
  <c r="BM119" i="1"/>
  <c r="Y119" i="1"/>
  <c r="BN119" i="1" s="1"/>
  <c r="P119" i="1"/>
  <c r="BO118" i="1"/>
  <c r="BM118" i="1"/>
  <c r="Y118" i="1"/>
  <c r="BP118" i="1" s="1"/>
  <c r="P118" i="1"/>
  <c r="BO117" i="1"/>
  <c r="BM117" i="1"/>
  <c r="Z117" i="1"/>
  <c r="Y117" i="1"/>
  <c r="BP117" i="1" s="1"/>
  <c r="P117" i="1"/>
  <c r="X115" i="1"/>
  <c r="X114" i="1"/>
  <c r="BO113" i="1"/>
  <c r="BM113" i="1"/>
  <c r="Y113" i="1"/>
  <c r="BN113" i="1" s="1"/>
  <c r="P113" i="1"/>
  <c r="BO112" i="1"/>
  <c r="BM112" i="1"/>
  <c r="Y112" i="1"/>
  <c r="Z112" i="1" s="1"/>
  <c r="P112" i="1"/>
  <c r="BO111" i="1"/>
  <c r="BM111" i="1"/>
  <c r="Y111" i="1"/>
  <c r="BN111" i="1" s="1"/>
  <c r="P111" i="1"/>
  <c r="X109" i="1"/>
  <c r="X108" i="1"/>
  <c r="BO107" i="1"/>
  <c r="BM107" i="1"/>
  <c r="Y107" i="1"/>
  <c r="Z107" i="1" s="1"/>
  <c r="P107" i="1"/>
  <c r="BO106" i="1"/>
  <c r="BN106" i="1"/>
  <c r="BM106" i="1"/>
  <c r="Z106" i="1"/>
  <c r="Y106" i="1"/>
  <c r="BP106" i="1" s="1"/>
  <c r="P106" i="1"/>
  <c r="BO105" i="1"/>
  <c r="BM105" i="1"/>
  <c r="Y105" i="1"/>
  <c r="BN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Z98" i="1" s="1"/>
  <c r="P98" i="1"/>
  <c r="BO97" i="1"/>
  <c r="BN97" i="1"/>
  <c r="BM97" i="1"/>
  <c r="Z97" i="1"/>
  <c r="Y97" i="1"/>
  <c r="BP97" i="1" s="1"/>
  <c r="P97" i="1"/>
  <c r="BO96" i="1"/>
  <c r="BM96" i="1"/>
  <c r="Y96" i="1"/>
  <c r="BN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Z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Z83" i="1"/>
  <c r="Y83" i="1"/>
  <c r="BN83" i="1" s="1"/>
  <c r="P83" i="1"/>
  <c r="X81" i="1"/>
  <c r="X80" i="1"/>
  <c r="BO79" i="1"/>
  <c r="BM79" i="1"/>
  <c r="Y79" i="1"/>
  <c r="Z79" i="1" s="1"/>
  <c r="P79" i="1"/>
  <c r="BO78" i="1"/>
  <c r="BM78" i="1"/>
  <c r="Y78" i="1"/>
  <c r="BP78" i="1" s="1"/>
  <c r="P78" i="1"/>
  <c r="BO77" i="1"/>
  <c r="BM77" i="1"/>
  <c r="Z77" i="1"/>
  <c r="Y77" i="1"/>
  <c r="BP77" i="1" s="1"/>
  <c r="P77" i="1"/>
  <c r="BO76" i="1"/>
  <c r="BM76" i="1"/>
  <c r="Y76" i="1"/>
  <c r="BP76" i="1" s="1"/>
  <c r="P76" i="1"/>
  <c r="BO75" i="1"/>
  <c r="BM75" i="1"/>
  <c r="Y75" i="1"/>
  <c r="BN75" i="1" s="1"/>
  <c r="P75" i="1"/>
  <c r="BO74" i="1"/>
  <c r="BN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Y63" i="1"/>
  <c r="Z63" i="1" s="1"/>
  <c r="P63" i="1"/>
  <c r="BO62" i="1"/>
  <c r="BM62" i="1"/>
  <c r="Y62" i="1"/>
  <c r="BP62" i="1" s="1"/>
  <c r="P62" i="1"/>
  <c r="BO61" i="1"/>
  <c r="BM61" i="1"/>
  <c r="Y61" i="1"/>
  <c r="Z61" i="1" s="1"/>
  <c r="P61" i="1"/>
  <c r="X59" i="1"/>
  <c r="X58" i="1"/>
  <c r="BP57" i="1"/>
  <c r="BO57" i="1"/>
  <c r="BM57" i="1"/>
  <c r="Y57" i="1"/>
  <c r="Z57" i="1" s="1"/>
  <c r="P57" i="1"/>
  <c r="BO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BP54" i="1" s="1"/>
  <c r="P54" i="1"/>
  <c r="BP53" i="1"/>
  <c r="BO53" i="1"/>
  <c r="BM53" i="1"/>
  <c r="Z53" i="1"/>
  <c r="Y53" i="1"/>
  <c r="BN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P43" i="1"/>
  <c r="BO43" i="1"/>
  <c r="BM43" i="1"/>
  <c r="Z43" i="1"/>
  <c r="Y43" i="1"/>
  <c r="BN43" i="1" s="1"/>
  <c r="P43" i="1"/>
  <c r="BO42" i="1"/>
  <c r="BM42" i="1"/>
  <c r="Y42" i="1"/>
  <c r="Z42" i="1" s="1"/>
  <c r="P42" i="1"/>
  <c r="BO41" i="1"/>
  <c r="BM41" i="1"/>
  <c r="Y41" i="1"/>
  <c r="Y45" i="1" s="1"/>
  <c r="P41" i="1"/>
  <c r="X37" i="1"/>
  <c r="X36" i="1"/>
  <c r="BP35" i="1"/>
  <c r="BO35" i="1"/>
  <c r="BM35" i="1"/>
  <c r="Y35" i="1"/>
  <c r="BN35" i="1" s="1"/>
  <c r="P35" i="1"/>
  <c r="X33" i="1"/>
  <c r="X32" i="1"/>
  <c r="BO31" i="1"/>
  <c r="BM31" i="1"/>
  <c r="Y31" i="1"/>
  <c r="Z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Z28" i="1" s="1"/>
  <c r="P28" i="1"/>
  <c r="BO27" i="1"/>
  <c r="BM27" i="1"/>
  <c r="Y27" i="1"/>
  <c r="BN27" i="1" s="1"/>
  <c r="P27" i="1"/>
  <c r="BO26" i="1"/>
  <c r="BM26" i="1"/>
  <c r="Y26" i="1"/>
  <c r="Y32" i="1" s="1"/>
  <c r="P26" i="1"/>
  <c r="X24" i="1"/>
  <c r="X23" i="1"/>
  <c r="BO22" i="1"/>
  <c r="BM22" i="1"/>
  <c r="Y22" i="1"/>
  <c r="BP22" i="1" s="1"/>
  <c r="H10" i="1"/>
  <c r="A9" i="1"/>
  <c r="J9" i="1" s="1"/>
  <c r="D7" i="1"/>
  <c r="Q6" i="1"/>
  <c r="P2" i="1"/>
  <c r="BN230" i="1" l="1"/>
  <c r="Z99" i="1"/>
  <c r="Z304" i="1"/>
  <c r="BP492" i="1"/>
  <c r="Z474" i="1"/>
  <c r="Y101" i="1"/>
  <c r="BN170" i="1"/>
  <c r="BP226" i="1"/>
  <c r="BP230" i="1"/>
  <c r="BP299" i="1"/>
  <c r="BN318" i="1"/>
  <c r="BN345" i="1"/>
  <c r="BN349" i="1"/>
  <c r="BN465" i="1"/>
  <c r="BN99" i="1"/>
  <c r="Z243" i="1"/>
  <c r="BP293" i="1"/>
  <c r="BP441" i="1"/>
  <c r="BP445" i="1"/>
  <c r="BP482" i="1"/>
  <c r="BP345" i="1"/>
  <c r="Z141" i="1"/>
  <c r="BN162" i="1"/>
  <c r="Z290" i="1"/>
  <c r="Z329" i="1"/>
  <c r="Z396" i="1"/>
  <c r="Z438" i="1"/>
  <c r="BN117" i="1"/>
  <c r="BN312" i="1"/>
  <c r="BN403" i="1"/>
  <c r="BN496" i="1"/>
  <c r="Z69" i="1"/>
  <c r="Z395" i="1"/>
  <c r="BN141" i="1"/>
  <c r="BN290" i="1"/>
  <c r="Z35" i="1"/>
  <c r="Z36" i="1" s="1"/>
  <c r="Z135" i="1"/>
  <c r="Z191" i="1"/>
  <c r="Z209" i="1"/>
  <c r="Y247" i="1"/>
  <c r="Z252" i="1"/>
  <c r="BP438" i="1"/>
  <c r="Z125" i="1"/>
  <c r="Z126" i="1" s="1"/>
  <c r="BP294" i="1"/>
  <c r="BN135" i="1"/>
  <c r="BP213" i="1"/>
  <c r="BN228" i="1"/>
  <c r="Y235" i="1"/>
  <c r="BP279" i="1"/>
  <c r="Z330" i="1"/>
  <c r="Z443" i="1"/>
  <c r="BP209" i="1"/>
  <c r="BP252" i="1"/>
  <c r="BP476" i="1"/>
  <c r="BN152" i="1"/>
  <c r="Z175" i="1"/>
  <c r="BP228" i="1"/>
  <c r="BN269" i="1"/>
  <c r="BN330" i="1"/>
  <c r="BN467" i="1"/>
  <c r="Z445" i="1"/>
  <c r="BN61" i="1"/>
  <c r="BP291" i="1"/>
  <c r="Z298" i="1"/>
  <c r="BP347" i="1"/>
  <c r="BN226" i="1"/>
  <c r="BP29" i="1"/>
  <c r="BN164" i="1"/>
  <c r="BP175" i="1"/>
  <c r="BP199" i="1"/>
  <c r="BP261" i="1"/>
  <c r="BN324" i="1"/>
  <c r="Y333" i="1"/>
  <c r="BN398" i="1"/>
  <c r="BN457" i="1"/>
  <c r="Y36" i="1"/>
  <c r="Y37" i="1"/>
  <c r="BP61" i="1"/>
  <c r="Z355" i="1"/>
  <c r="BP426" i="1"/>
  <c r="Z440" i="1"/>
  <c r="Y478" i="1"/>
  <c r="Y188" i="1"/>
  <c r="BP298" i="1"/>
  <c r="Z415" i="1"/>
  <c r="BN451" i="1"/>
  <c r="BP457" i="1"/>
  <c r="BP348" i="1"/>
  <c r="Y446" i="1"/>
  <c r="Z255" i="1"/>
  <c r="BN77" i="1"/>
  <c r="BN140" i="1"/>
  <c r="A10" i="1"/>
  <c r="Z75" i="1"/>
  <c r="X505" i="1"/>
  <c r="Y80" i="1"/>
  <c r="F515" i="1"/>
  <c r="Y109" i="1"/>
  <c r="G515" i="1"/>
  <c r="BP224" i="1"/>
  <c r="BN57" i="1"/>
  <c r="Z166" i="1"/>
  <c r="Y192" i="1"/>
  <c r="BP197" i="1"/>
  <c r="BP207" i="1"/>
  <c r="BP234" i="1"/>
  <c r="Z310" i="1"/>
  <c r="BP394" i="1"/>
  <c r="Y232" i="1"/>
  <c r="L515" i="1"/>
  <c r="Y405" i="1"/>
  <c r="Z26" i="1"/>
  <c r="Z111" i="1"/>
  <c r="Z170" i="1"/>
  <c r="Y177" i="1"/>
  <c r="Y193" i="1"/>
  <c r="Z251" i="1"/>
  <c r="Z269" i="1"/>
  <c r="Z349" i="1"/>
  <c r="BP371" i="1"/>
  <c r="Z467" i="1"/>
  <c r="Y489" i="1"/>
  <c r="Z384" i="1"/>
  <c r="Z385" i="1" s="1"/>
  <c r="Y236" i="1"/>
  <c r="Z262" i="1"/>
  <c r="BN304" i="1"/>
  <c r="BP324" i="1"/>
  <c r="Y361" i="1"/>
  <c r="Y366" i="1"/>
  <c r="Z392" i="1"/>
  <c r="BN395" i="1"/>
  <c r="W515" i="1"/>
  <c r="BP442" i="1"/>
  <c r="BN26" i="1"/>
  <c r="BP26" i="1"/>
  <c r="BN30" i="1"/>
  <c r="Y81" i="1"/>
  <c r="BP105" i="1"/>
  <c r="Z118" i="1"/>
  <c r="BN124" i="1"/>
  <c r="Z158" i="1"/>
  <c r="Z159" i="1" s="1"/>
  <c r="BP251" i="1"/>
  <c r="BN255" i="1"/>
  <c r="BN338" i="1"/>
  <c r="Y453" i="1"/>
  <c r="BP458" i="1"/>
  <c r="C515" i="1"/>
  <c r="BP83" i="1"/>
  <c r="BN91" i="1"/>
  <c r="Z167" i="1"/>
  <c r="BN262" i="1"/>
  <c r="Z318" i="1"/>
  <c r="Y352" i="1"/>
  <c r="Y373" i="1"/>
  <c r="BP384" i="1"/>
  <c r="BN392" i="1"/>
  <c r="Z449" i="1"/>
  <c r="Y462" i="1"/>
  <c r="Y468" i="1"/>
  <c r="Z487" i="1"/>
  <c r="BN118" i="1"/>
  <c r="BP124" i="1"/>
  <c r="Y153" i="1"/>
  <c r="BN158" i="1"/>
  <c r="BP195" i="1"/>
  <c r="BP338" i="1"/>
  <c r="BN497" i="1"/>
  <c r="Z30" i="1"/>
  <c r="BN131" i="1"/>
  <c r="F10" i="1"/>
  <c r="BN55" i="1"/>
  <c r="BP158" i="1"/>
  <c r="BP164" i="1"/>
  <c r="BP167" i="1"/>
  <c r="Z174" i="1"/>
  <c r="BN180" i="1"/>
  <c r="Y203" i="1"/>
  <c r="BN213" i="1"/>
  <c r="BP219" i="1"/>
  <c r="BP245" i="1"/>
  <c r="BP284" i="1"/>
  <c r="BP301" i="1"/>
  <c r="Z312" i="1"/>
  <c r="BP369" i="1"/>
  <c r="Y386" i="1"/>
  <c r="Z403" i="1"/>
  <c r="BP449" i="1"/>
  <c r="Z465" i="1"/>
  <c r="Z473" i="1"/>
  <c r="BP487" i="1"/>
  <c r="Y216" i="1"/>
  <c r="BN396" i="1"/>
  <c r="BN415" i="1"/>
  <c r="BN459" i="1"/>
  <c r="Y498" i="1"/>
  <c r="Y86" i="1"/>
  <c r="BP111" i="1"/>
  <c r="Y159" i="1"/>
  <c r="V515" i="1"/>
  <c r="Z22" i="1"/>
  <c r="Z23" i="1" s="1"/>
  <c r="BN42" i="1"/>
  <c r="D515" i="1"/>
  <c r="Z119" i="1"/>
  <c r="Z165" i="1"/>
  <c r="Z246" i="1"/>
  <c r="Z260" i="1"/>
  <c r="Y295" i="1"/>
  <c r="Z302" i="1"/>
  <c r="S515" i="1"/>
  <c r="Z370" i="1"/>
  <c r="Z390" i="1"/>
  <c r="BN436" i="1"/>
  <c r="X506" i="1"/>
  <c r="Y33" i="1"/>
  <c r="Y265" i="1"/>
  <c r="BN22" i="1"/>
  <c r="E515" i="1"/>
  <c r="BP151" i="1"/>
  <c r="BN165" i="1"/>
  <c r="BN200" i="1"/>
  <c r="Z214" i="1"/>
  <c r="BN246" i="1"/>
  <c r="Z348" i="1"/>
  <c r="BN370" i="1"/>
  <c r="BN390" i="1"/>
  <c r="Z515" i="1"/>
  <c r="BP450" i="1"/>
  <c r="BP481" i="1"/>
  <c r="H9" i="1"/>
  <c r="Z27" i="1"/>
  <c r="BP113" i="1"/>
  <c r="BP174" i="1"/>
  <c r="K515" i="1"/>
  <c r="Y256" i="1"/>
  <c r="BP42" i="1"/>
  <c r="BN79" i="1"/>
  <c r="X507" i="1"/>
  <c r="BN69" i="1"/>
  <c r="BP75" i="1"/>
  <c r="BP119" i="1"/>
  <c r="J515" i="1"/>
  <c r="BN191" i="1"/>
  <c r="Z197" i="1"/>
  <c r="Z207" i="1"/>
  <c r="Z234" i="1"/>
  <c r="Z235" i="1" s="1"/>
  <c r="BP242" i="1"/>
  <c r="BP302" i="1"/>
  <c r="BN329" i="1"/>
  <c r="Z394" i="1"/>
  <c r="Z404" i="1"/>
  <c r="BP444" i="1"/>
  <c r="BN174" i="1"/>
  <c r="M515" i="1"/>
  <c r="T515" i="1"/>
  <c r="R515" i="1"/>
  <c r="X509" i="1"/>
  <c r="BP79" i="1"/>
  <c r="H515" i="1"/>
  <c r="BN214" i="1"/>
  <c r="BN224" i="1"/>
  <c r="BP260" i="1"/>
  <c r="BN289" i="1"/>
  <c r="BP309" i="1"/>
  <c r="Y319" i="1"/>
  <c r="BP390" i="1"/>
  <c r="Y417" i="1"/>
  <c r="BN416" i="1"/>
  <c r="Z441" i="1"/>
  <c r="Z195" i="1"/>
  <c r="BP27" i="1"/>
  <c r="BP55" i="1"/>
  <c r="BN344" i="1"/>
  <c r="BN360" i="1"/>
  <c r="Y23" i="1"/>
  <c r="BP89" i="1"/>
  <c r="BP96" i="1"/>
  <c r="Y122" i="1"/>
  <c r="Y121" i="1"/>
  <c r="Z146" i="1"/>
  <c r="Z147" i="1" s="1"/>
  <c r="Z152" i="1"/>
  <c r="BN268" i="1"/>
  <c r="Z299" i="1"/>
  <c r="Z337" i="1"/>
  <c r="Y362" i="1"/>
  <c r="BN380" i="1"/>
  <c r="BN404" i="1"/>
  <c r="Z413" i="1"/>
  <c r="BP460" i="1"/>
  <c r="Z475" i="1"/>
  <c r="U515" i="1"/>
  <c r="BN62" i="1"/>
  <c r="BN28" i="1"/>
  <c r="BN120" i="1"/>
  <c r="Y142" i="1"/>
  <c r="BN176" i="1"/>
  <c r="BN308" i="1"/>
  <c r="BN316" i="1"/>
  <c r="BP380" i="1"/>
  <c r="BP398" i="1"/>
  <c r="Y428" i="1"/>
  <c r="Y484" i="1"/>
  <c r="BP496" i="1"/>
  <c r="Z95" i="1"/>
  <c r="Y171" i="1"/>
  <c r="BN112" i="1"/>
  <c r="BP131" i="1"/>
  <c r="BN150" i="1"/>
  <c r="BN292" i="1"/>
  <c r="Y24" i="1"/>
  <c r="BN31" i="1"/>
  <c r="Z52" i="1"/>
  <c r="Z68" i="1"/>
  <c r="Y71" i="1"/>
  <c r="Z76" i="1"/>
  <c r="Z84" i="1"/>
  <c r="Z85" i="1" s="1"/>
  <c r="BN98" i="1"/>
  <c r="BN107" i="1"/>
  <c r="Y137" i="1"/>
  <c r="Y154" i="1"/>
  <c r="Y172" i="1"/>
  <c r="Z190" i="1"/>
  <c r="Z198" i="1"/>
  <c r="Z206" i="1"/>
  <c r="Y248" i="1"/>
  <c r="Y257" i="1"/>
  <c r="Z275" i="1"/>
  <c r="Z276" i="1" s="1"/>
  <c r="BP289" i="1"/>
  <c r="Y296" i="1"/>
  <c r="BN303" i="1"/>
  <c r="BN311" i="1"/>
  <c r="Y320" i="1"/>
  <c r="Z336" i="1"/>
  <c r="Y339" i="1"/>
  <c r="Z346" i="1"/>
  <c r="Z354" i="1"/>
  <c r="Z356" i="1" s="1"/>
  <c r="BN364" i="1"/>
  <c r="BP375" i="1"/>
  <c r="Z393" i="1"/>
  <c r="BN421" i="1"/>
  <c r="BP434" i="1"/>
  <c r="BP437" i="1"/>
  <c r="Y447" i="1"/>
  <c r="BP456" i="1"/>
  <c r="Y463" i="1"/>
  <c r="BN480" i="1"/>
  <c r="BN491" i="1"/>
  <c r="I515" i="1"/>
  <c r="BN54" i="1"/>
  <c r="Z104" i="1"/>
  <c r="BN244" i="1"/>
  <c r="BN253" i="1"/>
  <c r="BN300" i="1"/>
  <c r="BP28" i="1"/>
  <c r="Y58" i="1"/>
  <c r="BN90" i="1"/>
  <c r="BP95" i="1"/>
  <c r="BP104" i="1"/>
  <c r="BP112" i="1"/>
  <c r="BP120" i="1"/>
  <c r="Y132" i="1"/>
  <c r="BP150" i="1"/>
  <c r="BP168" i="1"/>
  <c r="BP176" i="1"/>
  <c r="Y220" i="1"/>
  <c r="Y240" i="1"/>
  <c r="BP244" i="1"/>
  <c r="BP253" i="1"/>
  <c r="Y281" i="1"/>
  <c r="BP292" i="1"/>
  <c r="BP300" i="1"/>
  <c r="BP308" i="1"/>
  <c r="BP316" i="1"/>
  <c r="Y381" i="1"/>
  <c r="Z486" i="1"/>
  <c r="Z488" i="1" s="1"/>
  <c r="Z497" i="1"/>
  <c r="Z498" i="1" s="1"/>
  <c r="Y504" i="1"/>
  <c r="BN136" i="1"/>
  <c r="BN95" i="1"/>
  <c r="BP31" i="1"/>
  <c r="Z41" i="1"/>
  <c r="Z44" i="1" s="1"/>
  <c r="Y44" i="1"/>
  <c r="BN52" i="1"/>
  <c r="BN68" i="1"/>
  <c r="BN76" i="1"/>
  <c r="BN84" i="1"/>
  <c r="BP98" i="1"/>
  <c r="BP107" i="1"/>
  <c r="Y126" i="1"/>
  <c r="Y143" i="1"/>
  <c r="Z163" i="1"/>
  <c r="BN190" i="1"/>
  <c r="BN198" i="1"/>
  <c r="BN206" i="1"/>
  <c r="Z212" i="1"/>
  <c r="Y215" i="1"/>
  <c r="Z229" i="1"/>
  <c r="Z263" i="1"/>
  <c r="BN275" i="1"/>
  <c r="BP303" i="1"/>
  <c r="BP311" i="1"/>
  <c r="Z322" i="1"/>
  <c r="Z326" i="1" s="1"/>
  <c r="Z325" i="1"/>
  <c r="BN336" i="1"/>
  <c r="BN346" i="1"/>
  <c r="BN354" i="1"/>
  <c r="BP364" i="1"/>
  <c r="Y376" i="1"/>
  <c r="BN393" i="1"/>
  <c r="Z399" i="1"/>
  <c r="BP421" i="1"/>
  <c r="Z432" i="1"/>
  <c r="Z435" i="1"/>
  <c r="BN475" i="1"/>
  <c r="BP480" i="1"/>
  <c r="BP491" i="1"/>
  <c r="Y340" i="1"/>
  <c r="Y49" i="1"/>
  <c r="Y66" i="1"/>
  <c r="Z120" i="1"/>
  <c r="Z121" i="1" s="1"/>
  <c r="Z176" i="1"/>
  <c r="BN104" i="1"/>
  <c r="BN168" i="1"/>
  <c r="Y72" i="1"/>
  <c r="Y138" i="1"/>
  <c r="F9" i="1"/>
  <c r="Z29" i="1"/>
  <c r="Z32" i="1" s="1"/>
  <c r="BN41" i="1"/>
  <c r="BP52" i="1"/>
  <c r="Y59" i="1"/>
  <c r="BP84" i="1"/>
  <c r="Z96" i="1"/>
  <c r="Z105" i="1"/>
  <c r="Y108" i="1"/>
  <c r="Z113" i="1"/>
  <c r="Z114" i="1" s="1"/>
  <c r="Y133" i="1"/>
  <c r="Z151" i="1"/>
  <c r="BN163" i="1"/>
  <c r="Z169" i="1"/>
  <c r="BP206" i="1"/>
  <c r="BN212" i="1"/>
  <c r="Y221" i="1"/>
  <c r="BN229" i="1"/>
  <c r="Z242" i="1"/>
  <c r="Z245" i="1"/>
  <c r="Z254" i="1"/>
  <c r="BN263" i="1"/>
  <c r="BP275" i="1"/>
  <c r="Z284" i="1"/>
  <c r="Z285" i="1" s="1"/>
  <c r="Z293" i="1"/>
  <c r="Z301" i="1"/>
  <c r="Z309" i="1"/>
  <c r="Z317" i="1"/>
  <c r="BN322" i="1"/>
  <c r="BN325" i="1"/>
  <c r="BP336" i="1"/>
  <c r="BP354" i="1"/>
  <c r="Y365" i="1"/>
  <c r="Z371" i="1"/>
  <c r="Y382" i="1"/>
  <c r="BN399" i="1"/>
  <c r="Y422" i="1"/>
  <c r="BN432" i="1"/>
  <c r="BN435" i="1"/>
  <c r="Z444" i="1"/>
  <c r="Z460" i="1"/>
  <c r="Z481" i="1"/>
  <c r="Z483" i="1" s="1"/>
  <c r="Z492" i="1"/>
  <c r="Z493" i="1" s="1"/>
  <c r="Y377" i="1"/>
  <c r="BN449" i="1"/>
  <c r="BP486" i="1"/>
  <c r="O515" i="1"/>
  <c r="Y127" i="1"/>
  <c r="BP41" i="1"/>
  <c r="Z74" i="1"/>
  <c r="Y85" i="1"/>
  <c r="Z91" i="1"/>
  <c r="Z140" i="1"/>
  <c r="Z142" i="1" s="1"/>
  <c r="Z196" i="1"/>
  <c r="Y276" i="1"/>
  <c r="BN284" i="1"/>
  <c r="Z344" i="1"/>
  <c r="Z360" i="1"/>
  <c r="Z361" i="1" s="1"/>
  <c r="Z391" i="1"/>
  <c r="Z416" i="1"/>
  <c r="BP432" i="1"/>
  <c r="Y469" i="1"/>
  <c r="P515" i="1"/>
  <c r="Y423" i="1"/>
  <c r="Q515" i="1"/>
  <c r="Z47" i="1"/>
  <c r="Z48" i="1" s="1"/>
  <c r="Z64" i="1"/>
  <c r="Z130" i="1"/>
  <c r="Z132" i="1" s="1"/>
  <c r="Z186" i="1"/>
  <c r="Z187" i="1" s="1"/>
  <c r="Z202" i="1"/>
  <c r="Z210" i="1"/>
  <c r="Z218" i="1"/>
  <c r="Z220" i="1" s="1"/>
  <c r="Z227" i="1"/>
  <c r="Y264" i="1"/>
  <c r="Z270" i="1"/>
  <c r="Z323" i="1"/>
  <c r="Y326" i="1"/>
  <c r="Z331" i="1"/>
  <c r="Z332" i="1" s="1"/>
  <c r="Z350" i="1"/>
  <c r="Z379" i="1"/>
  <c r="Z381" i="1" s="1"/>
  <c r="Z397" i="1"/>
  <c r="Y400" i="1"/>
  <c r="Z180" i="1"/>
  <c r="Z181" i="1" s="1"/>
  <c r="BN384" i="1"/>
  <c r="Z433" i="1"/>
  <c r="Z436" i="1"/>
  <c r="Z455" i="1"/>
  <c r="Z56" i="1"/>
  <c r="BN47" i="1"/>
  <c r="BN56" i="1"/>
  <c r="BN64" i="1"/>
  <c r="BP74" i="1"/>
  <c r="Y114" i="1"/>
  <c r="BN130" i="1"/>
  <c r="BN186" i="1"/>
  <c r="BP196" i="1"/>
  <c r="BN202" i="1"/>
  <c r="BN210" i="1"/>
  <c r="BN218" i="1"/>
  <c r="BN227" i="1"/>
  <c r="BN270" i="1"/>
  <c r="Y285" i="1"/>
  <c r="BN323" i="1"/>
  <c r="BN331" i="1"/>
  <c r="BP344" i="1"/>
  <c r="BN350" i="1"/>
  <c r="Z369" i="1"/>
  <c r="Y372" i="1"/>
  <c r="BN379" i="1"/>
  <c r="BN397" i="1"/>
  <c r="Y406" i="1"/>
  <c r="Z426" i="1"/>
  <c r="Z427" i="1" s="1"/>
  <c r="Z439" i="1"/>
  <c r="Z442" i="1"/>
  <c r="Z450" i="1"/>
  <c r="Z452" i="1" s="1"/>
  <c r="Z458" i="1"/>
  <c r="Z466" i="1"/>
  <c r="Z468" i="1" s="1"/>
  <c r="BN473" i="1"/>
  <c r="Z482" i="1"/>
  <c r="Y493" i="1"/>
  <c r="Y499" i="1"/>
  <c r="Y305" i="1"/>
  <c r="Y313" i="1"/>
  <c r="Y100" i="1"/>
  <c r="Y327" i="1"/>
  <c r="Y401" i="1"/>
  <c r="BP47" i="1"/>
  <c r="Z89" i="1"/>
  <c r="Y92" i="1"/>
  <c r="BP130" i="1"/>
  <c r="BP186" i="1"/>
  <c r="Z238" i="1"/>
  <c r="Z239" i="1" s="1"/>
  <c r="Z279" i="1"/>
  <c r="Z280" i="1" s="1"/>
  <c r="BP331" i="1"/>
  <c r="BP350" i="1"/>
  <c r="BN369" i="1"/>
  <c r="Z414" i="1"/>
  <c r="BN426" i="1"/>
  <c r="BP473" i="1"/>
  <c r="Z502" i="1"/>
  <c r="Z503" i="1" s="1"/>
  <c r="Y356" i="1"/>
  <c r="BP433" i="1"/>
  <c r="BP455" i="1"/>
  <c r="Y477" i="1"/>
  <c r="Y488" i="1"/>
  <c r="Y494" i="1"/>
  <c r="B515" i="1"/>
  <c r="Y115" i="1"/>
  <c r="Z54" i="1"/>
  <c r="Z62" i="1"/>
  <c r="Z65" i="1" s="1"/>
  <c r="Y65" i="1"/>
  <c r="Z70" i="1"/>
  <c r="Z78" i="1"/>
  <c r="BN89" i="1"/>
  <c r="BN238" i="1"/>
  <c r="Z268" i="1"/>
  <c r="Y271" i="1"/>
  <c r="BN279" i="1"/>
  <c r="Y306" i="1"/>
  <c r="Y332" i="1"/>
  <c r="Y351" i="1"/>
  <c r="BN414" i="1"/>
  <c r="BN502" i="1"/>
  <c r="X515" i="1"/>
  <c r="Z136" i="1"/>
  <c r="Y187" i="1"/>
  <c r="Z200" i="1"/>
  <c r="Z208" i="1"/>
  <c r="Z225" i="1"/>
  <c r="Y314" i="1"/>
  <c r="Y93" i="1"/>
  <c r="Y181" i="1"/>
  <c r="Y231" i="1"/>
  <c r="Y418" i="1"/>
  <c r="Y515" i="1"/>
  <c r="Z375" i="1"/>
  <c r="Z376" i="1" s="1"/>
  <c r="Z434" i="1"/>
  <c r="Z437" i="1"/>
  <c r="Z456" i="1"/>
  <c r="BN474" i="1"/>
  <c r="Y483" i="1"/>
  <c r="BP502" i="1"/>
  <c r="BN78" i="1"/>
  <c r="Z150" i="1"/>
  <c r="Y204" i="1"/>
  <c r="Z244" i="1"/>
  <c r="Z253" i="1"/>
  <c r="Y272" i="1"/>
  <c r="Z292" i="1"/>
  <c r="Z295" i="1" s="1"/>
  <c r="Z316" i="1"/>
  <c r="Z319" i="1" s="1"/>
  <c r="AA515" i="1"/>
  <c r="BN70" i="1"/>
  <c r="BP225" i="1"/>
  <c r="Y503" i="1"/>
  <c r="X508" i="1" l="1"/>
  <c r="Z80" i="1"/>
  <c r="Z372" i="1"/>
  <c r="Z231" i="1"/>
  <c r="Z405" i="1"/>
  <c r="Z137" i="1"/>
  <c r="Z305" i="1"/>
  <c r="Z351" i="1"/>
  <c r="Z192" i="1"/>
  <c r="Z177" i="1"/>
  <c r="Z400" i="1"/>
  <c r="Y509" i="1"/>
  <c r="Z271" i="1"/>
  <c r="Z417" i="1"/>
  <c r="Z203" i="1"/>
  <c r="Z264" i="1"/>
  <c r="Y507" i="1"/>
  <c r="Z339" i="1"/>
  <c r="Y506" i="1"/>
  <c r="Y508" i="1" s="1"/>
  <c r="Z256" i="1"/>
  <c r="Z313" i="1"/>
  <c r="Z171" i="1"/>
  <c r="Z153" i="1"/>
  <c r="Z477" i="1"/>
  <c r="Z92" i="1"/>
  <c r="Z71" i="1"/>
  <c r="Z462" i="1"/>
  <c r="Z446" i="1"/>
  <c r="Z58" i="1"/>
  <c r="Z108" i="1"/>
  <c r="Y505" i="1"/>
  <c r="Z247" i="1"/>
  <c r="Z215" i="1"/>
  <c r="Z100" i="1"/>
  <c r="Z510" i="1" l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<sst xmlns="http://schemas.openxmlformats.org/spreadsheetml/2006/main" count="2246" uniqueCount="809">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</sst>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1" t="s">
        <v>0</v>
      </c>
      <c r="E1" s="591"/>
      <c r="F1" s="591"/>
      <c r="G1" s="14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8"/>
      <c r="Q3" s="568"/>
      <c r="R3" s="568"/>
      <c r="S3" s="568"/>
      <c r="T3" s="568"/>
      <c r="U3" s="568"/>
      <c r="V3" s="568"/>
      <c r="W3" s="5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69"/>
      <c r="P5" s="26" t="s">
        <v>10</v>
      </c>
      <c r="Q5" s="865">
        <v>45886</v>
      </c>
      <c r="R5" s="691"/>
      <c r="T5" s="731" t="s">
        <v>11</v>
      </c>
      <c r="U5" s="587"/>
      <c r="V5" s="732" t="s">
        <v>12</v>
      </c>
      <c r="W5" s="691"/>
      <c r="AB5" s="57"/>
      <c r="AC5" s="57"/>
      <c r="AD5" s="57"/>
      <c r="AE5" s="57"/>
    </row>
    <row r="6" spans="1:32" s="17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70"/>
      <c r="P6" s="26" t="s">
        <v>15</v>
      </c>
      <c r="Q6" s="878" t="str">
        <f>IF(Q5=0," ",CHOOSE(WEEKDAY(Q5,2),"Понедельник","Вторник","Среда","Четверг","Пятница","Суббота","Воскресенье"))</f>
        <v>Воскресенье</v>
      </c>
      <c r="R6" s="572"/>
      <c r="T6" s="739" t="s">
        <v>16</v>
      </c>
      <c r="U6" s="587"/>
      <c r="V6" s="807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71"/>
      <c r="P7" s="26"/>
      <c r="Q7" s="46"/>
      <c r="R7" s="46"/>
      <c r="T7" s="568"/>
      <c r="U7" s="587"/>
      <c r="V7" s="808"/>
      <c r="W7" s="809"/>
      <c r="AB7" s="57"/>
      <c r="AC7" s="57"/>
      <c r="AD7" s="57"/>
      <c r="AE7" s="57"/>
    </row>
    <row r="8" spans="1:32" s="17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72"/>
      <c r="P8" s="26" t="s">
        <v>20</v>
      </c>
      <c r="Q8" s="682">
        <v>0.375</v>
      </c>
      <c r="R8" s="635"/>
      <c r="T8" s="568"/>
      <c r="U8" s="587"/>
      <c r="V8" s="808"/>
      <c r="W8" s="809"/>
      <c r="AB8" s="57"/>
      <c r="AC8" s="57"/>
      <c r="AD8" s="57"/>
      <c r="AE8" s="57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67"/>
      <c r="P9" s="29" t="s">
        <v>21</v>
      </c>
      <c r="Q9" s="686"/>
      <c r="R9" s="687"/>
      <c r="T9" s="568"/>
      <c r="U9" s="587"/>
      <c r="V9" s="810"/>
      <c r="W9" s="81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68"/>
      <c r="P10" s="29" t="s">
        <v>22</v>
      </c>
      <c r="Q10" s="740"/>
      <c r="R10" s="741"/>
      <c r="U10" s="26" t="s">
        <v>23</v>
      </c>
      <c r="V10" s="612" t="s">
        <v>24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690"/>
      <c r="R11" s="691"/>
      <c r="U11" s="26" t="s">
        <v>27</v>
      </c>
      <c r="V11" s="802" t="s">
        <v>28</v>
      </c>
      <c r="W11" s="68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73"/>
      <c r="P12" s="26" t="s">
        <v>30</v>
      </c>
      <c r="Q12" s="682"/>
      <c r="R12" s="635"/>
      <c r="S12" s="27"/>
      <c r="U12" s="26"/>
      <c r="V12" s="591"/>
      <c r="W12" s="568"/>
      <c r="AB12" s="57"/>
      <c r="AC12" s="57"/>
      <c r="AD12" s="57"/>
      <c r="AE12" s="57"/>
    </row>
    <row r="13" spans="1:32" s="17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73"/>
      <c r="O13" s="29"/>
      <c r="P13" s="29" t="s">
        <v>32</v>
      </c>
      <c r="Q13" s="802"/>
      <c r="R13" s="68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74"/>
      <c r="P15" s="707" t="s">
        <v>35</v>
      </c>
      <c r="Q15" s="591"/>
      <c r="R15" s="591"/>
      <c r="S15" s="591"/>
      <c r="T15" s="59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77"/>
      <c r="BD17" s="76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78" t="s">
        <v>61</v>
      </c>
      <c r="V18" s="78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77"/>
      <c r="BD18" s="76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2"/>
      <c r="AB19" s="52"/>
      <c r="AC19" s="52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62"/>
      <c r="AB20" s="62"/>
      <c r="AC20" s="6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4301031278</v>
      </c>
      <c r="D22" s="571">
        <v>4680115886643</v>
      </c>
      <c r="E22" s="572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781" t="s">
        <v>69</v>
      </c>
      <c r="Q22" s="562"/>
      <c r="R22" s="562"/>
      <c r="S22" s="562"/>
      <c r="T22" s="563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63"/>
      <c r="AB25" s="63"/>
      <c r="AC25" s="63"/>
    </row>
    <row r="26" spans="1:68" ht="27" hidden="1" customHeight="1" x14ac:dyDescent="0.25">
      <c r="A26" s="60" t="s">
        <v>75</v>
      </c>
      <c r="B26" s="60" t="s">
        <v>76</v>
      </c>
      <c r="C26" s="34">
        <v>4301051866</v>
      </c>
      <c r="D26" s="571">
        <v>4680115885912</v>
      </c>
      <c r="E26" s="572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80</v>
      </c>
      <c r="B27" s="60" t="s">
        <v>81</v>
      </c>
      <c r="C27" s="34">
        <v>4301051556</v>
      </c>
      <c r="D27" s="571">
        <v>4607091388237</v>
      </c>
      <c r="E27" s="572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82</v>
      </c>
      <c r="B28" s="60" t="s">
        <v>83</v>
      </c>
      <c r="C28" s="34">
        <v>4301051907</v>
      </c>
      <c r="D28" s="571">
        <v>4680115886230</v>
      </c>
      <c r="E28" s="572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85</v>
      </c>
      <c r="B29" s="60" t="s">
        <v>86</v>
      </c>
      <c r="C29" s="34">
        <v>4301051909</v>
      </c>
      <c r="D29" s="571">
        <v>4680115886247</v>
      </c>
      <c r="E29" s="5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88</v>
      </c>
      <c r="B30" s="60" t="s">
        <v>89</v>
      </c>
      <c r="C30" s="34">
        <v>4301051861</v>
      </c>
      <c r="D30" s="571">
        <v>4680115885905</v>
      </c>
      <c r="E30" s="572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91</v>
      </c>
      <c r="B31" s="60" t="s">
        <v>92</v>
      </c>
      <c r="C31" s="34">
        <v>4301051595</v>
      </c>
      <c r="D31" s="571">
        <v>4607091388244</v>
      </c>
      <c r="E31" s="572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63"/>
      <c r="AB34" s="63"/>
      <c r="AC34" s="63"/>
    </row>
    <row r="35" spans="1:68" ht="27" hidden="1" customHeight="1" x14ac:dyDescent="0.25">
      <c r="A35" s="60" t="s">
        <v>96</v>
      </c>
      <c r="B35" s="60" t="s">
        <v>97</v>
      </c>
      <c r="C35" s="34">
        <v>4301032013</v>
      </c>
      <c r="D35" s="571">
        <v>4607091388503</v>
      </c>
      <c r="E35" s="572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2"/>
      <c r="AB38" s="52"/>
      <c r="AC38" s="52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62"/>
      <c r="AB39" s="62"/>
      <c r="AC39" s="6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71">
        <v>4607091385670</v>
      </c>
      <c r="E41" s="572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70</v>
      </c>
      <c r="X41" s="56">
        <v>100</v>
      </c>
      <c r="Y41" s="53">
        <f>IFERROR(IF(X41="",0,CEILING((X41/$H41),1)*$H41),"")</f>
        <v>108</v>
      </c>
      <c r="Z41" s="39">
        <f>IFERROR(IF(Y41=0,"",ROUNDUP(Y41/H41,0)*0.01898),"")</f>
        <v>0.1898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104.02777777777777</v>
      </c>
      <c r="BN41" s="75">
        <f>IFERROR(Y41*I41/H41,"0")</f>
        <v>112.34999999999998</v>
      </c>
      <c r="BO41" s="75">
        <f>IFERROR(1/J41*(X41/H41),"0")</f>
        <v>0.14467592592592593</v>
      </c>
      <c r="BP41" s="75">
        <f>IFERROR(1/J41*(Y41/H41),"0")</f>
        <v>0.15625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71">
        <v>4607091385687</v>
      </c>
      <c r="E42" s="572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70</v>
      </c>
      <c r="X42" s="56">
        <v>200</v>
      </c>
      <c r="Y42" s="53">
        <f>IFERROR(IF(X42="",0,CEILING((X42/$H42),1)*$H42),"")</f>
        <v>200</v>
      </c>
      <c r="Z42" s="39">
        <f>IFERROR(IF(Y42=0,"",ROUNDUP(Y42/H42,0)*0.00902),"")</f>
        <v>0.45100000000000001</v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210.5</v>
      </c>
      <c r="BN42" s="75">
        <f>IFERROR(Y42*I42/H42,"0")</f>
        <v>210.5</v>
      </c>
      <c r="BO42" s="75">
        <f>IFERROR(1/J42*(X42/H42),"0")</f>
        <v>0.37878787878787878</v>
      </c>
      <c r="BP42" s="75">
        <f>IFERROR(1/J42*(Y42/H42),"0")</f>
        <v>0.37878787878787878</v>
      </c>
    </row>
    <row r="43" spans="1:68" ht="27" hidden="1" customHeight="1" x14ac:dyDescent="0.25">
      <c r="A43" s="60" t="s">
        <v>114</v>
      </c>
      <c r="B43" s="60" t="s">
        <v>115</v>
      </c>
      <c r="C43" s="34">
        <v>4301011565</v>
      </c>
      <c r="D43" s="571">
        <v>4680115882539</v>
      </c>
      <c r="E43" s="572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40" t="s">
        <v>73</v>
      </c>
      <c r="X44" s="41">
        <f>IFERROR(X41/H41,"0")+IFERROR(X42/H42,"0")+IFERROR(X43/H43,"0")</f>
        <v>59.25925925925926</v>
      </c>
      <c r="Y44" s="41">
        <f>IFERROR(Y41/H41,"0")+IFERROR(Y42/H42,"0")+IFERROR(Y43/H43,"0")</f>
        <v>60</v>
      </c>
      <c r="Z44" s="41">
        <f>IFERROR(IF(Z41="",0,Z41),"0")+IFERROR(IF(Z42="",0,Z42),"0")+IFERROR(IF(Z43="",0,Z43),"0")</f>
        <v>0.64080000000000004</v>
      </c>
      <c r="AA44" s="64"/>
      <c r="AB44" s="64"/>
      <c r="AC44" s="64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40" t="s">
        <v>70</v>
      </c>
      <c r="X45" s="41">
        <f>IFERROR(SUM(X41:X43),"0")</f>
        <v>300</v>
      </c>
      <c r="Y45" s="41">
        <f>IFERROR(SUM(Y41:Y43),"0")</f>
        <v>308</v>
      </c>
      <c r="Z45" s="40"/>
      <c r="AA45" s="64"/>
      <c r="AB45" s="64"/>
      <c r="AC45" s="64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63"/>
      <c r="AB46" s="63"/>
      <c r="AC46" s="63"/>
    </row>
    <row r="47" spans="1:68" ht="16.5" hidden="1" customHeight="1" x14ac:dyDescent="0.25">
      <c r="A47" s="60" t="s">
        <v>116</v>
      </c>
      <c r="B47" s="60" t="s">
        <v>117</v>
      </c>
      <c r="C47" s="34">
        <v>4301051820</v>
      </c>
      <c r="D47" s="571">
        <v>4680115884915</v>
      </c>
      <c r="E47" s="572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62"/>
      <c r="AB50" s="62"/>
      <c r="AC50" s="6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63"/>
      <c r="AB51" s="63"/>
      <c r="AC51" s="63"/>
    </row>
    <row r="52" spans="1:68" ht="27" hidden="1" customHeight="1" x14ac:dyDescent="0.25">
      <c r="A52" s="60" t="s">
        <v>120</v>
      </c>
      <c r="B52" s="60" t="s">
        <v>121</v>
      </c>
      <c r="C52" s="34">
        <v>4301012030</v>
      </c>
      <c r="D52" s="571">
        <v>4680115885882</v>
      </c>
      <c r="E52" s="572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71">
        <v>4680115881426</v>
      </c>
      <c r="E53" s="572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70</v>
      </c>
      <c r="X53" s="56">
        <v>90</v>
      </c>
      <c r="Y53" s="53">
        <f t="shared" si="6"/>
        <v>97.2</v>
      </c>
      <c r="Z53" s="39">
        <f>IFERROR(IF(Y53=0,"",ROUNDUP(Y53/H53,0)*0.01898),"")</f>
        <v>0.17082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93.624999999999986</v>
      </c>
      <c r="BN53" s="75">
        <f t="shared" si="8"/>
        <v>101.11499999999998</v>
      </c>
      <c r="BO53" s="75">
        <f t="shared" si="9"/>
        <v>0.13020833333333331</v>
      </c>
      <c r="BP53" s="75">
        <f t="shared" si="10"/>
        <v>0.140625</v>
      </c>
    </row>
    <row r="54" spans="1:68" ht="27" hidden="1" customHeight="1" x14ac:dyDescent="0.25">
      <c r="A54" s="60" t="s">
        <v>126</v>
      </c>
      <c r="B54" s="60" t="s">
        <v>127</v>
      </c>
      <c r="C54" s="34">
        <v>4301011386</v>
      </c>
      <c r="D54" s="571">
        <v>4680115880283</v>
      </c>
      <c r="E54" s="572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129</v>
      </c>
      <c r="B55" s="60" t="s">
        <v>130</v>
      </c>
      <c r="C55" s="34">
        <v>4301011806</v>
      </c>
      <c r="D55" s="571">
        <v>4680115881525</v>
      </c>
      <c r="E55" s="572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131</v>
      </c>
      <c r="B56" s="60" t="s">
        <v>132</v>
      </c>
      <c r="C56" s="34">
        <v>4301011589</v>
      </c>
      <c r="D56" s="571">
        <v>4680115885899</v>
      </c>
      <c r="E56" s="572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134</v>
      </c>
      <c r="B57" s="60" t="s">
        <v>135</v>
      </c>
      <c r="C57" s="34">
        <v>4301011801</v>
      </c>
      <c r="D57" s="571">
        <v>4680115881419</v>
      </c>
      <c r="E57" s="572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70</v>
      </c>
      <c r="X57" s="56">
        <v>630</v>
      </c>
      <c r="Y57" s="53">
        <f t="shared" si="6"/>
        <v>630</v>
      </c>
      <c r="Z57" s="39">
        <f>IFERROR(IF(Y57=0,"",ROUNDUP(Y57/H57,0)*0.00902),"")</f>
        <v>1.2627999999999999</v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659.40000000000009</v>
      </c>
      <c r="BN57" s="75">
        <f t="shared" si="8"/>
        <v>659.40000000000009</v>
      </c>
      <c r="BO57" s="75">
        <f t="shared" si="9"/>
        <v>1.0606060606060606</v>
      </c>
      <c r="BP57" s="75">
        <f t="shared" si="10"/>
        <v>1.0606060606060606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40" t="s">
        <v>73</v>
      </c>
      <c r="X58" s="41">
        <f>IFERROR(X52/H52,"0")+IFERROR(X53/H53,"0")+IFERROR(X54/H54,"0")+IFERROR(X55/H55,"0")+IFERROR(X56/H56,"0")+IFERROR(X57/H57,"0")</f>
        <v>148.33333333333334</v>
      </c>
      <c r="Y58" s="41">
        <f>IFERROR(Y52/H52,"0")+IFERROR(Y53/H53,"0")+IFERROR(Y54/H54,"0")+IFERROR(Y55/H55,"0")+IFERROR(Y56/H56,"0")+IFERROR(Y57/H57,"0")</f>
        <v>149</v>
      </c>
      <c r="Z58" s="41">
        <f>IFERROR(IF(Z52="",0,Z52),"0")+IFERROR(IF(Z53="",0,Z53),"0")+IFERROR(IF(Z54="",0,Z54),"0")+IFERROR(IF(Z55="",0,Z55),"0")+IFERROR(IF(Z56="",0,Z56),"0")+IFERROR(IF(Z57="",0,Z57),"0")</f>
        <v>1.4336199999999999</v>
      </c>
      <c r="AA58" s="64"/>
      <c r="AB58" s="64"/>
      <c r="AC58" s="64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40" t="s">
        <v>70</v>
      </c>
      <c r="X59" s="41">
        <f>IFERROR(SUM(X52:X57),"0")</f>
        <v>720</v>
      </c>
      <c r="Y59" s="41">
        <f>IFERROR(SUM(Y52:Y57),"0")</f>
        <v>727.2</v>
      </c>
      <c r="Z59" s="40"/>
      <c r="AA59" s="64"/>
      <c r="AB59" s="64"/>
      <c r="AC59" s="64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63"/>
      <c r="AB60" s="63"/>
      <c r="AC60" s="63"/>
    </row>
    <row r="61" spans="1:68" ht="16.5" hidden="1" customHeight="1" x14ac:dyDescent="0.25">
      <c r="A61" s="60" t="s">
        <v>138</v>
      </c>
      <c r="B61" s="60" t="s">
        <v>139</v>
      </c>
      <c r="C61" s="34">
        <v>4301020298</v>
      </c>
      <c r="D61" s="571">
        <v>4680115881440</v>
      </c>
      <c r="E61" s="572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70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141</v>
      </c>
      <c r="B62" s="60" t="s">
        <v>142</v>
      </c>
      <c r="C62" s="34">
        <v>4301020228</v>
      </c>
      <c r="D62" s="571">
        <v>4680115882751</v>
      </c>
      <c r="E62" s="572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144</v>
      </c>
      <c r="B63" s="60" t="s">
        <v>145</v>
      </c>
      <c r="C63" s="34">
        <v>4301020358</v>
      </c>
      <c r="D63" s="571">
        <v>4680115885950</v>
      </c>
      <c r="E63" s="572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146</v>
      </c>
      <c r="B64" s="60" t="s">
        <v>147</v>
      </c>
      <c r="C64" s="34">
        <v>4301020296</v>
      </c>
      <c r="D64" s="571">
        <v>4680115881433</v>
      </c>
      <c r="E64" s="572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112</v>
      </c>
      <c r="M64" s="36" t="s">
        <v>107</v>
      </c>
      <c r="N64" s="36"/>
      <c r="O64" s="35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70</v>
      </c>
      <c r="X64" s="56">
        <v>90</v>
      </c>
      <c r="Y64" s="53">
        <f>IFERROR(IF(X64="",0,CEILING((X64/$H64),1)*$H64),"")</f>
        <v>91.800000000000011</v>
      </c>
      <c r="Z64" s="39">
        <f>IFERROR(IF(Y64=0,"",ROUNDUP(Y64/H64,0)*0.00651),"")</f>
        <v>0.22134000000000001</v>
      </c>
      <c r="AA64" s="65"/>
      <c r="AB64" s="66"/>
      <c r="AC64" s="123" t="s">
        <v>140</v>
      </c>
      <c r="AG64" s="75"/>
      <c r="AJ64" s="79" t="s">
        <v>113</v>
      </c>
      <c r="AK64" s="79">
        <v>491.4</v>
      </c>
      <c r="BB64" s="124" t="s">
        <v>1</v>
      </c>
      <c r="BM64" s="75">
        <f>IFERROR(X64*I64/H64,"0")</f>
        <v>95.999999999999986</v>
      </c>
      <c r="BN64" s="75">
        <f>IFERROR(Y64*I64/H64,"0")</f>
        <v>97.92</v>
      </c>
      <c r="BO64" s="75">
        <f>IFERROR(1/J64*(X64/H64),"0")</f>
        <v>0.18315018315018314</v>
      </c>
      <c r="BP64" s="75">
        <f>IFERROR(1/J64*(Y64/H64),"0")</f>
        <v>0.18681318681318682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40" t="s">
        <v>73</v>
      </c>
      <c r="X65" s="41">
        <f>IFERROR(X61/H61,"0")+IFERROR(X62/H62,"0")+IFERROR(X63/H63,"0")+IFERROR(X64/H64,"0")</f>
        <v>33.333333333333329</v>
      </c>
      <c r="Y65" s="41">
        <f>IFERROR(Y61/H61,"0")+IFERROR(Y62/H62,"0")+IFERROR(Y63/H63,"0")+IFERROR(Y64/H64,"0")</f>
        <v>34</v>
      </c>
      <c r="Z65" s="41">
        <f>IFERROR(IF(Z61="",0,Z61),"0")+IFERROR(IF(Z62="",0,Z62),"0")+IFERROR(IF(Z63="",0,Z63),"0")+IFERROR(IF(Z64="",0,Z64),"0")</f>
        <v>0.22134000000000001</v>
      </c>
      <c r="AA65" s="64"/>
      <c r="AB65" s="64"/>
      <c r="AC65" s="64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40" t="s">
        <v>70</v>
      </c>
      <c r="X66" s="41">
        <f>IFERROR(SUM(X61:X64),"0")</f>
        <v>90</v>
      </c>
      <c r="Y66" s="41">
        <f>IFERROR(SUM(Y61:Y64),"0")</f>
        <v>91.800000000000011</v>
      </c>
      <c r="Z66" s="40"/>
      <c r="AA66" s="64"/>
      <c r="AB66" s="64"/>
      <c r="AC66" s="64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63"/>
      <c r="AB67" s="63"/>
      <c r="AC67" s="63"/>
    </row>
    <row r="68" spans="1:68" ht="27" hidden="1" customHeight="1" x14ac:dyDescent="0.25">
      <c r="A68" s="60" t="s">
        <v>148</v>
      </c>
      <c r="B68" s="60" t="s">
        <v>149</v>
      </c>
      <c r="C68" s="34">
        <v>4301031243</v>
      </c>
      <c r="D68" s="571">
        <v>4680115885073</v>
      </c>
      <c r="E68" s="57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150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151</v>
      </c>
      <c r="B69" s="60" t="s">
        <v>152</v>
      </c>
      <c r="C69" s="34">
        <v>4301031241</v>
      </c>
      <c r="D69" s="571">
        <v>4680115885059</v>
      </c>
      <c r="E69" s="57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153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154</v>
      </c>
      <c r="B70" s="60" t="s">
        <v>155</v>
      </c>
      <c r="C70" s="34">
        <v>4301031316</v>
      </c>
      <c r="D70" s="571">
        <v>4680115885097</v>
      </c>
      <c r="E70" s="57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156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63"/>
      <c r="AB73" s="63"/>
      <c r="AC73" s="63"/>
    </row>
    <row r="74" spans="1:68" ht="16.5" hidden="1" customHeight="1" x14ac:dyDescent="0.25">
      <c r="A74" s="60" t="s">
        <v>157</v>
      </c>
      <c r="B74" s="60" t="s">
        <v>158</v>
      </c>
      <c r="C74" s="34">
        <v>4301051838</v>
      </c>
      <c r="D74" s="571">
        <v>4680115881891</v>
      </c>
      <c r="E74" s="57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159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160</v>
      </c>
      <c r="B75" s="60" t="s">
        <v>161</v>
      </c>
      <c r="C75" s="34">
        <v>4301051846</v>
      </c>
      <c r="D75" s="571">
        <v>4680115885769</v>
      </c>
      <c r="E75" s="57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162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163</v>
      </c>
      <c r="B76" s="60" t="s">
        <v>164</v>
      </c>
      <c r="C76" s="34">
        <v>4301051927</v>
      </c>
      <c r="D76" s="571">
        <v>4680115884410</v>
      </c>
      <c r="E76" s="57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165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166</v>
      </c>
      <c r="B77" s="60" t="s">
        <v>167</v>
      </c>
      <c r="C77" s="34">
        <v>4301051837</v>
      </c>
      <c r="D77" s="571">
        <v>4680115884311</v>
      </c>
      <c r="E77" s="57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159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168</v>
      </c>
      <c r="B78" s="60" t="s">
        <v>169</v>
      </c>
      <c r="C78" s="34">
        <v>4301051844</v>
      </c>
      <c r="D78" s="571">
        <v>4680115885929</v>
      </c>
      <c r="E78" s="57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162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170</v>
      </c>
      <c r="B79" s="60" t="s">
        <v>171</v>
      </c>
      <c r="C79" s="34">
        <v>4301051929</v>
      </c>
      <c r="D79" s="571">
        <v>4680115884403</v>
      </c>
      <c r="E79" s="57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165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63"/>
      <c r="AB82" s="63"/>
      <c r="AC82" s="63"/>
    </row>
    <row r="83" spans="1:68" ht="27" customHeight="1" x14ac:dyDescent="0.25">
      <c r="A83" s="60" t="s">
        <v>173</v>
      </c>
      <c r="B83" s="60" t="s">
        <v>174</v>
      </c>
      <c r="C83" s="34">
        <v>4301060455</v>
      </c>
      <c r="D83" s="571">
        <v>4680115881532</v>
      </c>
      <c r="E83" s="57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70</v>
      </c>
      <c r="X83" s="56">
        <v>50</v>
      </c>
      <c r="Y83" s="53">
        <f>IFERROR(IF(X83="",0,CEILING((X83/$H83),1)*$H83),"")</f>
        <v>54.6</v>
      </c>
      <c r="Z83" s="39">
        <f>IFERROR(IF(Y83=0,"",ROUNDUP(Y83/H83,0)*0.01898),"")</f>
        <v>0.13286000000000001</v>
      </c>
      <c r="AA83" s="65"/>
      <c r="AB83" s="66"/>
      <c r="AC83" s="143" t="s">
        <v>175</v>
      </c>
      <c r="AG83" s="75"/>
      <c r="AJ83" s="79"/>
      <c r="AK83" s="79">
        <v>0</v>
      </c>
      <c r="BB83" s="144" t="s">
        <v>1</v>
      </c>
      <c r="BM83" s="75">
        <f>IFERROR(X83*I83/H83,"0")</f>
        <v>52.78846153846154</v>
      </c>
      <c r="BN83" s="75">
        <f>IFERROR(Y83*I83/H83,"0")</f>
        <v>57.644999999999996</v>
      </c>
      <c r="BO83" s="75">
        <f>IFERROR(1/J83*(X83/H83),"0")</f>
        <v>0.10016025641025642</v>
      </c>
      <c r="BP83" s="75">
        <f>IFERROR(1/J83*(Y83/H83),"0")</f>
        <v>0.109375</v>
      </c>
    </row>
    <row r="84" spans="1:68" ht="27" hidden="1" customHeight="1" x14ac:dyDescent="0.25">
      <c r="A84" s="60" t="s">
        <v>176</v>
      </c>
      <c r="B84" s="60" t="s">
        <v>177</v>
      </c>
      <c r="C84" s="34">
        <v>4301060351</v>
      </c>
      <c r="D84" s="571">
        <v>4680115881464</v>
      </c>
      <c r="E84" s="572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178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40" t="s">
        <v>73</v>
      </c>
      <c r="X85" s="41">
        <f>IFERROR(X83/H83,"0")+IFERROR(X84/H84,"0")</f>
        <v>6.4102564102564106</v>
      </c>
      <c r="Y85" s="41">
        <f>IFERROR(Y83/H83,"0")+IFERROR(Y84/H84,"0")</f>
        <v>7</v>
      </c>
      <c r="Z85" s="41">
        <f>IFERROR(IF(Z83="",0,Z83),"0")+IFERROR(IF(Z84="",0,Z84),"0")</f>
        <v>0.13286000000000001</v>
      </c>
      <c r="AA85" s="64"/>
      <c r="AB85" s="64"/>
      <c r="AC85" s="64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40" t="s">
        <v>70</v>
      </c>
      <c r="X86" s="41">
        <f>IFERROR(SUM(X83:X84),"0")</f>
        <v>50</v>
      </c>
      <c r="Y86" s="41">
        <f>IFERROR(SUM(Y83:Y84),"0")</f>
        <v>54.6</v>
      </c>
      <c r="Z86" s="40"/>
      <c r="AA86" s="64"/>
      <c r="AB86" s="64"/>
      <c r="AC86" s="64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62"/>
      <c r="AB87" s="62"/>
      <c r="AC87" s="6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63"/>
      <c r="AB88" s="63"/>
      <c r="AC88" s="63"/>
    </row>
    <row r="89" spans="1:68" ht="27" customHeight="1" x14ac:dyDescent="0.25">
      <c r="A89" s="60" t="s">
        <v>180</v>
      </c>
      <c r="B89" s="60" t="s">
        <v>181</v>
      </c>
      <c r="C89" s="34">
        <v>4301011468</v>
      </c>
      <c r="D89" s="571">
        <v>4680115881327</v>
      </c>
      <c r="E89" s="572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70</v>
      </c>
      <c r="X89" s="56">
        <v>300</v>
      </c>
      <c r="Y89" s="53">
        <f>IFERROR(IF(X89="",0,CEILING((X89/$H89),1)*$H89),"")</f>
        <v>302.40000000000003</v>
      </c>
      <c r="Z89" s="39">
        <f>IFERROR(IF(Y89=0,"",ROUNDUP(Y89/H89,0)*0.01898),"")</f>
        <v>0.53144000000000002</v>
      </c>
      <c r="AA89" s="65"/>
      <c r="AB89" s="66"/>
      <c r="AC89" s="147" t="s">
        <v>182</v>
      </c>
      <c r="AG89" s="75"/>
      <c r="AJ89" s="79"/>
      <c r="AK89" s="79">
        <v>0</v>
      </c>
      <c r="BB89" s="148" t="s">
        <v>1</v>
      </c>
      <c r="BM89" s="75">
        <f>IFERROR(X89*I89/H89,"0")</f>
        <v>312.08333333333331</v>
      </c>
      <c r="BN89" s="75">
        <f>IFERROR(Y89*I89/H89,"0")</f>
        <v>314.58000000000004</v>
      </c>
      <c r="BO89" s="75">
        <f>IFERROR(1/J89*(X89/H89),"0")</f>
        <v>0.43402777777777773</v>
      </c>
      <c r="BP89" s="75">
        <f>IFERROR(1/J89*(Y89/H89),"0")</f>
        <v>0.4375</v>
      </c>
    </row>
    <row r="90" spans="1:68" ht="27" hidden="1" customHeight="1" x14ac:dyDescent="0.25">
      <c r="A90" s="60" t="s">
        <v>183</v>
      </c>
      <c r="B90" s="60" t="s">
        <v>184</v>
      </c>
      <c r="C90" s="34">
        <v>4301011476</v>
      </c>
      <c r="D90" s="571">
        <v>4680115881518</v>
      </c>
      <c r="E90" s="572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182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185</v>
      </c>
      <c r="B91" s="60" t="s">
        <v>186</v>
      </c>
      <c r="C91" s="34">
        <v>4301011443</v>
      </c>
      <c r="D91" s="571">
        <v>4680115881303</v>
      </c>
      <c r="E91" s="572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70</v>
      </c>
      <c r="X91" s="56">
        <v>360</v>
      </c>
      <c r="Y91" s="53">
        <f>IFERROR(IF(X91="",0,CEILING((X91/$H91),1)*$H91),"")</f>
        <v>360</v>
      </c>
      <c r="Z91" s="39">
        <f>IFERROR(IF(Y91=0,"",ROUNDUP(Y91/H91,0)*0.00902),"")</f>
        <v>0.72160000000000002</v>
      </c>
      <c r="AA91" s="65"/>
      <c r="AB91" s="66"/>
      <c r="AC91" s="151" t="s">
        <v>182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376.79999999999995</v>
      </c>
      <c r="BN91" s="75">
        <f>IFERROR(Y91*I91/H91,"0")</f>
        <v>376.79999999999995</v>
      </c>
      <c r="BO91" s="75">
        <f>IFERROR(1/J91*(X91/H91),"0")</f>
        <v>0.60606060606060608</v>
      </c>
      <c r="BP91" s="75">
        <f>IFERROR(1/J91*(Y91/H91),"0")</f>
        <v>0.60606060606060608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40" t="s">
        <v>73</v>
      </c>
      <c r="X92" s="41">
        <f>IFERROR(X89/H89,"0")+IFERROR(X90/H90,"0")+IFERROR(X91/H91,"0")</f>
        <v>107.77777777777777</v>
      </c>
      <c r="Y92" s="41">
        <f>IFERROR(Y89/H89,"0")+IFERROR(Y90/H90,"0")+IFERROR(Y91/H91,"0")</f>
        <v>108</v>
      </c>
      <c r="Z92" s="41">
        <f>IFERROR(IF(Z89="",0,Z89),"0")+IFERROR(IF(Z90="",0,Z90),"0")+IFERROR(IF(Z91="",0,Z91),"0")</f>
        <v>1.2530399999999999</v>
      </c>
      <c r="AA92" s="64"/>
      <c r="AB92" s="64"/>
      <c r="AC92" s="64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40" t="s">
        <v>70</v>
      </c>
      <c r="X93" s="41">
        <f>IFERROR(SUM(X89:X91),"0")</f>
        <v>660</v>
      </c>
      <c r="Y93" s="41">
        <f>IFERROR(SUM(Y89:Y91),"0")</f>
        <v>662.40000000000009</v>
      </c>
      <c r="Z93" s="40"/>
      <c r="AA93" s="64"/>
      <c r="AB93" s="64"/>
      <c r="AC93" s="64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63"/>
      <c r="AB94" s="63"/>
      <c r="AC94" s="63"/>
    </row>
    <row r="95" spans="1:68" ht="16.5" customHeight="1" x14ac:dyDescent="0.25">
      <c r="A95" s="60" t="s">
        <v>187</v>
      </c>
      <c r="B95" s="60" t="s">
        <v>188</v>
      </c>
      <c r="C95" s="34">
        <v>4301051712</v>
      </c>
      <c r="D95" s="571">
        <v>4607091386967</v>
      </c>
      <c r="E95" s="57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46" t="s">
        <v>189</v>
      </c>
      <c r="Q95" s="562"/>
      <c r="R95" s="562"/>
      <c r="S95" s="562"/>
      <c r="T95" s="563"/>
      <c r="U95" s="37"/>
      <c r="V95" s="37"/>
      <c r="W95" s="38" t="s">
        <v>70</v>
      </c>
      <c r="X95" s="56">
        <v>300</v>
      </c>
      <c r="Y95" s="53">
        <f>IFERROR(IF(X95="",0,CEILING((X95/$H95),1)*$H95),"")</f>
        <v>307.8</v>
      </c>
      <c r="Z95" s="39">
        <f>IFERROR(IF(Y95=0,"",ROUNDUP(Y95/H95,0)*0.01898),"")</f>
        <v>0.72123999999999999</v>
      </c>
      <c r="AA95" s="65"/>
      <c r="AB95" s="66"/>
      <c r="AC95" s="153" t="s">
        <v>190</v>
      </c>
      <c r="AG95" s="75"/>
      <c r="AJ95" s="79"/>
      <c r="AK95" s="79">
        <v>0</v>
      </c>
      <c r="BB95" s="154" t="s">
        <v>1</v>
      </c>
      <c r="BM95" s="75">
        <f>IFERROR(X95*I95/H95,"0")</f>
        <v>319.22222222222223</v>
      </c>
      <c r="BN95" s="75">
        <f>IFERROR(Y95*I95/H95,"0")</f>
        <v>327.52199999999999</v>
      </c>
      <c r="BO95" s="75">
        <f>IFERROR(1/J95*(X95/H95),"0")</f>
        <v>0.57870370370370372</v>
      </c>
      <c r="BP95" s="75">
        <f>IFERROR(1/J95*(Y95/H95),"0")</f>
        <v>0.59375</v>
      </c>
    </row>
    <row r="96" spans="1:68" ht="27" hidden="1" customHeight="1" x14ac:dyDescent="0.25">
      <c r="A96" s="60" t="s">
        <v>191</v>
      </c>
      <c r="B96" s="60" t="s">
        <v>192</v>
      </c>
      <c r="C96" s="34">
        <v>4301051788</v>
      </c>
      <c r="D96" s="571">
        <v>4680115884953</v>
      </c>
      <c r="E96" s="57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77</v>
      </c>
      <c r="L96" s="35"/>
      <c r="M96" s="36" t="s">
        <v>78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70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193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194</v>
      </c>
      <c r="B97" s="60" t="s">
        <v>195</v>
      </c>
      <c r="C97" s="34">
        <v>4301051718</v>
      </c>
      <c r="D97" s="571">
        <v>4607091385731</v>
      </c>
      <c r="E97" s="57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77</v>
      </c>
      <c r="L97" s="35"/>
      <c r="M97" s="36" t="s">
        <v>93</v>
      </c>
      <c r="N97" s="36"/>
      <c r="O97" s="35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70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190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194</v>
      </c>
      <c r="B98" s="60" t="s">
        <v>196</v>
      </c>
      <c r="C98" s="34">
        <v>4301052039</v>
      </c>
      <c r="D98" s="571">
        <v>4607091385731</v>
      </c>
      <c r="E98" s="57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78</v>
      </c>
      <c r="N98" s="36"/>
      <c r="O98" s="35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70</v>
      </c>
      <c r="X98" s="56">
        <v>360</v>
      </c>
      <c r="Y98" s="53">
        <f>IFERROR(IF(X98="",0,CEILING((X98/$H98),1)*$H98),"")</f>
        <v>361.8</v>
      </c>
      <c r="Z98" s="39">
        <f>IFERROR(IF(Y98=0,"",ROUNDUP(Y98/H98,0)*0.00651),"")</f>
        <v>0.87234</v>
      </c>
      <c r="AA98" s="65"/>
      <c r="AB98" s="66"/>
      <c r="AC98" s="159" t="s">
        <v>197</v>
      </c>
      <c r="AG98" s="75"/>
      <c r="AJ98" s="79"/>
      <c r="AK98" s="79">
        <v>0</v>
      </c>
      <c r="BB98" s="160" t="s">
        <v>1</v>
      </c>
      <c r="BM98" s="75">
        <f>IFERROR(X98*I98/H98,"0")</f>
        <v>393.59999999999997</v>
      </c>
      <c r="BN98" s="75">
        <f>IFERROR(Y98*I98/H98,"0")</f>
        <v>395.56799999999998</v>
      </c>
      <c r="BO98" s="75">
        <f>IFERROR(1/J98*(X98/H98),"0")</f>
        <v>0.73260073260073255</v>
      </c>
      <c r="BP98" s="75">
        <f>IFERROR(1/J98*(Y98/H98),"0")</f>
        <v>0.73626373626373631</v>
      </c>
    </row>
    <row r="99" spans="1:68" ht="16.5" hidden="1" customHeight="1" x14ac:dyDescent="0.25">
      <c r="A99" s="60" t="s">
        <v>198</v>
      </c>
      <c r="B99" s="60" t="s">
        <v>199</v>
      </c>
      <c r="C99" s="34">
        <v>4301051438</v>
      </c>
      <c r="D99" s="571">
        <v>4680115880894</v>
      </c>
      <c r="E99" s="57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70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200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40" t="s">
        <v>73</v>
      </c>
      <c r="X100" s="41">
        <f>IFERROR(X95/H95,"0")+IFERROR(X96/H96,"0")+IFERROR(X97/H97,"0")+IFERROR(X98/H98,"0")+IFERROR(X99/H99,"0")</f>
        <v>170.37037037037035</v>
      </c>
      <c r="Y100" s="41">
        <f>IFERROR(Y95/H95,"0")+IFERROR(Y96/H96,"0")+IFERROR(Y97/H97,"0")+IFERROR(Y98/H98,"0")+IFERROR(Y99/H99,"0")</f>
        <v>172</v>
      </c>
      <c r="Z100" s="41">
        <f>IFERROR(IF(Z95="",0,Z95),"0")+IFERROR(IF(Z96="",0,Z96),"0")+IFERROR(IF(Z97="",0,Z97),"0")+IFERROR(IF(Z98="",0,Z98),"0")+IFERROR(IF(Z99="",0,Z99),"0")</f>
        <v>1.59358</v>
      </c>
      <c r="AA100" s="64"/>
      <c r="AB100" s="64"/>
      <c r="AC100" s="64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40" t="s">
        <v>70</v>
      </c>
      <c r="X101" s="41">
        <f>IFERROR(SUM(X95:X99),"0")</f>
        <v>660</v>
      </c>
      <c r="Y101" s="41">
        <f>IFERROR(SUM(Y95:Y99),"0")</f>
        <v>669.6</v>
      </c>
      <c r="Z101" s="40"/>
      <c r="AA101" s="64"/>
      <c r="AB101" s="64"/>
      <c r="AC101" s="64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62"/>
      <c r="AB102" s="62"/>
      <c r="AC102" s="6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63"/>
      <c r="AB103" s="63"/>
      <c r="AC103" s="63"/>
    </row>
    <row r="104" spans="1:68" ht="16.5" hidden="1" customHeight="1" x14ac:dyDescent="0.25">
      <c r="A104" s="60" t="s">
        <v>202</v>
      </c>
      <c r="B104" s="60" t="s">
        <v>203</v>
      </c>
      <c r="C104" s="34">
        <v>4301011514</v>
      </c>
      <c r="D104" s="571">
        <v>4680115882133</v>
      </c>
      <c r="E104" s="572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106</v>
      </c>
      <c r="L104" s="35"/>
      <c r="M104" s="36" t="s">
        <v>107</v>
      </c>
      <c r="N104" s="36"/>
      <c r="O104" s="35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70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204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205</v>
      </c>
      <c r="B105" s="60" t="s">
        <v>206</v>
      </c>
      <c r="C105" s="34">
        <v>4301011417</v>
      </c>
      <c r="D105" s="571">
        <v>4680115880269</v>
      </c>
      <c r="E105" s="572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111</v>
      </c>
      <c r="L105" s="35"/>
      <c r="M105" s="36" t="s">
        <v>78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70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204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207</v>
      </c>
      <c r="B106" s="60" t="s">
        <v>208</v>
      </c>
      <c r="C106" s="34">
        <v>4301011415</v>
      </c>
      <c r="D106" s="571">
        <v>4680115880429</v>
      </c>
      <c r="E106" s="572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70</v>
      </c>
      <c r="X106" s="56">
        <v>585</v>
      </c>
      <c r="Y106" s="53">
        <f>IFERROR(IF(X106="",0,CEILING((X106/$H106),1)*$H106),"")</f>
        <v>585</v>
      </c>
      <c r="Z106" s="39">
        <f>IFERROR(IF(Y106=0,"",ROUNDUP(Y106/H106,0)*0.00902),"")</f>
        <v>1.1726000000000001</v>
      </c>
      <c r="AA106" s="65"/>
      <c r="AB106" s="66"/>
      <c r="AC106" s="167" t="s">
        <v>204</v>
      </c>
      <c r="AG106" s="75"/>
      <c r="AJ106" s="79"/>
      <c r="AK106" s="79">
        <v>0</v>
      </c>
      <c r="BB106" s="168" t="s">
        <v>1</v>
      </c>
      <c r="BM106" s="75">
        <f>IFERROR(X106*I106/H106,"0")</f>
        <v>612.29999999999995</v>
      </c>
      <c r="BN106" s="75">
        <f>IFERROR(Y106*I106/H106,"0")</f>
        <v>612.29999999999995</v>
      </c>
      <c r="BO106" s="75">
        <f>IFERROR(1/J106*(X106/H106),"0")</f>
        <v>0.98484848484848486</v>
      </c>
      <c r="BP106" s="75">
        <f>IFERROR(1/J106*(Y106/H106),"0")</f>
        <v>0.98484848484848486</v>
      </c>
    </row>
    <row r="107" spans="1:68" ht="16.5" hidden="1" customHeight="1" x14ac:dyDescent="0.25">
      <c r="A107" s="60" t="s">
        <v>209</v>
      </c>
      <c r="B107" s="60" t="s">
        <v>210</v>
      </c>
      <c r="C107" s="34">
        <v>4301011462</v>
      </c>
      <c r="D107" s="571">
        <v>4680115881457</v>
      </c>
      <c r="E107" s="572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204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40" t="s">
        <v>73</v>
      </c>
      <c r="X108" s="41">
        <f>IFERROR(X104/H104,"0")+IFERROR(X105/H105,"0")+IFERROR(X106/H106,"0")+IFERROR(X107/H107,"0")</f>
        <v>130</v>
      </c>
      <c r="Y108" s="41">
        <f>IFERROR(Y104/H104,"0")+IFERROR(Y105/H105,"0")+IFERROR(Y106/H106,"0")+IFERROR(Y107/H107,"0")</f>
        <v>130</v>
      </c>
      <c r="Z108" s="41">
        <f>IFERROR(IF(Z104="",0,Z104),"0")+IFERROR(IF(Z105="",0,Z105),"0")+IFERROR(IF(Z106="",0,Z106),"0")+IFERROR(IF(Z107="",0,Z107),"0")</f>
        <v>1.1726000000000001</v>
      </c>
      <c r="AA108" s="64"/>
      <c r="AB108" s="64"/>
      <c r="AC108" s="64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40" t="s">
        <v>70</v>
      </c>
      <c r="X109" s="41">
        <f>IFERROR(SUM(X104:X107),"0")</f>
        <v>585</v>
      </c>
      <c r="Y109" s="41">
        <f>IFERROR(SUM(Y104:Y107),"0")</f>
        <v>585</v>
      </c>
      <c r="Z109" s="40"/>
      <c r="AA109" s="64"/>
      <c r="AB109" s="64"/>
      <c r="AC109" s="64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63"/>
      <c r="AB110" s="63"/>
      <c r="AC110" s="63"/>
    </row>
    <row r="111" spans="1:68" ht="16.5" hidden="1" customHeight="1" x14ac:dyDescent="0.25">
      <c r="A111" s="60" t="s">
        <v>211</v>
      </c>
      <c r="B111" s="60" t="s">
        <v>212</v>
      </c>
      <c r="C111" s="34">
        <v>4301020345</v>
      </c>
      <c r="D111" s="571">
        <v>4680115881488</v>
      </c>
      <c r="E111" s="572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106</v>
      </c>
      <c r="L111" s="35"/>
      <c r="M111" s="36" t="s">
        <v>107</v>
      </c>
      <c r="N111" s="36"/>
      <c r="O111" s="35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70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213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214</v>
      </c>
      <c r="B112" s="60" t="s">
        <v>215</v>
      </c>
      <c r="C112" s="34">
        <v>4301020346</v>
      </c>
      <c r="D112" s="571">
        <v>4680115882775</v>
      </c>
      <c r="E112" s="572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67</v>
      </c>
      <c r="L112" s="35"/>
      <c r="M112" s="36" t="s">
        <v>107</v>
      </c>
      <c r="N112" s="36"/>
      <c r="O112" s="35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213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216</v>
      </c>
      <c r="B113" s="60" t="s">
        <v>217</v>
      </c>
      <c r="C113" s="34">
        <v>4301020344</v>
      </c>
      <c r="D113" s="571">
        <v>4680115880658</v>
      </c>
      <c r="E113" s="572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77</v>
      </c>
      <c r="L113" s="35"/>
      <c r="M113" s="36" t="s">
        <v>107</v>
      </c>
      <c r="N113" s="36"/>
      <c r="O113" s="35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213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40" t="s">
        <v>73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40" t="s">
        <v>70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63"/>
      <c r="AB116" s="63"/>
      <c r="AC116" s="63"/>
    </row>
    <row r="117" spans="1:68" ht="16.5" customHeight="1" x14ac:dyDescent="0.25">
      <c r="A117" s="60" t="s">
        <v>218</v>
      </c>
      <c r="B117" s="60" t="s">
        <v>219</v>
      </c>
      <c r="C117" s="34">
        <v>4301051724</v>
      </c>
      <c r="D117" s="571">
        <v>4607091385168</v>
      </c>
      <c r="E117" s="572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106</v>
      </c>
      <c r="L117" s="35"/>
      <c r="M117" s="36" t="s">
        <v>93</v>
      </c>
      <c r="N117" s="36"/>
      <c r="O117" s="35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70</v>
      </c>
      <c r="X117" s="56">
        <v>400</v>
      </c>
      <c r="Y117" s="53">
        <f>IFERROR(IF(X117="",0,CEILING((X117/$H117),1)*$H117),"")</f>
        <v>405</v>
      </c>
      <c r="Z117" s="39">
        <f>IFERROR(IF(Y117=0,"",ROUNDUP(Y117/H117,0)*0.01898),"")</f>
        <v>0.94900000000000007</v>
      </c>
      <c r="AA117" s="65"/>
      <c r="AB117" s="66"/>
      <c r="AC117" s="177" t="s">
        <v>220</v>
      </c>
      <c r="AG117" s="75"/>
      <c r="AJ117" s="79"/>
      <c r="AK117" s="79">
        <v>0</v>
      </c>
      <c r="BB117" s="178" t="s">
        <v>1</v>
      </c>
      <c r="BM117" s="75">
        <f>IFERROR(X117*I117/H117,"0")</f>
        <v>425.33333333333331</v>
      </c>
      <c r="BN117" s="75">
        <f>IFERROR(Y117*I117/H117,"0")</f>
        <v>430.65</v>
      </c>
      <c r="BO117" s="75">
        <f>IFERROR(1/J117*(X117/H117),"0")</f>
        <v>0.77160493827160492</v>
      </c>
      <c r="BP117" s="75">
        <f>IFERROR(1/J117*(Y117/H117),"0")</f>
        <v>0.78125</v>
      </c>
    </row>
    <row r="118" spans="1:68" ht="27" hidden="1" customHeight="1" x14ac:dyDescent="0.25">
      <c r="A118" s="60" t="s">
        <v>221</v>
      </c>
      <c r="B118" s="60" t="s">
        <v>222</v>
      </c>
      <c r="C118" s="34">
        <v>4301051730</v>
      </c>
      <c r="D118" s="571">
        <v>4607091383256</v>
      </c>
      <c r="E118" s="572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77</v>
      </c>
      <c r="L118" s="35"/>
      <c r="M118" s="36" t="s">
        <v>93</v>
      </c>
      <c r="N118" s="36"/>
      <c r="O118" s="35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220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223</v>
      </c>
      <c r="B119" s="60" t="s">
        <v>224</v>
      </c>
      <c r="C119" s="34">
        <v>4301051721</v>
      </c>
      <c r="D119" s="571">
        <v>4607091385748</v>
      </c>
      <c r="E119" s="572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77</v>
      </c>
      <c r="L119" s="35"/>
      <c r="M119" s="36" t="s">
        <v>93</v>
      </c>
      <c r="N119" s="36"/>
      <c r="O119" s="35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70</v>
      </c>
      <c r="X119" s="56">
        <v>540</v>
      </c>
      <c r="Y119" s="53">
        <f>IFERROR(IF(X119="",0,CEILING((X119/$H119),1)*$H119),"")</f>
        <v>540</v>
      </c>
      <c r="Z119" s="39">
        <f>IFERROR(IF(Y119=0,"",ROUNDUP(Y119/H119,0)*0.00651),"")</f>
        <v>1.302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590.4</v>
      </c>
      <c r="BN119" s="75">
        <f>IFERROR(Y119*I119/H119,"0")</f>
        <v>590.4</v>
      </c>
      <c r="BO119" s="75">
        <f>IFERROR(1/J119*(X119/H119),"0")</f>
        <v>1.098901098901099</v>
      </c>
      <c r="BP119" s="75">
        <f>IFERROR(1/J119*(Y119/H119),"0")</f>
        <v>1.098901098901099</v>
      </c>
    </row>
    <row r="120" spans="1:68" ht="16.5" customHeight="1" x14ac:dyDescent="0.25">
      <c r="A120" s="60" t="s">
        <v>225</v>
      </c>
      <c r="B120" s="60" t="s">
        <v>226</v>
      </c>
      <c r="C120" s="34">
        <v>4301051740</v>
      </c>
      <c r="D120" s="571">
        <v>4680115884533</v>
      </c>
      <c r="E120" s="572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77</v>
      </c>
      <c r="L120" s="35"/>
      <c r="M120" s="36" t="s">
        <v>78</v>
      </c>
      <c r="N120" s="36"/>
      <c r="O120" s="35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70</v>
      </c>
      <c r="X120" s="56">
        <v>24</v>
      </c>
      <c r="Y120" s="53">
        <f>IFERROR(IF(X120="",0,CEILING((X120/$H120),1)*$H120),"")</f>
        <v>25.2</v>
      </c>
      <c r="Z120" s="39">
        <f>IFERROR(IF(Y120=0,"",ROUNDUP(Y120/H120,0)*0.00651),"")</f>
        <v>9.1139999999999999E-2</v>
      </c>
      <c r="AA120" s="65"/>
      <c r="AB120" s="66"/>
      <c r="AC120" s="183" t="s">
        <v>227</v>
      </c>
      <c r="AG120" s="75"/>
      <c r="AJ120" s="79"/>
      <c r="AK120" s="79">
        <v>0</v>
      </c>
      <c r="BB120" s="184" t="s">
        <v>1</v>
      </c>
      <c r="BM120" s="75">
        <f>IFERROR(X120*I120/H120,"0")</f>
        <v>26.4</v>
      </c>
      <c r="BN120" s="75">
        <f>IFERROR(Y120*I120/H120,"0")</f>
        <v>27.72</v>
      </c>
      <c r="BO120" s="75">
        <f>IFERROR(1/J120*(X120/H120),"0")</f>
        <v>7.3260073260073263E-2</v>
      </c>
      <c r="BP120" s="75">
        <f>IFERROR(1/J120*(Y120/H120),"0")</f>
        <v>7.6923076923076927E-2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40" t="s">
        <v>73</v>
      </c>
      <c r="X121" s="41">
        <f>IFERROR(X117/H117,"0")+IFERROR(X118/H118,"0")+IFERROR(X119/H119,"0")+IFERROR(X120/H120,"0")</f>
        <v>262.71604938271605</v>
      </c>
      <c r="Y121" s="41">
        <f>IFERROR(Y117/H117,"0")+IFERROR(Y118/H118,"0")+IFERROR(Y119/H119,"0")+IFERROR(Y120/H120,"0")</f>
        <v>264</v>
      </c>
      <c r="Z121" s="41">
        <f>IFERROR(IF(Z117="",0,Z117),"0")+IFERROR(IF(Z118="",0,Z118),"0")+IFERROR(IF(Z119="",0,Z119),"0")+IFERROR(IF(Z120="",0,Z120),"0")</f>
        <v>2.3421400000000006</v>
      </c>
      <c r="AA121" s="64"/>
      <c r="AB121" s="64"/>
      <c r="AC121" s="64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40" t="s">
        <v>70</v>
      </c>
      <c r="X122" s="41">
        <f>IFERROR(SUM(X117:X120),"0")</f>
        <v>964</v>
      </c>
      <c r="Y122" s="41">
        <f>IFERROR(SUM(Y117:Y120),"0")</f>
        <v>970.2</v>
      </c>
      <c r="Z122" s="40"/>
      <c r="AA122" s="64"/>
      <c r="AB122" s="64"/>
      <c r="AC122" s="64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63"/>
      <c r="AB123" s="63"/>
      <c r="AC123" s="63"/>
    </row>
    <row r="124" spans="1:68" ht="27" hidden="1" customHeight="1" x14ac:dyDescent="0.25">
      <c r="A124" s="60" t="s">
        <v>228</v>
      </c>
      <c r="B124" s="60" t="s">
        <v>229</v>
      </c>
      <c r="C124" s="34">
        <v>4301060357</v>
      </c>
      <c r="D124" s="571">
        <v>4680115882652</v>
      </c>
      <c r="E124" s="572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77</v>
      </c>
      <c r="L124" s="35"/>
      <c r="M124" s="36" t="s">
        <v>78</v>
      </c>
      <c r="N124" s="36"/>
      <c r="O124" s="35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70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230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231</v>
      </c>
      <c r="B125" s="60" t="s">
        <v>232</v>
      </c>
      <c r="C125" s="34">
        <v>4301060317</v>
      </c>
      <c r="D125" s="571">
        <v>4680115880238</v>
      </c>
      <c r="E125" s="572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77</v>
      </c>
      <c r="L125" s="35"/>
      <c r="M125" s="36" t="s">
        <v>78</v>
      </c>
      <c r="N125" s="36"/>
      <c r="O125" s="35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70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233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40" t="s">
        <v>73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40" t="s">
        <v>70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62"/>
      <c r="AB128" s="62"/>
      <c r="AC128" s="6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63"/>
      <c r="AB129" s="63"/>
      <c r="AC129" s="63"/>
    </row>
    <row r="130" spans="1:68" ht="27" customHeight="1" x14ac:dyDescent="0.25">
      <c r="A130" s="60" t="s">
        <v>235</v>
      </c>
      <c r="B130" s="60" t="s">
        <v>236</v>
      </c>
      <c r="C130" s="34">
        <v>4301011562</v>
      </c>
      <c r="D130" s="571">
        <v>4680115882577</v>
      </c>
      <c r="E130" s="572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77</v>
      </c>
      <c r="L130" s="35"/>
      <c r="M130" s="36" t="s">
        <v>98</v>
      </c>
      <c r="N130" s="36"/>
      <c r="O130" s="35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7"/>
      <c r="V130" s="37"/>
      <c r="W130" s="38" t="s">
        <v>70</v>
      </c>
      <c r="X130" s="56">
        <v>140</v>
      </c>
      <c r="Y130" s="53">
        <f>IFERROR(IF(X130="",0,CEILING((X130/$H130),1)*$H130),"")</f>
        <v>140.80000000000001</v>
      </c>
      <c r="Z130" s="39">
        <f>IFERROR(IF(Y130=0,"",ROUNDUP(Y130/H130,0)*0.00651),"")</f>
        <v>0.28644000000000003</v>
      </c>
      <c r="AA130" s="65"/>
      <c r="AB130" s="66"/>
      <c r="AC130" s="189" t="s">
        <v>237</v>
      </c>
      <c r="AG130" s="75"/>
      <c r="AJ130" s="79"/>
      <c r="AK130" s="79">
        <v>0</v>
      </c>
      <c r="BB130" s="190" t="s">
        <v>1</v>
      </c>
      <c r="BM130" s="75">
        <f>IFERROR(X130*I130/H130,"0")</f>
        <v>147.875</v>
      </c>
      <c r="BN130" s="75">
        <f>IFERROR(Y130*I130/H130,"0")</f>
        <v>148.72</v>
      </c>
      <c r="BO130" s="75">
        <f>IFERROR(1/J130*(X130/H130),"0")</f>
        <v>0.24038461538461539</v>
      </c>
      <c r="BP130" s="75">
        <f>IFERROR(1/J130*(Y130/H130),"0")</f>
        <v>0.24175824175824179</v>
      </c>
    </row>
    <row r="131" spans="1:68" ht="27" hidden="1" customHeight="1" x14ac:dyDescent="0.25">
      <c r="A131" s="60" t="s">
        <v>235</v>
      </c>
      <c r="B131" s="60" t="s">
        <v>238</v>
      </c>
      <c r="C131" s="34">
        <v>4301011564</v>
      </c>
      <c r="D131" s="571">
        <v>4680115882577</v>
      </c>
      <c r="E131" s="572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77</v>
      </c>
      <c r="L131" s="35"/>
      <c r="M131" s="36" t="s">
        <v>98</v>
      </c>
      <c r="N131" s="36"/>
      <c r="O131" s="35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7"/>
      <c r="V131" s="37"/>
      <c r="W131" s="38" t="s">
        <v>70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237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40" t="s">
        <v>73</v>
      </c>
      <c r="X132" s="41">
        <f>IFERROR(X130/H130,"0")+IFERROR(X131/H131,"0")</f>
        <v>43.75</v>
      </c>
      <c r="Y132" s="41">
        <f>IFERROR(Y130/H130,"0")+IFERROR(Y131/H131,"0")</f>
        <v>44</v>
      </c>
      <c r="Z132" s="41">
        <f>IFERROR(IF(Z130="",0,Z130),"0")+IFERROR(IF(Z131="",0,Z131),"0")</f>
        <v>0.28644000000000003</v>
      </c>
      <c r="AA132" s="64"/>
      <c r="AB132" s="64"/>
      <c r="AC132" s="64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40" t="s">
        <v>70</v>
      </c>
      <c r="X133" s="41">
        <f>IFERROR(SUM(X130:X131),"0")</f>
        <v>140</v>
      </c>
      <c r="Y133" s="41">
        <f>IFERROR(SUM(Y130:Y131),"0")</f>
        <v>140.80000000000001</v>
      </c>
      <c r="Z133" s="40"/>
      <c r="AA133" s="64"/>
      <c r="AB133" s="64"/>
      <c r="AC133" s="64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63"/>
      <c r="AB134" s="63"/>
      <c r="AC134" s="63"/>
    </row>
    <row r="135" spans="1:68" ht="27" hidden="1" customHeight="1" x14ac:dyDescent="0.25">
      <c r="A135" s="60" t="s">
        <v>239</v>
      </c>
      <c r="B135" s="60" t="s">
        <v>240</v>
      </c>
      <c r="C135" s="34">
        <v>4301031235</v>
      </c>
      <c r="D135" s="571">
        <v>4680115883444</v>
      </c>
      <c r="E135" s="572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77</v>
      </c>
      <c r="L135" s="35"/>
      <c r="M135" s="36" t="s">
        <v>98</v>
      </c>
      <c r="N135" s="36"/>
      <c r="O135" s="35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70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241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239</v>
      </c>
      <c r="B136" s="60" t="s">
        <v>242</v>
      </c>
      <c r="C136" s="34">
        <v>4301031234</v>
      </c>
      <c r="D136" s="571">
        <v>4680115883444</v>
      </c>
      <c r="E136" s="572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77</v>
      </c>
      <c r="L136" s="35"/>
      <c r="M136" s="36" t="s">
        <v>98</v>
      </c>
      <c r="N136" s="36"/>
      <c r="O136" s="35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70</v>
      </c>
      <c r="X136" s="56">
        <v>87.5</v>
      </c>
      <c r="Y136" s="53">
        <f>IFERROR(IF(X136="",0,CEILING((X136/$H136),1)*$H136),"")</f>
        <v>89.6</v>
      </c>
      <c r="Z136" s="39">
        <f>IFERROR(IF(Y136=0,"",ROUNDUP(Y136/H136,0)*0.00651),"")</f>
        <v>0.20832000000000001</v>
      </c>
      <c r="AA136" s="65"/>
      <c r="AB136" s="66"/>
      <c r="AC136" s="195" t="s">
        <v>241</v>
      </c>
      <c r="AG136" s="75"/>
      <c r="AJ136" s="79"/>
      <c r="AK136" s="79">
        <v>0</v>
      </c>
      <c r="BB136" s="196" t="s">
        <v>1</v>
      </c>
      <c r="BM136" s="75">
        <f>IFERROR(X136*I136/H136,"0")</f>
        <v>95.875</v>
      </c>
      <c r="BN136" s="75">
        <f>IFERROR(Y136*I136/H136,"0")</f>
        <v>98.175999999999988</v>
      </c>
      <c r="BO136" s="75">
        <f>IFERROR(1/J136*(X136/H136),"0")</f>
        <v>0.17170329670329673</v>
      </c>
      <c r="BP136" s="75">
        <f>IFERROR(1/J136*(Y136/H136),"0")</f>
        <v>0.17582417582417584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40" t="s">
        <v>73</v>
      </c>
      <c r="X137" s="41">
        <f>IFERROR(X135/H135,"0")+IFERROR(X136/H136,"0")</f>
        <v>31.250000000000004</v>
      </c>
      <c r="Y137" s="41">
        <f>IFERROR(Y135/H135,"0")+IFERROR(Y136/H136,"0")</f>
        <v>32</v>
      </c>
      <c r="Z137" s="41">
        <f>IFERROR(IF(Z135="",0,Z135),"0")+IFERROR(IF(Z136="",0,Z136),"0")</f>
        <v>0.20832000000000001</v>
      </c>
      <c r="AA137" s="64"/>
      <c r="AB137" s="64"/>
      <c r="AC137" s="64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40" t="s">
        <v>70</v>
      </c>
      <c r="X138" s="41">
        <f>IFERROR(SUM(X135:X136),"0")</f>
        <v>87.5</v>
      </c>
      <c r="Y138" s="41">
        <f>IFERROR(SUM(Y135:Y136),"0")</f>
        <v>89.6</v>
      </c>
      <c r="Z138" s="40"/>
      <c r="AA138" s="64"/>
      <c r="AB138" s="64"/>
      <c r="AC138" s="64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63"/>
      <c r="AB139" s="63"/>
      <c r="AC139" s="63"/>
    </row>
    <row r="140" spans="1:68" ht="16.5" hidden="1" customHeight="1" x14ac:dyDescent="0.25">
      <c r="A140" s="60" t="s">
        <v>243</v>
      </c>
      <c r="B140" s="60" t="s">
        <v>244</v>
      </c>
      <c r="C140" s="34">
        <v>4301051477</v>
      </c>
      <c r="D140" s="571">
        <v>4680115882584</v>
      </c>
      <c r="E140" s="572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77</v>
      </c>
      <c r="L140" s="35"/>
      <c r="M140" s="36" t="s">
        <v>98</v>
      </c>
      <c r="N140" s="36"/>
      <c r="O140" s="35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70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237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243</v>
      </c>
      <c r="B141" s="60" t="s">
        <v>245</v>
      </c>
      <c r="C141" s="34">
        <v>4301051476</v>
      </c>
      <c r="D141" s="571">
        <v>4680115882584</v>
      </c>
      <c r="E141" s="572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77</v>
      </c>
      <c r="L141" s="35"/>
      <c r="M141" s="36" t="s">
        <v>98</v>
      </c>
      <c r="N141" s="36"/>
      <c r="O141" s="35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70</v>
      </c>
      <c r="X141" s="56">
        <v>132</v>
      </c>
      <c r="Y141" s="53">
        <f>IFERROR(IF(X141="",0,CEILING((X141/$H141),1)*$H141),"")</f>
        <v>132</v>
      </c>
      <c r="Z141" s="39">
        <f>IFERROR(IF(Y141=0,"",ROUNDUP(Y141/H141,0)*0.00651),"")</f>
        <v>0.32550000000000001</v>
      </c>
      <c r="AA141" s="65"/>
      <c r="AB141" s="66"/>
      <c r="AC141" s="199" t="s">
        <v>237</v>
      </c>
      <c r="AG141" s="75"/>
      <c r="AJ141" s="79"/>
      <c r="AK141" s="79">
        <v>0</v>
      </c>
      <c r="BB141" s="200" t="s">
        <v>1</v>
      </c>
      <c r="BM141" s="75">
        <f>IFERROR(X141*I141/H141,"0")</f>
        <v>145.39999999999998</v>
      </c>
      <c r="BN141" s="75">
        <f>IFERROR(Y141*I141/H141,"0")</f>
        <v>145.39999999999998</v>
      </c>
      <c r="BO141" s="75">
        <f>IFERROR(1/J141*(X141/H141),"0")</f>
        <v>0.27472527472527475</v>
      </c>
      <c r="BP141" s="75">
        <f>IFERROR(1/J141*(Y141/H141),"0")</f>
        <v>0.27472527472527475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40" t="s">
        <v>73</v>
      </c>
      <c r="X142" s="41">
        <f>IFERROR(X140/H140,"0")+IFERROR(X141/H141,"0")</f>
        <v>50</v>
      </c>
      <c r="Y142" s="41">
        <f>IFERROR(Y140/H140,"0")+IFERROR(Y141/H141,"0")</f>
        <v>50</v>
      </c>
      <c r="Z142" s="41">
        <f>IFERROR(IF(Z140="",0,Z140),"0")+IFERROR(IF(Z141="",0,Z141),"0")</f>
        <v>0.32550000000000001</v>
      </c>
      <c r="AA142" s="64"/>
      <c r="AB142" s="64"/>
      <c r="AC142" s="64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40" t="s">
        <v>70</v>
      </c>
      <c r="X143" s="41">
        <f>IFERROR(SUM(X140:X141),"0")</f>
        <v>132</v>
      </c>
      <c r="Y143" s="41">
        <f>IFERROR(SUM(Y140:Y141),"0")</f>
        <v>132</v>
      </c>
      <c r="Z143" s="40"/>
      <c r="AA143" s="64"/>
      <c r="AB143" s="64"/>
      <c r="AC143" s="64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62"/>
      <c r="AB144" s="62"/>
      <c r="AC144" s="6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63"/>
      <c r="AB145" s="63"/>
      <c r="AC145" s="63"/>
    </row>
    <row r="146" spans="1:68" ht="27" hidden="1" customHeight="1" x14ac:dyDescent="0.25">
      <c r="A146" s="60" t="s">
        <v>246</v>
      </c>
      <c r="B146" s="60" t="s">
        <v>247</v>
      </c>
      <c r="C146" s="34">
        <v>4301011705</v>
      </c>
      <c r="D146" s="571">
        <v>4607091384604</v>
      </c>
      <c r="E146" s="572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111</v>
      </c>
      <c r="L146" s="35"/>
      <c r="M146" s="36" t="s">
        <v>107</v>
      </c>
      <c r="N146" s="36"/>
      <c r="O146" s="35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70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248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40" t="s">
        <v>73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40" t="s">
        <v>70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63"/>
      <c r="AB149" s="63"/>
      <c r="AC149" s="63"/>
    </row>
    <row r="150" spans="1:68" ht="16.5" hidden="1" customHeight="1" x14ac:dyDescent="0.25">
      <c r="A150" s="60" t="s">
        <v>249</v>
      </c>
      <c r="B150" s="60" t="s">
        <v>250</v>
      </c>
      <c r="C150" s="34">
        <v>4301030895</v>
      </c>
      <c r="D150" s="571">
        <v>4607091387667</v>
      </c>
      <c r="E150" s="572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106</v>
      </c>
      <c r="L150" s="35"/>
      <c r="M150" s="36" t="s">
        <v>107</v>
      </c>
      <c r="N150" s="36"/>
      <c r="O150" s="35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70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251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252</v>
      </c>
      <c r="B151" s="60" t="s">
        <v>253</v>
      </c>
      <c r="C151" s="34">
        <v>4301030961</v>
      </c>
      <c r="D151" s="571">
        <v>4607091387636</v>
      </c>
      <c r="E151" s="572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77</v>
      </c>
      <c r="L151" s="35"/>
      <c r="M151" s="36" t="s">
        <v>68</v>
      </c>
      <c r="N151" s="36"/>
      <c r="O151" s="35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70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254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255</v>
      </c>
      <c r="B152" s="60" t="s">
        <v>256</v>
      </c>
      <c r="C152" s="34">
        <v>4301030963</v>
      </c>
      <c r="D152" s="571">
        <v>4607091382426</v>
      </c>
      <c r="E152" s="572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68</v>
      </c>
      <c r="N152" s="36"/>
      <c r="O152" s="35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257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40" t="s">
        <v>73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40" t="s">
        <v>70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2"/>
      <c r="AB155" s="52"/>
      <c r="AC155" s="52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62"/>
      <c r="AB156" s="62"/>
      <c r="AC156" s="6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63"/>
      <c r="AB157" s="63"/>
      <c r="AC157" s="63"/>
    </row>
    <row r="158" spans="1:68" ht="27" hidden="1" customHeight="1" x14ac:dyDescent="0.25">
      <c r="A158" s="60" t="s">
        <v>260</v>
      </c>
      <c r="B158" s="60" t="s">
        <v>261</v>
      </c>
      <c r="C158" s="34">
        <v>4301020323</v>
      </c>
      <c r="D158" s="571">
        <v>4680115886223</v>
      </c>
      <c r="E158" s="572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67</v>
      </c>
      <c r="L158" s="35"/>
      <c r="M158" s="36" t="s">
        <v>68</v>
      </c>
      <c r="N158" s="36"/>
      <c r="O158" s="35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70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262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40" t="s">
        <v>73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40" t="s">
        <v>70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63"/>
      <c r="AB161" s="63"/>
      <c r="AC161" s="63"/>
    </row>
    <row r="162" spans="1:68" ht="27" customHeight="1" x14ac:dyDescent="0.25">
      <c r="A162" s="60" t="s">
        <v>263</v>
      </c>
      <c r="B162" s="60" t="s">
        <v>264</v>
      </c>
      <c r="C162" s="34">
        <v>4301031191</v>
      </c>
      <c r="D162" s="571">
        <v>4680115880993</v>
      </c>
      <c r="E162" s="572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111</v>
      </c>
      <c r="L162" s="35"/>
      <c r="M162" s="36" t="s">
        <v>68</v>
      </c>
      <c r="N162" s="36"/>
      <c r="O162" s="35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70</v>
      </c>
      <c r="X162" s="56">
        <v>250</v>
      </c>
      <c r="Y162" s="53">
        <f t="shared" ref="Y162:Y170" si="16">IFERROR(IF(X162="",0,CEILING((X162/$H162),1)*$H162),"")</f>
        <v>252</v>
      </c>
      <c r="Z162" s="39">
        <f>IFERROR(IF(Y162=0,"",ROUNDUP(Y162/H162,0)*0.00902),"")</f>
        <v>0.54120000000000001</v>
      </c>
      <c r="AA162" s="65"/>
      <c r="AB162" s="66"/>
      <c r="AC162" s="211" t="s">
        <v>265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266.07142857142856</v>
      </c>
      <c r="BN162" s="75">
        <f t="shared" ref="BN162:BN170" si="18">IFERROR(Y162*I162/H162,"0")</f>
        <v>268.19999999999993</v>
      </c>
      <c r="BO162" s="75">
        <f t="shared" ref="BO162:BO170" si="19">IFERROR(1/J162*(X162/H162),"0")</f>
        <v>0.45093795093795092</v>
      </c>
      <c r="BP162" s="75">
        <f t="shared" ref="BP162:BP170" si="20">IFERROR(1/J162*(Y162/H162),"0")</f>
        <v>0.45454545454545459</v>
      </c>
    </row>
    <row r="163" spans="1:68" ht="27" customHeight="1" x14ac:dyDescent="0.25">
      <c r="A163" s="60" t="s">
        <v>266</v>
      </c>
      <c r="B163" s="60" t="s">
        <v>267</v>
      </c>
      <c r="C163" s="34">
        <v>4301031204</v>
      </c>
      <c r="D163" s="571">
        <v>4680115881761</v>
      </c>
      <c r="E163" s="572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111</v>
      </c>
      <c r="L163" s="35"/>
      <c r="M163" s="36" t="s">
        <v>68</v>
      </c>
      <c r="N163" s="36"/>
      <c r="O163" s="35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70</v>
      </c>
      <c r="X163" s="56">
        <v>30</v>
      </c>
      <c r="Y163" s="53">
        <f t="shared" si="16"/>
        <v>33.6</v>
      </c>
      <c r="Z163" s="39">
        <f>IFERROR(IF(Y163=0,"",ROUNDUP(Y163/H163,0)*0.00902),"")</f>
        <v>7.2160000000000002E-2</v>
      </c>
      <c r="AA163" s="65"/>
      <c r="AB163" s="66"/>
      <c r="AC163" s="213" t="s">
        <v>268</v>
      </c>
      <c r="AG163" s="75"/>
      <c r="AJ163" s="79"/>
      <c r="AK163" s="79">
        <v>0</v>
      </c>
      <c r="BB163" s="214" t="s">
        <v>1</v>
      </c>
      <c r="BM163" s="75">
        <f t="shared" si="17"/>
        <v>31.928571428571427</v>
      </c>
      <c r="BN163" s="75">
        <f t="shared" si="18"/>
        <v>35.76</v>
      </c>
      <c r="BO163" s="75">
        <f t="shared" si="19"/>
        <v>5.4112554112554112E-2</v>
      </c>
      <c r="BP163" s="75">
        <f t="shared" si="20"/>
        <v>6.0606060606060608E-2</v>
      </c>
    </row>
    <row r="164" spans="1:68" ht="27" customHeight="1" x14ac:dyDescent="0.25">
      <c r="A164" s="60" t="s">
        <v>269</v>
      </c>
      <c r="B164" s="60" t="s">
        <v>270</v>
      </c>
      <c r="C164" s="34">
        <v>4301031201</v>
      </c>
      <c r="D164" s="571">
        <v>4680115881563</v>
      </c>
      <c r="E164" s="572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70</v>
      </c>
      <c r="X164" s="56">
        <v>200</v>
      </c>
      <c r="Y164" s="53">
        <f t="shared" si="16"/>
        <v>201.60000000000002</v>
      </c>
      <c r="Z164" s="39">
        <f>IFERROR(IF(Y164=0,"",ROUNDUP(Y164/H164,0)*0.00902),"")</f>
        <v>0.43296000000000001</v>
      </c>
      <c r="AA164" s="65"/>
      <c r="AB164" s="66"/>
      <c r="AC164" s="215" t="s">
        <v>271</v>
      </c>
      <c r="AG164" s="75"/>
      <c r="AJ164" s="79"/>
      <c r="AK164" s="79">
        <v>0</v>
      </c>
      <c r="BB164" s="216" t="s">
        <v>1</v>
      </c>
      <c r="BM164" s="75">
        <f t="shared" si="17"/>
        <v>210</v>
      </c>
      <c r="BN164" s="75">
        <f t="shared" si="18"/>
        <v>211.68000000000004</v>
      </c>
      <c r="BO164" s="75">
        <f t="shared" si="19"/>
        <v>0.36075036075036077</v>
      </c>
      <c r="BP164" s="75">
        <f t="shared" si="20"/>
        <v>0.36363636363636365</v>
      </c>
    </row>
    <row r="165" spans="1:68" ht="27" customHeight="1" x14ac:dyDescent="0.25">
      <c r="A165" s="60" t="s">
        <v>272</v>
      </c>
      <c r="B165" s="60" t="s">
        <v>273</v>
      </c>
      <c r="C165" s="34">
        <v>4301031199</v>
      </c>
      <c r="D165" s="571">
        <v>4680115880986</v>
      </c>
      <c r="E165" s="572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67</v>
      </c>
      <c r="L165" s="35"/>
      <c r="M165" s="36" t="s">
        <v>68</v>
      </c>
      <c r="N165" s="36"/>
      <c r="O165" s="35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70</v>
      </c>
      <c r="X165" s="56">
        <v>140</v>
      </c>
      <c r="Y165" s="53">
        <f t="shared" si="16"/>
        <v>140.70000000000002</v>
      </c>
      <c r="Z165" s="39">
        <f>IFERROR(IF(Y165=0,"",ROUNDUP(Y165/H165,0)*0.00502),"")</f>
        <v>0.33634000000000003</v>
      </c>
      <c r="AA165" s="65"/>
      <c r="AB165" s="66"/>
      <c r="AC165" s="217" t="s">
        <v>265</v>
      </c>
      <c r="AG165" s="75"/>
      <c r="AJ165" s="79"/>
      <c r="AK165" s="79">
        <v>0</v>
      </c>
      <c r="BB165" s="218" t="s">
        <v>1</v>
      </c>
      <c r="BM165" s="75">
        <f t="shared" si="17"/>
        <v>148.66666666666666</v>
      </c>
      <c r="BN165" s="75">
        <f t="shared" si="18"/>
        <v>149.41</v>
      </c>
      <c r="BO165" s="75">
        <f t="shared" si="19"/>
        <v>0.28490028490028491</v>
      </c>
      <c r="BP165" s="75">
        <f t="shared" si="20"/>
        <v>0.28632478632478636</v>
      </c>
    </row>
    <row r="166" spans="1:68" ht="27" customHeight="1" x14ac:dyDescent="0.25">
      <c r="A166" s="60" t="s">
        <v>274</v>
      </c>
      <c r="B166" s="60" t="s">
        <v>275</v>
      </c>
      <c r="C166" s="34">
        <v>4301031205</v>
      </c>
      <c r="D166" s="571">
        <v>4680115881785</v>
      </c>
      <c r="E166" s="572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70</v>
      </c>
      <c r="X166" s="56">
        <v>147</v>
      </c>
      <c r="Y166" s="53">
        <f t="shared" si="16"/>
        <v>147</v>
      </c>
      <c r="Z166" s="39">
        <f>IFERROR(IF(Y166=0,"",ROUNDUP(Y166/H166,0)*0.00502),"")</f>
        <v>0.35139999999999999</v>
      </c>
      <c r="AA166" s="65"/>
      <c r="AB166" s="66"/>
      <c r="AC166" s="219" t="s">
        <v>268</v>
      </c>
      <c r="AG166" s="75"/>
      <c r="AJ166" s="79"/>
      <c r="AK166" s="79">
        <v>0</v>
      </c>
      <c r="BB166" s="220" t="s">
        <v>1</v>
      </c>
      <c r="BM166" s="75">
        <f t="shared" si="17"/>
        <v>156.1</v>
      </c>
      <c r="BN166" s="75">
        <f t="shared" si="18"/>
        <v>156.1</v>
      </c>
      <c r="BO166" s="75">
        <f t="shared" si="19"/>
        <v>0.29914529914529919</v>
      </c>
      <c r="BP166" s="75">
        <f t="shared" si="20"/>
        <v>0.29914529914529919</v>
      </c>
    </row>
    <row r="167" spans="1:68" ht="27" hidden="1" customHeight="1" x14ac:dyDescent="0.25">
      <c r="A167" s="60" t="s">
        <v>276</v>
      </c>
      <c r="B167" s="60" t="s">
        <v>277</v>
      </c>
      <c r="C167" s="34">
        <v>4301031399</v>
      </c>
      <c r="D167" s="571">
        <v>4680115886537</v>
      </c>
      <c r="E167" s="572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70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278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279</v>
      </c>
      <c r="B168" s="60" t="s">
        <v>280</v>
      </c>
      <c r="C168" s="34">
        <v>4301031202</v>
      </c>
      <c r="D168" s="571">
        <v>4680115881679</v>
      </c>
      <c r="E168" s="572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70</v>
      </c>
      <c r="X168" s="56">
        <v>245</v>
      </c>
      <c r="Y168" s="53">
        <f t="shared" si="16"/>
        <v>245.70000000000002</v>
      </c>
      <c r="Z168" s="39">
        <f>IFERROR(IF(Y168=0,"",ROUNDUP(Y168/H168,0)*0.00502),"")</f>
        <v>0.58733999999999997</v>
      </c>
      <c r="AA168" s="65"/>
      <c r="AB168" s="66"/>
      <c r="AC168" s="223" t="s">
        <v>271</v>
      </c>
      <c r="AG168" s="75"/>
      <c r="AJ168" s="79"/>
      <c r="AK168" s="79">
        <v>0</v>
      </c>
      <c r="BB168" s="224" t="s">
        <v>1</v>
      </c>
      <c r="BM168" s="75">
        <f t="shared" si="17"/>
        <v>256.66666666666663</v>
      </c>
      <c r="BN168" s="75">
        <f t="shared" si="18"/>
        <v>257.40000000000003</v>
      </c>
      <c r="BO168" s="75">
        <f t="shared" si="19"/>
        <v>0.4985754985754986</v>
      </c>
      <c r="BP168" s="75">
        <f t="shared" si="20"/>
        <v>0.5</v>
      </c>
    </row>
    <row r="169" spans="1:68" ht="27" hidden="1" customHeight="1" x14ac:dyDescent="0.25">
      <c r="A169" s="60" t="s">
        <v>281</v>
      </c>
      <c r="B169" s="60" t="s">
        <v>282</v>
      </c>
      <c r="C169" s="34">
        <v>4301031158</v>
      </c>
      <c r="D169" s="571">
        <v>4680115880191</v>
      </c>
      <c r="E169" s="572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77</v>
      </c>
      <c r="L169" s="35"/>
      <c r="M169" s="36" t="s">
        <v>68</v>
      </c>
      <c r="N169" s="36"/>
      <c r="O169" s="35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70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271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283</v>
      </c>
      <c r="B170" s="60" t="s">
        <v>284</v>
      </c>
      <c r="C170" s="34">
        <v>4301031245</v>
      </c>
      <c r="D170" s="571">
        <v>4680115883963</v>
      </c>
      <c r="E170" s="572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70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285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40" t="s">
        <v>73</v>
      </c>
      <c r="X171" s="41">
        <f>IFERROR(X162/H162,"0")+IFERROR(X163/H163,"0")+IFERROR(X164/H164,"0")+IFERROR(X165/H165,"0")+IFERROR(X166/H166,"0")+IFERROR(X167/H167,"0")+IFERROR(X168/H168,"0")+IFERROR(X169/H169,"0")+IFERROR(X170/H170,"0")</f>
        <v>367.61904761904759</v>
      </c>
      <c r="Y171" s="41">
        <f>IFERROR(Y162/H162,"0")+IFERROR(Y163/H163,"0")+IFERROR(Y164/H164,"0")+IFERROR(Y165/H165,"0")+IFERROR(Y166/H166,"0")+IFERROR(Y167/H167,"0")+IFERROR(Y168/H168,"0")+IFERROR(Y169/H169,"0")+IFERROR(Y170/H170,"0")</f>
        <v>370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2.3214000000000001</v>
      </c>
      <c r="AA171" s="64"/>
      <c r="AB171" s="64"/>
      <c r="AC171" s="64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40" t="s">
        <v>70</v>
      </c>
      <c r="X172" s="41">
        <f>IFERROR(SUM(X162:X170),"0")</f>
        <v>1012</v>
      </c>
      <c r="Y172" s="41">
        <f>IFERROR(SUM(Y162:Y170),"0")</f>
        <v>1020.6000000000001</v>
      </c>
      <c r="Z172" s="40"/>
      <c r="AA172" s="64"/>
      <c r="AB172" s="64"/>
      <c r="AC172" s="64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63"/>
      <c r="AB173" s="63"/>
      <c r="AC173" s="63"/>
    </row>
    <row r="174" spans="1:68" ht="27" customHeight="1" x14ac:dyDescent="0.25">
      <c r="A174" s="60" t="s">
        <v>286</v>
      </c>
      <c r="B174" s="60" t="s">
        <v>287</v>
      </c>
      <c r="C174" s="34">
        <v>4301032053</v>
      </c>
      <c r="D174" s="571">
        <v>4680115886780</v>
      </c>
      <c r="E174" s="572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288</v>
      </c>
      <c r="L174" s="35"/>
      <c r="M174" s="36" t="s">
        <v>289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70</v>
      </c>
      <c r="X174" s="56">
        <v>14</v>
      </c>
      <c r="Y174" s="53">
        <f>IFERROR(IF(X174="",0,CEILING((X174/$H174),1)*$H174),"")</f>
        <v>15.120000000000001</v>
      </c>
      <c r="Z174" s="39">
        <f>IFERROR(IF(Y174=0,"",ROUNDUP(Y174/H174,0)*0.0059),"")</f>
        <v>7.0800000000000002E-2</v>
      </c>
      <c r="AA174" s="65"/>
      <c r="AB174" s="66"/>
      <c r="AC174" s="229" t="s">
        <v>290</v>
      </c>
      <c r="AG174" s="75"/>
      <c r="AJ174" s="79"/>
      <c r="AK174" s="79">
        <v>0</v>
      </c>
      <c r="BB174" s="230" t="s">
        <v>1</v>
      </c>
      <c r="BM174" s="75">
        <f>IFERROR(X174*I174/H174,"0")</f>
        <v>16.111111111111111</v>
      </c>
      <c r="BN174" s="75">
        <f>IFERROR(Y174*I174/H174,"0")</f>
        <v>17.399999999999999</v>
      </c>
      <c r="BO174" s="75">
        <f>IFERROR(1/J174*(X174/H174),"0")</f>
        <v>5.1440329218106991E-2</v>
      </c>
      <c r="BP174" s="75">
        <f>IFERROR(1/J174*(Y174/H174),"0")</f>
        <v>5.5555555555555552E-2</v>
      </c>
    </row>
    <row r="175" spans="1:68" ht="27" customHeight="1" x14ac:dyDescent="0.25">
      <c r="A175" s="60" t="s">
        <v>291</v>
      </c>
      <c r="B175" s="60" t="s">
        <v>292</v>
      </c>
      <c r="C175" s="34">
        <v>4301032051</v>
      </c>
      <c r="D175" s="571">
        <v>4680115886742</v>
      </c>
      <c r="E175" s="572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288</v>
      </c>
      <c r="L175" s="35"/>
      <c r="M175" s="36" t="s">
        <v>289</v>
      </c>
      <c r="N175" s="36"/>
      <c r="O175" s="35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70</v>
      </c>
      <c r="X175" s="56">
        <v>28</v>
      </c>
      <c r="Y175" s="53">
        <f>IFERROR(IF(X175="",0,CEILING((X175/$H175),1)*$H175),"")</f>
        <v>28.98</v>
      </c>
      <c r="Z175" s="39">
        <f>IFERROR(IF(Y175=0,"",ROUNDUP(Y175/H175,0)*0.0059),"")</f>
        <v>0.13569999999999999</v>
      </c>
      <c r="AA175" s="65"/>
      <c r="AB175" s="66"/>
      <c r="AC175" s="231" t="s">
        <v>293</v>
      </c>
      <c r="AG175" s="75"/>
      <c r="AJ175" s="79"/>
      <c r="AK175" s="79">
        <v>0</v>
      </c>
      <c r="BB175" s="232" t="s">
        <v>1</v>
      </c>
      <c r="BM175" s="75">
        <f>IFERROR(X175*I175/H175,"0")</f>
        <v>32.222222222222221</v>
      </c>
      <c r="BN175" s="75">
        <f>IFERROR(Y175*I175/H175,"0")</f>
        <v>33.35</v>
      </c>
      <c r="BO175" s="75">
        <f>IFERROR(1/J175*(X175/H175),"0")</f>
        <v>0.10288065843621398</v>
      </c>
      <c r="BP175" s="75">
        <f>IFERROR(1/J175*(Y175/H175),"0")</f>
        <v>0.10648148148148148</v>
      </c>
    </row>
    <row r="176" spans="1:68" ht="27" customHeight="1" x14ac:dyDescent="0.25">
      <c r="A176" s="60" t="s">
        <v>294</v>
      </c>
      <c r="B176" s="60" t="s">
        <v>295</v>
      </c>
      <c r="C176" s="34">
        <v>4301032052</v>
      </c>
      <c r="D176" s="571">
        <v>4680115886766</v>
      </c>
      <c r="E176" s="572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70</v>
      </c>
      <c r="X176" s="56">
        <v>28</v>
      </c>
      <c r="Y176" s="53">
        <f>IFERROR(IF(X176="",0,CEILING((X176/$H176),1)*$H176),"")</f>
        <v>28.98</v>
      </c>
      <c r="Z176" s="39">
        <f>IFERROR(IF(Y176=0,"",ROUNDUP(Y176/H176,0)*0.0059),"")</f>
        <v>0.13569999999999999</v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32.222222222222221</v>
      </c>
      <c r="BN176" s="75">
        <f>IFERROR(Y176*I176/H176,"0")</f>
        <v>33.35</v>
      </c>
      <c r="BO176" s="75">
        <f>IFERROR(1/J176*(X176/H176),"0")</f>
        <v>0.10288065843621398</v>
      </c>
      <c r="BP176" s="75">
        <f>IFERROR(1/J176*(Y176/H176),"0")</f>
        <v>0.10648148148148148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40" t="s">
        <v>73</v>
      </c>
      <c r="X177" s="41">
        <f>IFERROR(X174/H174,"0")+IFERROR(X175/H175,"0")+IFERROR(X176/H176,"0")</f>
        <v>55.55555555555555</v>
      </c>
      <c r="Y177" s="41">
        <f>IFERROR(Y174/H174,"0")+IFERROR(Y175/H175,"0")+IFERROR(Y176/H176,"0")</f>
        <v>58</v>
      </c>
      <c r="Z177" s="41">
        <f>IFERROR(IF(Z174="",0,Z174),"0")+IFERROR(IF(Z175="",0,Z175),"0")+IFERROR(IF(Z176="",0,Z176),"0")</f>
        <v>0.34219999999999995</v>
      </c>
      <c r="AA177" s="64"/>
      <c r="AB177" s="64"/>
      <c r="AC177" s="64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40" t="s">
        <v>70</v>
      </c>
      <c r="X178" s="41">
        <f>IFERROR(SUM(X174:X176),"0")</f>
        <v>70</v>
      </c>
      <c r="Y178" s="41">
        <f>IFERROR(SUM(Y174:Y176),"0")</f>
        <v>73.08</v>
      </c>
      <c r="Z178" s="40"/>
      <c r="AA178" s="64"/>
      <c r="AB178" s="64"/>
      <c r="AC178" s="64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63"/>
      <c r="AB179" s="63"/>
      <c r="AC179" s="63"/>
    </row>
    <row r="180" spans="1:68" ht="27" customHeight="1" x14ac:dyDescent="0.25">
      <c r="A180" s="60" t="s">
        <v>297</v>
      </c>
      <c r="B180" s="60" t="s">
        <v>298</v>
      </c>
      <c r="C180" s="34">
        <v>4301170013</v>
      </c>
      <c r="D180" s="571">
        <v>4680115886797</v>
      </c>
      <c r="E180" s="572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288</v>
      </c>
      <c r="L180" s="35"/>
      <c r="M180" s="36" t="s">
        <v>289</v>
      </c>
      <c r="N180" s="36"/>
      <c r="O180" s="35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70</v>
      </c>
      <c r="X180" s="56">
        <v>24.5</v>
      </c>
      <c r="Y180" s="53">
        <f>IFERROR(IF(X180="",0,CEILING((X180/$H180),1)*$H180),"")</f>
        <v>25.2</v>
      </c>
      <c r="Z180" s="39">
        <f>IFERROR(IF(Y180=0,"",ROUNDUP(Y180/H180,0)*0.0059),"")</f>
        <v>0.11799999999999999</v>
      </c>
      <c r="AA180" s="65"/>
      <c r="AB180" s="66"/>
      <c r="AC180" s="235" t="s">
        <v>293</v>
      </c>
      <c r="AG180" s="75"/>
      <c r="AJ180" s="79"/>
      <c r="AK180" s="79">
        <v>0</v>
      </c>
      <c r="BB180" s="236" t="s">
        <v>1</v>
      </c>
      <c r="BM180" s="75">
        <f>IFERROR(X180*I180/H180,"0")</f>
        <v>28.194444444444443</v>
      </c>
      <c r="BN180" s="75">
        <f>IFERROR(Y180*I180/H180,"0")</f>
        <v>29</v>
      </c>
      <c r="BO180" s="75">
        <f>IFERROR(1/J180*(X180/H180),"0")</f>
        <v>9.0020576131687235E-2</v>
      </c>
      <c r="BP180" s="75">
        <f>IFERROR(1/J180*(Y180/H180),"0")</f>
        <v>9.2592592592592587E-2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40" t="s">
        <v>73</v>
      </c>
      <c r="X181" s="41">
        <f>IFERROR(X180/H180,"0")</f>
        <v>19.444444444444443</v>
      </c>
      <c r="Y181" s="41">
        <f>IFERROR(Y180/H180,"0")</f>
        <v>20</v>
      </c>
      <c r="Z181" s="41">
        <f>IFERROR(IF(Z180="",0,Z180),"0")</f>
        <v>0.11799999999999999</v>
      </c>
      <c r="AA181" s="64"/>
      <c r="AB181" s="64"/>
      <c r="AC181" s="64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40" t="s">
        <v>70</v>
      </c>
      <c r="X182" s="41">
        <f>IFERROR(SUM(X180:X180),"0")</f>
        <v>24.5</v>
      </c>
      <c r="Y182" s="41">
        <f>IFERROR(SUM(Y180:Y180),"0")</f>
        <v>25.2</v>
      </c>
      <c r="Z182" s="40"/>
      <c r="AA182" s="64"/>
      <c r="AB182" s="64"/>
      <c r="AC182" s="64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62"/>
      <c r="AB183" s="62"/>
      <c r="AC183" s="6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63"/>
      <c r="AB184" s="63"/>
      <c r="AC184" s="63"/>
    </row>
    <row r="185" spans="1:68" ht="16.5" hidden="1" customHeight="1" x14ac:dyDescent="0.25">
      <c r="A185" s="60" t="s">
        <v>300</v>
      </c>
      <c r="B185" s="60" t="s">
        <v>301</v>
      </c>
      <c r="C185" s="34">
        <v>4301011450</v>
      </c>
      <c r="D185" s="571">
        <v>4680115881402</v>
      </c>
      <c r="E185" s="572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106</v>
      </c>
      <c r="L185" s="35"/>
      <c r="M185" s="36" t="s">
        <v>107</v>
      </c>
      <c r="N185" s="36"/>
      <c r="O185" s="35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70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302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303</v>
      </c>
      <c r="B186" s="60" t="s">
        <v>304</v>
      </c>
      <c r="C186" s="34">
        <v>4301011768</v>
      </c>
      <c r="D186" s="571">
        <v>4680115881396</v>
      </c>
      <c r="E186" s="572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77</v>
      </c>
      <c r="L186" s="35"/>
      <c r="M186" s="36" t="s">
        <v>107</v>
      </c>
      <c r="N186" s="36"/>
      <c r="O186" s="35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70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302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40" t="s">
        <v>73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40" t="s">
        <v>70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63"/>
      <c r="AB189" s="63"/>
      <c r="AC189" s="63"/>
    </row>
    <row r="190" spans="1:68" ht="16.5" hidden="1" customHeight="1" x14ac:dyDescent="0.25">
      <c r="A190" s="60" t="s">
        <v>305</v>
      </c>
      <c r="B190" s="60" t="s">
        <v>306</v>
      </c>
      <c r="C190" s="34">
        <v>4301020262</v>
      </c>
      <c r="D190" s="571">
        <v>4680115882935</v>
      </c>
      <c r="E190" s="57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/>
      <c r="M190" s="36" t="s">
        <v>78</v>
      </c>
      <c r="N190" s="36"/>
      <c r="O190" s="35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70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307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308</v>
      </c>
      <c r="B191" s="60" t="s">
        <v>309</v>
      </c>
      <c r="C191" s="34">
        <v>4301020220</v>
      </c>
      <c r="D191" s="571">
        <v>4680115880764</v>
      </c>
      <c r="E191" s="572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77</v>
      </c>
      <c r="L191" s="35"/>
      <c r="M191" s="36" t="s">
        <v>107</v>
      </c>
      <c r="N191" s="36"/>
      <c r="O191" s="35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70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307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40" t="s">
        <v>73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40" t="s">
        <v>70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63"/>
      <c r="AB194" s="63"/>
      <c r="AC194" s="63"/>
    </row>
    <row r="195" spans="1:68" ht="27" customHeight="1" x14ac:dyDescent="0.25">
      <c r="A195" s="60" t="s">
        <v>310</v>
      </c>
      <c r="B195" s="60" t="s">
        <v>311</v>
      </c>
      <c r="C195" s="34">
        <v>4301031224</v>
      </c>
      <c r="D195" s="571">
        <v>4680115882683</v>
      </c>
      <c r="E195" s="572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111</v>
      </c>
      <c r="L195" s="35"/>
      <c r="M195" s="36" t="s">
        <v>68</v>
      </c>
      <c r="N195" s="36"/>
      <c r="O195" s="35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70</v>
      </c>
      <c r="X195" s="56">
        <v>110</v>
      </c>
      <c r="Y195" s="53">
        <f t="shared" ref="Y195:Y202" si="21">IFERROR(IF(X195="",0,CEILING((X195/$H195),1)*$H195),"")</f>
        <v>113.4</v>
      </c>
      <c r="Z195" s="39">
        <f>IFERROR(IF(Y195=0,"",ROUNDUP(Y195/H195,0)*0.00902),"")</f>
        <v>0.18942000000000001</v>
      </c>
      <c r="AA195" s="65"/>
      <c r="AB195" s="66"/>
      <c r="AC195" s="245" t="s">
        <v>312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114.27777777777777</v>
      </c>
      <c r="BN195" s="75">
        <f t="shared" ref="BN195:BN202" si="23">IFERROR(Y195*I195/H195,"0")</f>
        <v>117.81</v>
      </c>
      <c r="BO195" s="75">
        <f t="shared" ref="BO195:BO202" si="24">IFERROR(1/J195*(X195/H195),"0")</f>
        <v>0.15432098765432098</v>
      </c>
      <c r="BP195" s="75">
        <f t="shared" ref="BP195:BP202" si="25">IFERROR(1/J195*(Y195/H195),"0")</f>
        <v>0.15909090909090909</v>
      </c>
    </row>
    <row r="196" spans="1:68" ht="27" customHeight="1" x14ac:dyDescent="0.25">
      <c r="A196" s="60" t="s">
        <v>313</v>
      </c>
      <c r="B196" s="60" t="s">
        <v>314</v>
      </c>
      <c r="C196" s="34">
        <v>4301031230</v>
      </c>
      <c r="D196" s="571">
        <v>4680115882690</v>
      </c>
      <c r="E196" s="572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111</v>
      </c>
      <c r="L196" s="35"/>
      <c r="M196" s="36" t="s">
        <v>68</v>
      </c>
      <c r="N196" s="36"/>
      <c r="O196" s="35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70</v>
      </c>
      <c r="X196" s="56">
        <v>30</v>
      </c>
      <c r="Y196" s="53">
        <f t="shared" si="21"/>
        <v>32.400000000000006</v>
      </c>
      <c r="Z196" s="39">
        <f>IFERROR(IF(Y196=0,"",ROUNDUP(Y196/H196,0)*0.00902),"")</f>
        <v>5.4120000000000001E-2</v>
      </c>
      <c r="AA196" s="65"/>
      <c r="AB196" s="66"/>
      <c r="AC196" s="247" t="s">
        <v>315</v>
      </c>
      <c r="AG196" s="75"/>
      <c r="AJ196" s="79"/>
      <c r="AK196" s="79">
        <v>0</v>
      </c>
      <c r="BB196" s="248" t="s">
        <v>1</v>
      </c>
      <c r="BM196" s="75">
        <f t="shared" si="22"/>
        <v>31.166666666666668</v>
      </c>
      <c r="BN196" s="75">
        <f t="shared" si="23"/>
        <v>33.660000000000004</v>
      </c>
      <c r="BO196" s="75">
        <f t="shared" si="24"/>
        <v>4.208754208754209E-2</v>
      </c>
      <c r="BP196" s="75">
        <f t="shared" si="25"/>
        <v>4.5454545454545463E-2</v>
      </c>
    </row>
    <row r="197" spans="1:68" ht="27" customHeight="1" x14ac:dyDescent="0.25">
      <c r="A197" s="60" t="s">
        <v>316</v>
      </c>
      <c r="B197" s="60" t="s">
        <v>317</v>
      </c>
      <c r="C197" s="34">
        <v>4301031220</v>
      </c>
      <c r="D197" s="571">
        <v>4680115882669</v>
      </c>
      <c r="E197" s="572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70</v>
      </c>
      <c r="X197" s="56">
        <v>60</v>
      </c>
      <c r="Y197" s="53">
        <f t="shared" si="21"/>
        <v>64.800000000000011</v>
      </c>
      <c r="Z197" s="39">
        <f>IFERROR(IF(Y197=0,"",ROUNDUP(Y197/H197,0)*0.00902),"")</f>
        <v>0.10824</v>
      </c>
      <c r="AA197" s="65"/>
      <c r="AB197" s="66"/>
      <c r="AC197" s="249" t="s">
        <v>318</v>
      </c>
      <c r="AG197" s="75"/>
      <c r="AJ197" s="79"/>
      <c r="AK197" s="79">
        <v>0</v>
      </c>
      <c r="BB197" s="250" t="s">
        <v>1</v>
      </c>
      <c r="BM197" s="75">
        <f t="shared" si="22"/>
        <v>62.333333333333336</v>
      </c>
      <c r="BN197" s="75">
        <f t="shared" si="23"/>
        <v>67.320000000000007</v>
      </c>
      <c r="BO197" s="75">
        <f t="shared" si="24"/>
        <v>8.4175084175084181E-2</v>
      </c>
      <c r="BP197" s="75">
        <f t="shared" si="25"/>
        <v>9.0909090909090925E-2</v>
      </c>
    </row>
    <row r="198" spans="1:68" ht="27" customHeight="1" x14ac:dyDescent="0.25">
      <c r="A198" s="60" t="s">
        <v>319</v>
      </c>
      <c r="B198" s="60" t="s">
        <v>320</v>
      </c>
      <c r="C198" s="34">
        <v>4301031221</v>
      </c>
      <c r="D198" s="571">
        <v>4680115882676</v>
      </c>
      <c r="E198" s="572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70</v>
      </c>
      <c r="X198" s="56">
        <v>30</v>
      </c>
      <c r="Y198" s="53">
        <f t="shared" si="21"/>
        <v>32.400000000000006</v>
      </c>
      <c r="Z198" s="39">
        <f>IFERROR(IF(Y198=0,"",ROUNDUP(Y198/H198,0)*0.00902),"")</f>
        <v>5.4120000000000001E-2</v>
      </c>
      <c r="AA198" s="65"/>
      <c r="AB198" s="66"/>
      <c r="AC198" s="251" t="s">
        <v>321</v>
      </c>
      <c r="AG198" s="75"/>
      <c r="AJ198" s="79"/>
      <c r="AK198" s="79">
        <v>0</v>
      </c>
      <c r="BB198" s="252" t="s">
        <v>1</v>
      </c>
      <c r="BM198" s="75">
        <f t="shared" si="22"/>
        <v>31.166666666666668</v>
      </c>
      <c r="BN198" s="75">
        <f t="shared" si="23"/>
        <v>33.660000000000004</v>
      </c>
      <c r="BO198" s="75">
        <f t="shared" si="24"/>
        <v>4.208754208754209E-2</v>
      </c>
      <c r="BP198" s="75">
        <f t="shared" si="25"/>
        <v>4.5454545454545463E-2</v>
      </c>
    </row>
    <row r="199" spans="1:68" ht="27" customHeight="1" x14ac:dyDescent="0.25">
      <c r="A199" s="60" t="s">
        <v>322</v>
      </c>
      <c r="B199" s="60" t="s">
        <v>323</v>
      </c>
      <c r="C199" s="34">
        <v>4301031223</v>
      </c>
      <c r="D199" s="571">
        <v>4680115884014</v>
      </c>
      <c r="E199" s="572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67</v>
      </c>
      <c r="L199" s="35"/>
      <c r="M199" s="36" t="s">
        <v>68</v>
      </c>
      <c r="N199" s="36"/>
      <c r="O199" s="35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70</v>
      </c>
      <c r="X199" s="56">
        <v>90</v>
      </c>
      <c r="Y199" s="53">
        <f t="shared" si="21"/>
        <v>90</v>
      </c>
      <c r="Z199" s="39">
        <f>IFERROR(IF(Y199=0,"",ROUNDUP(Y199/H199,0)*0.00502),"")</f>
        <v>0.251</v>
      </c>
      <c r="AA199" s="65"/>
      <c r="AB199" s="66"/>
      <c r="AC199" s="253" t="s">
        <v>312</v>
      </c>
      <c r="AG199" s="75"/>
      <c r="AJ199" s="79"/>
      <c r="AK199" s="79">
        <v>0</v>
      </c>
      <c r="BB199" s="254" t="s">
        <v>1</v>
      </c>
      <c r="BM199" s="75">
        <f t="shared" si="22"/>
        <v>96.499999999999986</v>
      </c>
      <c r="BN199" s="75">
        <f t="shared" si="23"/>
        <v>96.499999999999986</v>
      </c>
      <c r="BO199" s="75">
        <f t="shared" si="24"/>
        <v>0.21367521367521369</v>
      </c>
      <c r="BP199" s="75">
        <f t="shared" si="25"/>
        <v>0.21367521367521369</v>
      </c>
    </row>
    <row r="200" spans="1:68" ht="27" customHeight="1" x14ac:dyDescent="0.25">
      <c r="A200" s="60" t="s">
        <v>324</v>
      </c>
      <c r="B200" s="60" t="s">
        <v>325</v>
      </c>
      <c r="C200" s="34">
        <v>4301031222</v>
      </c>
      <c r="D200" s="571">
        <v>4680115884007</v>
      </c>
      <c r="E200" s="572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67</v>
      </c>
      <c r="L200" s="35"/>
      <c r="M200" s="36" t="s">
        <v>68</v>
      </c>
      <c r="N200" s="36"/>
      <c r="O200" s="35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70</v>
      </c>
      <c r="X200" s="56">
        <v>36</v>
      </c>
      <c r="Y200" s="53">
        <f t="shared" si="21"/>
        <v>36</v>
      </c>
      <c r="Z200" s="39">
        <f>IFERROR(IF(Y200=0,"",ROUNDUP(Y200/H200,0)*0.00502),"")</f>
        <v>0.1004</v>
      </c>
      <c r="AA200" s="65"/>
      <c r="AB200" s="66"/>
      <c r="AC200" s="255" t="s">
        <v>315</v>
      </c>
      <c r="AG200" s="75"/>
      <c r="AJ200" s="79"/>
      <c r="AK200" s="79">
        <v>0</v>
      </c>
      <c r="BB200" s="256" t="s">
        <v>1</v>
      </c>
      <c r="BM200" s="75">
        <f t="shared" si="22"/>
        <v>37.999999999999993</v>
      </c>
      <c r="BN200" s="75">
        <f t="shared" si="23"/>
        <v>37.999999999999993</v>
      </c>
      <c r="BO200" s="75">
        <f t="shared" si="24"/>
        <v>8.5470085470085472E-2</v>
      </c>
      <c r="BP200" s="75">
        <f t="shared" si="25"/>
        <v>8.5470085470085472E-2</v>
      </c>
    </row>
    <row r="201" spans="1:68" ht="27" customHeight="1" x14ac:dyDescent="0.25">
      <c r="A201" s="60" t="s">
        <v>326</v>
      </c>
      <c r="B201" s="60" t="s">
        <v>327</v>
      </c>
      <c r="C201" s="34">
        <v>4301031229</v>
      </c>
      <c r="D201" s="571">
        <v>4680115884038</v>
      </c>
      <c r="E201" s="572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70</v>
      </c>
      <c r="X201" s="56">
        <v>75</v>
      </c>
      <c r="Y201" s="53">
        <f t="shared" si="21"/>
        <v>75.600000000000009</v>
      </c>
      <c r="Z201" s="39">
        <f>IFERROR(IF(Y201=0,"",ROUNDUP(Y201/H201,0)*0.00502),"")</f>
        <v>0.21084</v>
      </c>
      <c r="AA201" s="65"/>
      <c r="AB201" s="66"/>
      <c r="AC201" s="257" t="s">
        <v>318</v>
      </c>
      <c r="AG201" s="75"/>
      <c r="AJ201" s="79"/>
      <c r="AK201" s="79">
        <v>0</v>
      </c>
      <c r="BB201" s="258" t="s">
        <v>1</v>
      </c>
      <c r="BM201" s="75">
        <f t="shared" si="22"/>
        <v>79.166666666666671</v>
      </c>
      <c r="BN201" s="75">
        <f t="shared" si="23"/>
        <v>79.800000000000011</v>
      </c>
      <c r="BO201" s="75">
        <f t="shared" si="24"/>
        <v>0.17806267806267806</v>
      </c>
      <c r="BP201" s="75">
        <f t="shared" si="25"/>
        <v>0.17948717948717954</v>
      </c>
    </row>
    <row r="202" spans="1:68" ht="27" customHeight="1" x14ac:dyDescent="0.25">
      <c r="A202" s="60" t="s">
        <v>328</v>
      </c>
      <c r="B202" s="60" t="s">
        <v>329</v>
      </c>
      <c r="C202" s="34">
        <v>4301031225</v>
      </c>
      <c r="D202" s="571">
        <v>4680115884021</v>
      </c>
      <c r="E202" s="572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70</v>
      </c>
      <c r="X202" s="56">
        <v>48</v>
      </c>
      <c r="Y202" s="53">
        <f t="shared" si="21"/>
        <v>48.6</v>
      </c>
      <c r="Z202" s="39">
        <f>IFERROR(IF(Y202=0,"",ROUNDUP(Y202/H202,0)*0.00502),"")</f>
        <v>0.13553999999999999</v>
      </c>
      <c r="AA202" s="65"/>
      <c r="AB202" s="66"/>
      <c r="AC202" s="259" t="s">
        <v>321</v>
      </c>
      <c r="AG202" s="75"/>
      <c r="AJ202" s="79"/>
      <c r="AK202" s="79">
        <v>0</v>
      </c>
      <c r="BB202" s="260" t="s">
        <v>1</v>
      </c>
      <c r="BM202" s="75">
        <f t="shared" si="22"/>
        <v>50.666666666666657</v>
      </c>
      <c r="BN202" s="75">
        <f t="shared" si="23"/>
        <v>51.3</v>
      </c>
      <c r="BO202" s="75">
        <f t="shared" si="24"/>
        <v>0.11396011396011396</v>
      </c>
      <c r="BP202" s="75">
        <f t="shared" si="25"/>
        <v>0.11538461538461539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40" t="s">
        <v>73</v>
      </c>
      <c r="X203" s="41">
        <f>IFERROR(X195/H195,"0")+IFERROR(X196/H196,"0")+IFERROR(X197/H197,"0")+IFERROR(X198/H198,"0")+IFERROR(X199/H199,"0")+IFERROR(X200/H200,"0")+IFERROR(X201/H201,"0")+IFERROR(X202/H202,"0")</f>
        <v>180.92592592592592</v>
      </c>
      <c r="Y203" s="41">
        <f>IFERROR(Y195/H195,"0")+IFERROR(Y196/H196,"0")+IFERROR(Y197/H197,"0")+IFERROR(Y198/H198,"0")+IFERROR(Y199/H199,"0")+IFERROR(Y200/H200,"0")+IFERROR(Y201/H201,"0")+IFERROR(Y202/H202,"0")</f>
        <v>184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1.1036800000000002</v>
      </c>
      <c r="AA203" s="64"/>
      <c r="AB203" s="64"/>
      <c r="AC203" s="64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40" t="s">
        <v>70</v>
      </c>
      <c r="X204" s="41">
        <f>IFERROR(SUM(X195:X202),"0")</f>
        <v>479</v>
      </c>
      <c r="Y204" s="41">
        <f>IFERROR(SUM(Y195:Y202),"0")</f>
        <v>493.20000000000005</v>
      </c>
      <c r="Z204" s="40"/>
      <c r="AA204" s="64"/>
      <c r="AB204" s="64"/>
      <c r="AC204" s="64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63"/>
      <c r="AB205" s="63"/>
      <c r="AC205" s="63"/>
    </row>
    <row r="206" spans="1:68" ht="27" hidden="1" customHeight="1" x14ac:dyDescent="0.25">
      <c r="A206" s="60" t="s">
        <v>330</v>
      </c>
      <c r="B206" s="60" t="s">
        <v>331</v>
      </c>
      <c r="C206" s="34">
        <v>4301051408</v>
      </c>
      <c r="D206" s="571">
        <v>4680115881594</v>
      </c>
      <c r="E206" s="572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106</v>
      </c>
      <c r="L206" s="35"/>
      <c r="M206" s="36" t="s">
        <v>78</v>
      </c>
      <c r="N206" s="36"/>
      <c r="O206" s="35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70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332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hidden="1" customHeight="1" x14ac:dyDescent="0.25">
      <c r="A207" s="60" t="s">
        <v>333</v>
      </c>
      <c r="B207" s="60" t="s">
        <v>334</v>
      </c>
      <c r="C207" s="34">
        <v>4301051411</v>
      </c>
      <c r="D207" s="571">
        <v>4680115881617</v>
      </c>
      <c r="E207" s="572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106</v>
      </c>
      <c r="L207" s="35"/>
      <c r="M207" s="36" t="s">
        <v>78</v>
      </c>
      <c r="N207" s="36"/>
      <c r="O207" s="35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70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335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hidden="1" customHeight="1" x14ac:dyDescent="0.25">
      <c r="A208" s="60" t="s">
        <v>336</v>
      </c>
      <c r="B208" s="60" t="s">
        <v>337</v>
      </c>
      <c r="C208" s="34">
        <v>4301051656</v>
      </c>
      <c r="D208" s="571">
        <v>4680115880573</v>
      </c>
      <c r="E208" s="572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70</v>
      </c>
      <c r="X208" s="56">
        <v>0</v>
      </c>
      <c r="Y208" s="53">
        <f t="shared" si="26"/>
        <v>0</v>
      </c>
      <c r="Z208" s="39" t="str">
        <f>IFERROR(IF(Y208=0,"",ROUNDUP(Y208/H208,0)*0.01898),"")</f>
        <v/>
      </c>
      <c r="AA208" s="65"/>
      <c r="AB208" s="66"/>
      <c r="AC208" s="265" t="s">
        <v>338</v>
      </c>
      <c r="AG208" s="75"/>
      <c r="AJ208" s="79"/>
      <c r="AK208" s="79">
        <v>0</v>
      </c>
      <c r="BB208" s="266" t="s">
        <v>1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339</v>
      </c>
      <c r="B209" s="60" t="s">
        <v>340</v>
      </c>
      <c r="C209" s="34">
        <v>4301051407</v>
      </c>
      <c r="D209" s="571">
        <v>4680115882195</v>
      </c>
      <c r="E209" s="572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77</v>
      </c>
      <c r="L209" s="35"/>
      <c r="M209" s="36" t="s">
        <v>78</v>
      </c>
      <c r="N209" s="36"/>
      <c r="O209" s="35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70</v>
      </c>
      <c r="X209" s="56">
        <v>260</v>
      </c>
      <c r="Y209" s="53">
        <f t="shared" si="26"/>
        <v>261.59999999999997</v>
      </c>
      <c r="Z209" s="39">
        <f t="shared" ref="Z209:Z214" si="31">IFERROR(IF(Y209=0,"",ROUNDUP(Y209/H209,0)*0.00651),"")</f>
        <v>0.70959000000000005</v>
      </c>
      <c r="AA209" s="65"/>
      <c r="AB209" s="66"/>
      <c r="AC209" s="267" t="s">
        <v>332</v>
      </c>
      <c r="AG209" s="75"/>
      <c r="AJ209" s="79"/>
      <c r="AK209" s="79">
        <v>0</v>
      </c>
      <c r="BB209" s="268" t="s">
        <v>1</v>
      </c>
      <c r="BM209" s="75">
        <f t="shared" si="27"/>
        <v>289.25</v>
      </c>
      <c r="BN209" s="75">
        <f t="shared" si="28"/>
        <v>291.02999999999997</v>
      </c>
      <c r="BO209" s="75">
        <f t="shared" si="29"/>
        <v>0.59523809523809534</v>
      </c>
      <c r="BP209" s="75">
        <f t="shared" si="30"/>
        <v>0.59890109890109888</v>
      </c>
    </row>
    <row r="210" spans="1:68" ht="27" hidden="1" customHeight="1" x14ac:dyDescent="0.25">
      <c r="A210" s="60" t="s">
        <v>341</v>
      </c>
      <c r="B210" s="60" t="s">
        <v>342</v>
      </c>
      <c r="C210" s="34">
        <v>4301051752</v>
      </c>
      <c r="D210" s="571">
        <v>4680115882607</v>
      </c>
      <c r="E210" s="572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77</v>
      </c>
      <c r="L210" s="35"/>
      <c r="M210" s="36" t="s">
        <v>93</v>
      </c>
      <c r="N210" s="36"/>
      <c r="O210" s="35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70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343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344</v>
      </c>
      <c r="B211" s="60" t="s">
        <v>345</v>
      </c>
      <c r="C211" s="34">
        <v>4301051666</v>
      </c>
      <c r="D211" s="571">
        <v>4680115880092</v>
      </c>
      <c r="E211" s="572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70</v>
      </c>
      <c r="X211" s="56">
        <v>460</v>
      </c>
      <c r="Y211" s="53">
        <f t="shared" si="26"/>
        <v>460.79999999999995</v>
      </c>
      <c r="Z211" s="39">
        <f t="shared" si="31"/>
        <v>1.2499199999999999</v>
      </c>
      <c r="AA211" s="65"/>
      <c r="AB211" s="66"/>
      <c r="AC211" s="271" t="s">
        <v>338</v>
      </c>
      <c r="AG211" s="75"/>
      <c r="AJ211" s="79"/>
      <c r="AK211" s="79">
        <v>0</v>
      </c>
      <c r="BB211" s="272" t="s">
        <v>1</v>
      </c>
      <c r="BM211" s="75">
        <f t="shared" si="27"/>
        <v>508.30000000000007</v>
      </c>
      <c r="BN211" s="75">
        <f t="shared" si="28"/>
        <v>509.18400000000003</v>
      </c>
      <c r="BO211" s="75">
        <f t="shared" si="29"/>
        <v>1.0531135531135534</v>
      </c>
      <c r="BP211" s="75">
        <f t="shared" si="30"/>
        <v>1.054945054945055</v>
      </c>
    </row>
    <row r="212" spans="1:68" ht="27" hidden="1" customHeight="1" x14ac:dyDescent="0.25">
      <c r="A212" s="60" t="s">
        <v>346</v>
      </c>
      <c r="B212" s="60" t="s">
        <v>347</v>
      </c>
      <c r="C212" s="34">
        <v>4301051668</v>
      </c>
      <c r="D212" s="571">
        <v>4680115880221</v>
      </c>
      <c r="E212" s="572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77</v>
      </c>
      <c r="L212" s="35"/>
      <c r="M212" s="36" t="s">
        <v>78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70</v>
      </c>
      <c r="X212" s="56">
        <v>0</v>
      </c>
      <c r="Y212" s="53">
        <f t="shared" si="26"/>
        <v>0</v>
      </c>
      <c r="Z212" s="39" t="str">
        <f t="shared" si="31"/>
        <v/>
      </c>
      <c r="AA212" s="65"/>
      <c r="AB212" s="66"/>
      <c r="AC212" s="273" t="s">
        <v>338</v>
      </c>
      <c r="AG212" s="75"/>
      <c r="AJ212" s="79"/>
      <c r="AK212" s="79">
        <v>0</v>
      </c>
      <c r="BB212" s="274" t="s">
        <v>1</v>
      </c>
      <c r="BM212" s="75">
        <f t="shared" si="27"/>
        <v>0</v>
      </c>
      <c r="BN212" s="75">
        <f t="shared" si="28"/>
        <v>0</v>
      </c>
      <c r="BO212" s="75">
        <f t="shared" si="29"/>
        <v>0</v>
      </c>
      <c r="BP212" s="75">
        <f t="shared" si="30"/>
        <v>0</v>
      </c>
    </row>
    <row r="213" spans="1:68" ht="27" customHeight="1" x14ac:dyDescent="0.25">
      <c r="A213" s="60" t="s">
        <v>348</v>
      </c>
      <c r="B213" s="60" t="s">
        <v>349</v>
      </c>
      <c r="C213" s="34">
        <v>4301051945</v>
      </c>
      <c r="D213" s="571">
        <v>4680115880504</v>
      </c>
      <c r="E213" s="572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93</v>
      </c>
      <c r="N213" s="36"/>
      <c r="O213" s="35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70</v>
      </c>
      <c r="X213" s="56">
        <v>140</v>
      </c>
      <c r="Y213" s="53">
        <f t="shared" si="26"/>
        <v>141.6</v>
      </c>
      <c r="Z213" s="39">
        <f t="shared" si="31"/>
        <v>0.38408999999999999</v>
      </c>
      <c r="AA213" s="65"/>
      <c r="AB213" s="66"/>
      <c r="AC213" s="275" t="s">
        <v>350</v>
      </c>
      <c r="AG213" s="75"/>
      <c r="AJ213" s="79"/>
      <c r="AK213" s="79">
        <v>0</v>
      </c>
      <c r="BB213" s="276" t="s">
        <v>1</v>
      </c>
      <c r="BM213" s="75">
        <f t="shared" si="27"/>
        <v>154.70000000000002</v>
      </c>
      <c r="BN213" s="75">
        <f t="shared" si="28"/>
        <v>156.46800000000002</v>
      </c>
      <c r="BO213" s="75">
        <f t="shared" si="29"/>
        <v>0.32051282051282054</v>
      </c>
      <c r="BP213" s="75">
        <f t="shared" si="30"/>
        <v>0.32417582417582419</v>
      </c>
    </row>
    <row r="214" spans="1:68" ht="27" customHeight="1" x14ac:dyDescent="0.25">
      <c r="A214" s="60" t="s">
        <v>351</v>
      </c>
      <c r="B214" s="60" t="s">
        <v>352</v>
      </c>
      <c r="C214" s="34">
        <v>4301051410</v>
      </c>
      <c r="D214" s="571">
        <v>4680115882164</v>
      </c>
      <c r="E214" s="572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70</v>
      </c>
      <c r="X214" s="56">
        <v>300</v>
      </c>
      <c r="Y214" s="53">
        <f t="shared" si="26"/>
        <v>300</v>
      </c>
      <c r="Z214" s="39">
        <f t="shared" si="31"/>
        <v>0.81374999999999997</v>
      </c>
      <c r="AA214" s="65"/>
      <c r="AB214" s="66"/>
      <c r="AC214" s="277" t="s">
        <v>353</v>
      </c>
      <c r="AG214" s="75"/>
      <c r="AJ214" s="79"/>
      <c r="AK214" s="79">
        <v>0</v>
      </c>
      <c r="BB214" s="278" t="s">
        <v>1</v>
      </c>
      <c r="BM214" s="75">
        <f t="shared" si="27"/>
        <v>332.25</v>
      </c>
      <c r="BN214" s="75">
        <f t="shared" si="28"/>
        <v>332.25</v>
      </c>
      <c r="BO214" s="75">
        <f t="shared" si="29"/>
        <v>0.68681318681318682</v>
      </c>
      <c r="BP214" s="75">
        <f t="shared" si="30"/>
        <v>0.68681318681318682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40" t="s">
        <v>73</v>
      </c>
      <c r="X215" s="41">
        <f>IFERROR(X206/H206,"0")+IFERROR(X207/H207,"0")+IFERROR(X208/H208,"0")+IFERROR(X209/H209,"0")+IFERROR(X210/H210,"0")+IFERROR(X211/H211,"0")+IFERROR(X212/H212,"0")+IFERROR(X213/H213,"0")+IFERROR(X214/H214,"0")</f>
        <v>483.33333333333331</v>
      </c>
      <c r="Y215" s="41">
        <f>IFERROR(Y206/H206,"0")+IFERROR(Y207/H207,"0")+IFERROR(Y208/H208,"0")+IFERROR(Y209/H209,"0")+IFERROR(Y210/H210,"0")+IFERROR(Y211/H211,"0")+IFERROR(Y212/H212,"0")+IFERROR(Y213/H213,"0")+IFERROR(Y214/H214,"0")</f>
        <v>485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3.1573500000000001</v>
      </c>
      <c r="AA215" s="64"/>
      <c r="AB215" s="64"/>
      <c r="AC215" s="64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40" t="s">
        <v>70</v>
      </c>
      <c r="X216" s="41">
        <f>IFERROR(SUM(X206:X214),"0")</f>
        <v>1160</v>
      </c>
      <c r="Y216" s="41">
        <f>IFERROR(SUM(Y206:Y214),"0")</f>
        <v>1164</v>
      </c>
      <c r="Z216" s="40"/>
      <c r="AA216" s="64"/>
      <c r="AB216" s="64"/>
      <c r="AC216" s="64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63"/>
      <c r="AB217" s="63"/>
      <c r="AC217" s="63"/>
    </row>
    <row r="218" spans="1:68" ht="27" customHeight="1" x14ac:dyDescent="0.25">
      <c r="A218" s="60" t="s">
        <v>354</v>
      </c>
      <c r="B218" s="60" t="s">
        <v>355</v>
      </c>
      <c r="C218" s="34">
        <v>4301060463</v>
      </c>
      <c r="D218" s="571">
        <v>4680115880818</v>
      </c>
      <c r="E218" s="572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77</v>
      </c>
      <c r="L218" s="35"/>
      <c r="M218" s="36" t="s">
        <v>93</v>
      </c>
      <c r="N218" s="36"/>
      <c r="O218" s="35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70</v>
      </c>
      <c r="X218" s="56">
        <v>40</v>
      </c>
      <c r="Y218" s="53">
        <f>IFERROR(IF(X218="",0,CEILING((X218/$H218),1)*$H218),"")</f>
        <v>40.799999999999997</v>
      </c>
      <c r="Z218" s="39">
        <f>IFERROR(IF(Y218=0,"",ROUNDUP(Y218/H218,0)*0.00651),"")</f>
        <v>0.11067</v>
      </c>
      <c r="AA218" s="65"/>
      <c r="AB218" s="66"/>
      <c r="AC218" s="279" t="s">
        <v>356</v>
      </c>
      <c r="AG218" s="75"/>
      <c r="AJ218" s="79"/>
      <c r="AK218" s="79">
        <v>0</v>
      </c>
      <c r="BB218" s="280" t="s">
        <v>1</v>
      </c>
      <c r="BM218" s="75">
        <f>IFERROR(X218*I218/H218,"0")</f>
        <v>44.20000000000001</v>
      </c>
      <c r="BN218" s="75">
        <f>IFERROR(Y218*I218/H218,"0")</f>
        <v>45.084000000000003</v>
      </c>
      <c r="BO218" s="75">
        <f>IFERROR(1/J218*(X218/H218),"0")</f>
        <v>9.1575091575091583E-2</v>
      </c>
      <c r="BP218" s="75">
        <f>IFERROR(1/J218*(Y218/H218),"0")</f>
        <v>9.3406593406593408E-2</v>
      </c>
    </row>
    <row r="219" spans="1:68" ht="27" customHeight="1" x14ac:dyDescent="0.25">
      <c r="A219" s="60" t="s">
        <v>357</v>
      </c>
      <c r="B219" s="60" t="s">
        <v>358</v>
      </c>
      <c r="C219" s="34">
        <v>4301060389</v>
      </c>
      <c r="D219" s="571">
        <v>4680115880801</v>
      </c>
      <c r="E219" s="57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77</v>
      </c>
      <c r="L219" s="35"/>
      <c r="M219" s="36" t="s">
        <v>78</v>
      </c>
      <c r="N219" s="36"/>
      <c r="O219" s="35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70</v>
      </c>
      <c r="X219" s="56">
        <v>44</v>
      </c>
      <c r="Y219" s="53">
        <f>IFERROR(IF(X219="",0,CEILING((X219/$H219),1)*$H219),"")</f>
        <v>45.6</v>
      </c>
      <c r="Z219" s="39">
        <f>IFERROR(IF(Y219=0,"",ROUNDUP(Y219/H219,0)*0.00651),"")</f>
        <v>0.12369000000000001</v>
      </c>
      <c r="AA219" s="65"/>
      <c r="AB219" s="66"/>
      <c r="AC219" s="281" t="s">
        <v>359</v>
      </c>
      <c r="AG219" s="75"/>
      <c r="AJ219" s="79"/>
      <c r="AK219" s="79">
        <v>0</v>
      </c>
      <c r="BB219" s="282" t="s">
        <v>1</v>
      </c>
      <c r="BM219" s="75">
        <f>IFERROR(X219*I219/H219,"0")</f>
        <v>48.620000000000005</v>
      </c>
      <c r="BN219" s="75">
        <f>IFERROR(Y219*I219/H219,"0")</f>
        <v>50.388000000000005</v>
      </c>
      <c r="BO219" s="75">
        <f>IFERROR(1/J219*(X219/H219),"0")</f>
        <v>0.10073260073260075</v>
      </c>
      <c r="BP219" s="75">
        <f>IFERROR(1/J219*(Y219/H219),"0")</f>
        <v>0.1043956043956044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40" t="s">
        <v>73</v>
      </c>
      <c r="X220" s="41">
        <f>IFERROR(X218/H218,"0")+IFERROR(X219/H219,"0")</f>
        <v>35</v>
      </c>
      <c r="Y220" s="41">
        <f>IFERROR(Y218/H218,"0")+IFERROR(Y219/H219,"0")</f>
        <v>36</v>
      </c>
      <c r="Z220" s="41">
        <f>IFERROR(IF(Z218="",0,Z218),"0")+IFERROR(IF(Z219="",0,Z219),"0")</f>
        <v>0.23436000000000001</v>
      </c>
      <c r="AA220" s="64"/>
      <c r="AB220" s="64"/>
      <c r="AC220" s="64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40" t="s">
        <v>70</v>
      </c>
      <c r="X221" s="41">
        <f>IFERROR(SUM(X218:X219),"0")</f>
        <v>84</v>
      </c>
      <c r="Y221" s="41">
        <f>IFERROR(SUM(Y218:Y219),"0")</f>
        <v>86.4</v>
      </c>
      <c r="Z221" s="40"/>
      <c r="AA221" s="64"/>
      <c r="AB221" s="64"/>
      <c r="AC221" s="64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62"/>
      <c r="AB222" s="62"/>
      <c r="AC222" s="6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63"/>
      <c r="AB223" s="63"/>
      <c r="AC223" s="63"/>
    </row>
    <row r="224" spans="1:68" ht="27" hidden="1" customHeight="1" x14ac:dyDescent="0.25">
      <c r="A224" s="60" t="s">
        <v>361</v>
      </c>
      <c r="B224" s="60" t="s">
        <v>362</v>
      </c>
      <c r="C224" s="34">
        <v>4301011826</v>
      </c>
      <c r="D224" s="571">
        <v>4680115884137</v>
      </c>
      <c r="E224" s="572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106</v>
      </c>
      <c r="L224" s="35"/>
      <c r="M224" s="36" t="s">
        <v>107</v>
      </c>
      <c r="N224" s="36"/>
      <c r="O224" s="35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70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363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364</v>
      </c>
      <c r="B225" s="60" t="s">
        <v>365</v>
      </c>
      <c r="C225" s="34">
        <v>4301011724</v>
      </c>
      <c r="D225" s="571">
        <v>4680115884236</v>
      </c>
      <c r="E225" s="572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106</v>
      </c>
      <c r="L225" s="35"/>
      <c r="M225" s="36" t="s">
        <v>107</v>
      </c>
      <c r="N225" s="36"/>
      <c r="O225" s="35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70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366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367</v>
      </c>
      <c r="B226" s="60" t="s">
        <v>368</v>
      </c>
      <c r="C226" s="34">
        <v>4301011721</v>
      </c>
      <c r="D226" s="571">
        <v>4680115884175</v>
      </c>
      <c r="E226" s="572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70</v>
      </c>
      <c r="X226" s="56">
        <v>250</v>
      </c>
      <c r="Y226" s="53">
        <f t="shared" si="32"/>
        <v>255.2</v>
      </c>
      <c r="Z226" s="39">
        <f>IFERROR(IF(Y226=0,"",ROUNDUP(Y226/H226,0)*0.01898),"")</f>
        <v>0.41755999999999999</v>
      </c>
      <c r="AA226" s="65"/>
      <c r="AB226" s="66"/>
      <c r="AC226" s="287" t="s">
        <v>369</v>
      </c>
      <c r="AG226" s="75"/>
      <c r="AJ226" s="79"/>
      <c r="AK226" s="79">
        <v>0</v>
      </c>
      <c r="BB226" s="288" t="s">
        <v>1</v>
      </c>
      <c r="BM226" s="75">
        <f t="shared" si="33"/>
        <v>259.375</v>
      </c>
      <c r="BN226" s="75">
        <f t="shared" si="34"/>
        <v>264.77</v>
      </c>
      <c r="BO226" s="75">
        <f t="shared" si="35"/>
        <v>0.33674568965517243</v>
      </c>
      <c r="BP226" s="75">
        <f t="shared" si="36"/>
        <v>0.34375</v>
      </c>
    </row>
    <row r="227" spans="1:68" ht="27" customHeight="1" x14ac:dyDescent="0.25">
      <c r="A227" s="60" t="s">
        <v>370</v>
      </c>
      <c r="B227" s="60" t="s">
        <v>371</v>
      </c>
      <c r="C227" s="34">
        <v>4301011824</v>
      </c>
      <c r="D227" s="571">
        <v>4680115884144</v>
      </c>
      <c r="E227" s="572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111</v>
      </c>
      <c r="L227" s="35"/>
      <c r="M227" s="36" t="s">
        <v>107</v>
      </c>
      <c r="N227" s="36"/>
      <c r="O227" s="35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70</v>
      </c>
      <c r="X227" s="56">
        <v>32</v>
      </c>
      <c r="Y227" s="53">
        <f t="shared" si="32"/>
        <v>32</v>
      </c>
      <c r="Z227" s="39">
        <f>IFERROR(IF(Y227=0,"",ROUNDUP(Y227/H227,0)*0.00902),"")</f>
        <v>7.2160000000000002E-2</v>
      </c>
      <c r="AA227" s="65"/>
      <c r="AB227" s="66"/>
      <c r="AC227" s="289" t="s">
        <v>363</v>
      </c>
      <c r="AG227" s="75"/>
      <c r="AJ227" s="79"/>
      <c r="AK227" s="79">
        <v>0</v>
      </c>
      <c r="BB227" s="290" t="s">
        <v>1</v>
      </c>
      <c r="BM227" s="75">
        <f t="shared" si="33"/>
        <v>33.68</v>
      </c>
      <c r="BN227" s="75">
        <f t="shared" si="34"/>
        <v>33.68</v>
      </c>
      <c r="BO227" s="75">
        <f t="shared" si="35"/>
        <v>6.0606060606060608E-2</v>
      </c>
      <c r="BP227" s="75">
        <f t="shared" si="36"/>
        <v>6.0606060606060608E-2</v>
      </c>
    </row>
    <row r="228" spans="1:68" ht="27" hidden="1" customHeight="1" x14ac:dyDescent="0.25">
      <c r="A228" s="60" t="s">
        <v>372</v>
      </c>
      <c r="B228" s="60" t="s">
        <v>373</v>
      </c>
      <c r="C228" s="34">
        <v>4301012149</v>
      </c>
      <c r="D228" s="571">
        <v>4680115886551</v>
      </c>
      <c r="E228" s="572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111</v>
      </c>
      <c r="L228" s="35"/>
      <c r="M228" s="36" t="s">
        <v>107</v>
      </c>
      <c r="N228" s="36"/>
      <c r="O228" s="35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70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374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375</v>
      </c>
      <c r="B229" s="60" t="s">
        <v>376</v>
      </c>
      <c r="C229" s="34">
        <v>4301011726</v>
      </c>
      <c r="D229" s="571">
        <v>4680115884182</v>
      </c>
      <c r="E229" s="572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70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366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377</v>
      </c>
      <c r="B230" s="60" t="s">
        <v>378</v>
      </c>
      <c r="C230" s="34">
        <v>4301011722</v>
      </c>
      <c r="D230" s="571">
        <v>4680115884205</v>
      </c>
      <c r="E230" s="572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70</v>
      </c>
      <c r="X230" s="56">
        <v>140</v>
      </c>
      <c r="Y230" s="53">
        <f t="shared" si="32"/>
        <v>140</v>
      </c>
      <c r="Z230" s="39">
        <f>IFERROR(IF(Y230=0,"",ROUNDUP(Y230/H230,0)*0.00902),"")</f>
        <v>0.31569999999999998</v>
      </c>
      <c r="AA230" s="65"/>
      <c r="AB230" s="66"/>
      <c r="AC230" s="295" t="s">
        <v>369</v>
      </c>
      <c r="AG230" s="75"/>
      <c r="AJ230" s="79"/>
      <c r="AK230" s="79">
        <v>0</v>
      </c>
      <c r="BB230" s="296" t="s">
        <v>1</v>
      </c>
      <c r="BM230" s="75">
        <f t="shared" si="33"/>
        <v>147.35</v>
      </c>
      <c r="BN230" s="75">
        <f t="shared" si="34"/>
        <v>147.35</v>
      </c>
      <c r="BO230" s="75">
        <f t="shared" si="35"/>
        <v>0.26515151515151514</v>
      </c>
      <c r="BP230" s="75">
        <f t="shared" si="36"/>
        <v>0.26515151515151514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40" t="s">
        <v>73</v>
      </c>
      <c r="X231" s="41">
        <f>IFERROR(X224/H224,"0")+IFERROR(X225/H225,"0")+IFERROR(X226/H226,"0")+IFERROR(X227/H227,"0")+IFERROR(X228/H228,"0")+IFERROR(X229/H229,"0")+IFERROR(X230/H230,"0")</f>
        <v>64.551724137931032</v>
      </c>
      <c r="Y231" s="41">
        <f>IFERROR(Y224/H224,"0")+IFERROR(Y225/H225,"0")+IFERROR(Y226/H226,"0")+IFERROR(Y227/H227,"0")+IFERROR(Y228/H228,"0")+IFERROR(Y229/H229,"0")+IFERROR(Y230/H230,"0")</f>
        <v>65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0.80542000000000002</v>
      </c>
      <c r="AA231" s="64"/>
      <c r="AB231" s="64"/>
      <c r="AC231" s="64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40" t="s">
        <v>70</v>
      </c>
      <c r="X232" s="41">
        <f>IFERROR(SUM(X224:X230),"0")</f>
        <v>422</v>
      </c>
      <c r="Y232" s="41">
        <f>IFERROR(SUM(Y224:Y230),"0")</f>
        <v>427.2</v>
      </c>
      <c r="Z232" s="40"/>
      <c r="AA232" s="64"/>
      <c r="AB232" s="64"/>
      <c r="AC232" s="64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63"/>
      <c r="AB233" s="63"/>
      <c r="AC233" s="63"/>
    </row>
    <row r="234" spans="1:68" ht="27" hidden="1" customHeight="1" x14ac:dyDescent="0.25">
      <c r="A234" s="60" t="s">
        <v>379</v>
      </c>
      <c r="B234" s="60" t="s">
        <v>380</v>
      </c>
      <c r="C234" s="34">
        <v>4301020377</v>
      </c>
      <c r="D234" s="571">
        <v>4680115885981</v>
      </c>
      <c r="E234" s="572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67</v>
      </c>
      <c r="L234" s="35"/>
      <c r="M234" s="36" t="s">
        <v>78</v>
      </c>
      <c r="N234" s="36"/>
      <c r="O234" s="35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70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381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40" t="s">
        <v>73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40" t="s">
        <v>70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63"/>
      <c r="AB237" s="63"/>
      <c r="AC237" s="63"/>
    </row>
    <row r="238" spans="1:68" ht="27" customHeight="1" x14ac:dyDescent="0.25">
      <c r="A238" s="60" t="s">
        <v>383</v>
      </c>
      <c r="B238" s="60" t="s">
        <v>384</v>
      </c>
      <c r="C238" s="34">
        <v>4301040362</v>
      </c>
      <c r="D238" s="571">
        <v>4680115886803</v>
      </c>
      <c r="E238" s="572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288</v>
      </c>
      <c r="L238" s="35"/>
      <c r="M238" s="36" t="s">
        <v>289</v>
      </c>
      <c r="N238" s="36"/>
      <c r="O238" s="35">
        <v>45</v>
      </c>
      <c r="P238" s="747" t="s">
        <v>385</v>
      </c>
      <c r="Q238" s="562"/>
      <c r="R238" s="562"/>
      <c r="S238" s="562"/>
      <c r="T238" s="563"/>
      <c r="U238" s="37"/>
      <c r="V238" s="37"/>
      <c r="W238" s="38" t="s">
        <v>70</v>
      </c>
      <c r="X238" s="56">
        <v>36</v>
      </c>
      <c r="Y238" s="53">
        <f>IFERROR(IF(X238="",0,CEILING((X238/$H238),1)*$H238),"")</f>
        <v>36</v>
      </c>
      <c r="Z238" s="39">
        <f>IFERROR(IF(Y238=0,"",ROUNDUP(Y238/H238,0)*0.0059),"")</f>
        <v>0.11799999999999999</v>
      </c>
      <c r="AA238" s="65"/>
      <c r="AB238" s="66"/>
      <c r="AC238" s="299" t="s">
        <v>386</v>
      </c>
      <c r="AG238" s="75"/>
      <c r="AJ238" s="79"/>
      <c r="AK238" s="79">
        <v>0</v>
      </c>
      <c r="BB238" s="300" t="s">
        <v>1</v>
      </c>
      <c r="BM238" s="75">
        <f>IFERROR(X238*I238/H238,"0")</f>
        <v>39.500000000000007</v>
      </c>
      <c r="BN238" s="75">
        <f>IFERROR(Y238*I238/H238,"0")</f>
        <v>39.500000000000007</v>
      </c>
      <c r="BO238" s="75">
        <f>IFERROR(1/J238*(X238/H238),"0")</f>
        <v>9.2592592592592587E-2</v>
      </c>
      <c r="BP238" s="75">
        <f>IFERROR(1/J238*(Y238/H238),"0")</f>
        <v>9.2592592592592587E-2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40" t="s">
        <v>73</v>
      </c>
      <c r="X239" s="41">
        <f>IFERROR(X238/H238,"0")</f>
        <v>20</v>
      </c>
      <c r="Y239" s="41">
        <f>IFERROR(Y238/H238,"0")</f>
        <v>20</v>
      </c>
      <c r="Z239" s="41">
        <f>IFERROR(IF(Z238="",0,Z238),"0")</f>
        <v>0.11799999999999999</v>
      </c>
      <c r="AA239" s="64"/>
      <c r="AB239" s="64"/>
      <c r="AC239" s="64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40" t="s">
        <v>70</v>
      </c>
      <c r="X240" s="41">
        <f>IFERROR(SUM(X238:X238),"0")</f>
        <v>36</v>
      </c>
      <c r="Y240" s="41">
        <f>IFERROR(SUM(Y238:Y238),"0")</f>
        <v>36</v>
      </c>
      <c r="Z240" s="40"/>
      <c r="AA240" s="64"/>
      <c r="AB240" s="64"/>
      <c r="AC240" s="64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63"/>
      <c r="AB241" s="63"/>
      <c r="AC241" s="63"/>
    </row>
    <row r="242" spans="1:68" ht="27" hidden="1" customHeight="1" x14ac:dyDescent="0.25">
      <c r="A242" s="60" t="s">
        <v>388</v>
      </c>
      <c r="B242" s="60" t="s">
        <v>389</v>
      </c>
      <c r="C242" s="34">
        <v>4301041004</v>
      </c>
      <c r="D242" s="571">
        <v>4680115886704</v>
      </c>
      <c r="E242" s="572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70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390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391</v>
      </c>
      <c r="B243" s="60" t="s">
        <v>392</v>
      </c>
      <c r="C243" s="34">
        <v>4301041008</v>
      </c>
      <c r="D243" s="571">
        <v>4680115886681</v>
      </c>
      <c r="E243" s="572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288</v>
      </c>
      <c r="L243" s="35"/>
      <c r="M243" s="36" t="s">
        <v>289</v>
      </c>
      <c r="N243" s="36"/>
      <c r="O243" s="35">
        <v>90</v>
      </c>
      <c r="P243" s="858" t="s">
        <v>393</v>
      </c>
      <c r="Q243" s="562"/>
      <c r="R243" s="562"/>
      <c r="S243" s="562"/>
      <c r="T243" s="563"/>
      <c r="U243" s="37"/>
      <c r="V243" s="37"/>
      <c r="W243" s="38" t="s">
        <v>70</v>
      </c>
      <c r="X243" s="56">
        <v>8.4</v>
      </c>
      <c r="Y243" s="53">
        <f>IFERROR(IF(X243="",0,CEILING((X243/$H243),1)*$H243),"")</f>
        <v>9</v>
      </c>
      <c r="Z243" s="39">
        <f>IFERROR(IF(Y243=0,"",ROUNDUP(Y243/H243,0)*0.0059),"")</f>
        <v>2.9499999999999998E-2</v>
      </c>
      <c r="AA243" s="65"/>
      <c r="AB243" s="66"/>
      <c r="AC243" s="303" t="s">
        <v>390</v>
      </c>
      <c r="AG243" s="75"/>
      <c r="AJ243" s="79"/>
      <c r="AK243" s="79">
        <v>0</v>
      </c>
      <c r="BB243" s="304" t="s">
        <v>1</v>
      </c>
      <c r="BM243" s="75">
        <f>IFERROR(X243*I243/H243,"0")</f>
        <v>9.2166666666666668</v>
      </c>
      <c r="BN243" s="75">
        <f>IFERROR(Y243*I243/H243,"0")</f>
        <v>9.8750000000000018</v>
      </c>
      <c r="BO243" s="75">
        <f>IFERROR(1/J243*(X243/H243),"0")</f>
        <v>2.1604938271604937E-2</v>
      </c>
      <c r="BP243" s="75">
        <f>IFERROR(1/J243*(Y243/H243),"0")</f>
        <v>2.3148148148148147E-2</v>
      </c>
    </row>
    <row r="244" spans="1:68" ht="27" customHeight="1" x14ac:dyDescent="0.25">
      <c r="A244" s="60" t="s">
        <v>394</v>
      </c>
      <c r="B244" s="60" t="s">
        <v>395</v>
      </c>
      <c r="C244" s="34">
        <v>4301041007</v>
      </c>
      <c r="D244" s="571">
        <v>4680115886735</v>
      </c>
      <c r="E244" s="572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288</v>
      </c>
      <c r="L244" s="35"/>
      <c r="M244" s="36" t="s">
        <v>289</v>
      </c>
      <c r="N244" s="36"/>
      <c r="O244" s="35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396</v>
      </c>
      <c r="V244" s="37"/>
      <c r="W244" s="38" t="s">
        <v>70</v>
      </c>
      <c r="X244" s="56">
        <v>5.5</v>
      </c>
      <c r="Y244" s="53">
        <f>IFERROR(IF(X244="",0,CEILING((X244/$H244),1)*$H244),"")</f>
        <v>6.3</v>
      </c>
      <c r="Z244" s="39">
        <f>IFERROR(IF(Y244=0,"",ROUNDUP(Y244/H244,0)*0.0059),"")</f>
        <v>4.1299999999999996E-2</v>
      </c>
      <c r="AA244" s="65"/>
      <c r="AB244" s="66"/>
      <c r="AC244" s="305" t="s">
        <v>390</v>
      </c>
      <c r="AG244" s="75"/>
      <c r="AJ244" s="79"/>
      <c r="AK244" s="79">
        <v>0</v>
      </c>
      <c r="BB244" s="306" t="s">
        <v>1</v>
      </c>
      <c r="BM244" s="75">
        <f>IFERROR(X244*I244/H244,"0")</f>
        <v>6.6611111111111114</v>
      </c>
      <c r="BN244" s="75">
        <f>IFERROR(Y244*I244/H244,"0")</f>
        <v>7.63</v>
      </c>
      <c r="BO244" s="75">
        <f>IFERROR(1/J244*(X244/H244),"0")</f>
        <v>2.8292181069958844E-2</v>
      </c>
      <c r="BP244" s="75">
        <f>IFERROR(1/J244*(Y244/H244),"0")</f>
        <v>3.2407407407407406E-2</v>
      </c>
    </row>
    <row r="245" spans="1:68" ht="27" customHeight="1" x14ac:dyDescent="0.25">
      <c r="A245" s="60" t="s">
        <v>397</v>
      </c>
      <c r="B245" s="60" t="s">
        <v>398</v>
      </c>
      <c r="C245" s="34">
        <v>4301041006</v>
      </c>
      <c r="D245" s="571">
        <v>4680115886728</v>
      </c>
      <c r="E245" s="572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288</v>
      </c>
      <c r="L245" s="35"/>
      <c r="M245" s="36" t="s">
        <v>289</v>
      </c>
      <c r="N245" s="36"/>
      <c r="O245" s="35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70</v>
      </c>
      <c r="X245" s="56">
        <v>5.5</v>
      </c>
      <c r="Y245" s="53">
        <f>IFERROR(IF(X245="",0,CEILING((X245/$H245),1)*$H245),"")</f>
        <v>5.9399999999999995</v>
      </c>
      <c r="Z245" s="39">
        <f>IFERROR(IF(Y245=0,"",ROUNDUP(Y245/H245,0)*0.0059),"")</f>
        <v>3.5400000000000001E-2</v>
      </c>
      <c r="AA245" s="65"/>
      <c r="AB245" s="66"/>
      <c r="AC245" s="307" t="s">
        <v>390</v>
      </c>
      <c r="AG245" s="75"/>
      <c r="AJ245" s="79"/>
      <c r="AK245" s="79">
        <v>0</v>
      </c>
      <c r="BB245" s="308" t="s">
        <v>1</v>
      </c>
      <c r="BM245" s="75">
        <f>IFERROR(X245*I245/H245,"0")</f>
        <v>6.5555555555555554</v>
      </c>
      <c r="BN245" s="75">
        <f>IFERROR(Y245*I245/H245,"0")</f>
        <v>7.0799999999999992</v>
      </c>
      <c r="BO245" s="75">
        <f>IFERROR(1/J245*(X245/H245),"0")</f>
        <v>2.5720164609053495E-2</v>
      </c>
      <c r="BP245" s="75">
        <f>IFERROR(1/J245*(Y245/H245),"0")</f>
        <v>2.7777777777777773E-2</v>
      </c>
    </row>
    <row r="246" spans="1:68" ht="27" hidden="1" customHeight="1" x14ac:dyDescent="0.25">
      <c r="A246" s="60" t="s">
        <v>399</v>
      </c>
      <c r="B246" s="60" t="s">
        <v>400</v>
      </c>
      <c r="C246" s="34">
        <v>4301041005</v>
      </c>
      <c r="D246" s="571">
        <v>4680115886711</v>
      </c>
      <c r="E246" s="572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70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390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40" t="s">
        <v>73</v>
      </c>
      <c r="X247" s="41">
        <f>IFERROR(X242/H242,"0")+IFERROR(X243/H243,"0")+IFERROR(X244/H244,"0")+IFERROR(X245/H245,"0")+IFERROR(X246/H246,"0")</f>
        <v>16.333333333333336</v>
      </c>
      <c r="Y247" s="41">
        <f>IFERROR(Y242/H242,"0")+IFERROR(Y243/H243,"0")+IFERROR(Y244/H244,"0")+IFERROR(Y245/H245,"0")+IFERROR(Y246/H246,"0")</f>
        <v>18</v>
      </c>
      <c r="Z247" s="41">
        <f>IFERROR(IF(Z242="",0,Z242),"0")+IFERROR(IF(Z243="",0,Z243),"0")+IFERROR(IF(Z244="",0,Z244),"0")+IFERROR(IF(Z245="",0,Z245),"0")+IFERROR(IF(Z246="",0,Z246),"0")</f>
        <v>0.1062</v>
      </c>
      <c r="AA247" s="64"/>
      <c r="AB247" s="64"/>
      <c r="AC247" s="64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40" t="s">
        <v>70</v>
      </c>
      <c r="X248" s="41">
        <f>IFERROR(SUM(X242:X246),"0")</f>
        <v>19.399999999999999</v>
      </c>
      <c r="Y248" s="41">
        <f>IFERROR(SUM(Y242:Y246),"0")</f>
        <v>21.240000000000002</v>
      </c>
      <c r="Z248" s="40"/>
      <c r="AA248" s="64"/>
      <c r="AB248" s="64"/>
      <c r="AC248" s="64"/>
    </row>
    <row r="249" spans="1:68" ht="16.5" hidden="1" customHeight="1" x14ac:dyDescent="0.25">
      <c r="A249" s="576" t="s">
        <v>401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62"/>
      <c r="AB249" s="62"/>
      <c r="AC249" s="6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63"/>
      <c r="AB250" s="63"/>
      <c r="AC250" s="63"/>
    </row>
    <row r="251" spans="1:68" ht="27" hidden="1" customHeight="1" x14ac:dyDescent="0.25">
      <c r="A251" s="60" t="s">
        <v>402</v>
      </c>
      <c r="B251" s="60" t="s">
        <v>403</v>
      </c>
      <c r="C251" s="34">
        <v>4301011855</v>
      </c>
      <c r="D251" s="571">
        <v>4680115885837</v>
      </c>
      <c r="E251" s="57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70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404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405</v>
      </c>
      <c r="B252" s="60" t="s">
        <v>406</v>
      </c>
      <c r="C252" s="34">
        <v>4301011850</v>
      </c>
      <c r="D252" s="571">
        <v>4680115885806</v>
      </c>
      <c r="E252" s="57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/>
      <c r="M252" s="36" t="s">
        <v>107</v>
      </c>
      <c r="N252" s="36"/>
      <c r="O252" s="35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70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407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hidden="1" customHeight="1" x14ac:dyDescent="0.25">
      <c r="A253" s="60" t="s">
        <v>408</v>
      </c>
      <c r="B253" s="60" t="s">
        <v>409</v>
      </c>
      <c r="C253" s="34">
        <v>4301011853</v>
      </c>
      <c r="D253" s="571">
        <v>4680115885851</v>
      </c>
      <c r="E253" s="572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106</v>
      </c>
      <c r="L253" s="35"/>
      <c r="M253" s="36" t="s">
        <v>107</v>
      </c>
      <c r="N253" s="36"/>
      <c r="O253" s="35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70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410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411</v>
      </c>
      <c r="B254" s="60" t="s">
        <v>412</v>
      </c>
      <c r="C254" s="34">
        <v>4301011852</v>
      </c>
      <c r="D254" s="571">
        <v>4680115885844</v>
      </c>
      <c r="E254" s="57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111</v>
      </c>
      <c r="L254" s="35"/>
      <c r="M254" s="36" t="s">
        <v>107</v>
      </c>
      <c r="N254" s="36"/>
      <c r="O254" s="35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70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413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414</v>
      </c>
      <c r="B255" s="60" t="s">
        <v>415</v>
      </c>
      <c r="C255" s="34">
        <v>4301011851</v>
      </c>
      <c r="D255" s="571">
        <v>4680115885820</v>
      </c>
      <c r="E255" s="5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111</v>
      </c>
      <c r="L255" s="35"/>
      <c r="M255" s="36" t="s">
        <v>107</v>
      </c>
      <c r="N255" s="36"/>
      <c r="O255" s="35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70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416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40" t="s">
        <v>73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40" t="s">
        <v>70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76" t="s">
        <v>417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62"/>
      <c r="AB258" s="62"/>
      <c r="AC258" s="6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63"/>
      <c r="AB259" s="63"/>
      <c r="AC259" s="63"/>
    </row>
    <row r="260" spans="1:68" ht="27" hidden="1" customHeight="1" x14ac:dyDescent="0.25">
      <c r="A260" s="60" t="s">
        <v>418</v>
      </c>
      <c r="B260" s="60" t="s">
        <v>419</v>
      </c>
      <c r="C260" s="34">
        <v>4301011223</v>
      </c>
      <c r="D260" s="571">
        <v>4607091383423</v>
      </c>
      <c r="E260" s="572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106</v>
      </c>
      <c r="L260" s="35"/>
      <c r="M260" s="36" t="s">
        <v>78</v>
      </c>
      <c r="N260" s="36"/>
      <c r="O260" s="35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108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420</v>
      </c>
      <c r="B261" s="60" t="s">
        <v>421</v>
      </c>
      <c r="C261" s="34">
        <v>4301012199</v>
      </c>
      <c r="D261" s="571">
        <v>4680115886957</v>
      </c>
      <c r="E261" s="572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/>
      <c r="M261" s="36" t="s">
        <v>78</v>
      </c>
      <c r="N261" s="36"/>
      <c r="O261" s="35">
        <v>30</v>
      </c>
      <c r="P261" s="760" t="s">
        <v>422</v>
      </c>
      <c r="Q261" s="562"/>
      <c r="R261" s="562"/>
      <c r="S261" s="562"/>
      <c r="T261" s="563"/>
      <c r="U261" s="37"/>
      <c r="V261" s="37"/>
      <c r="W261" s="38" t="s">
        <v>70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423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424</v>
      </c>
      <c r="B262" s="60" t="s">
        <v>425</v>
      </c>
      <c r="C262" s="34">
        <v>4301012098</v>
      </c>
      <c r="D262" s="571">
        <v>4680115885660</v>
      </c>
      <c r="E262" s="572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106</v>
      </c>
      <c r="L262" s="35"/>
      <c r="M262" s="36" t="s">
        <v>78</v>
      </c>
      <c r="N262" s="36"/>
      <c r="O262" s="35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70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426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427</v>
      </c>
      <c r="B263" s="60" t="s">
        <v>428</v>
      </c>
      <c r="C263" s="34">
        <v>4301012176</v>
      </c>
      <c r="D263" s="571">
        <v>4680115886773</v>
      </c>
      <c r="E263" s="572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106</v>
      </c>
      <c r="L263" s="35"/>
      <c r="M263" s="36" t="s">
        <v>107</v>
      </c>
      <c r="N263" s="36"/>
      <c r="O263" s="35">
        <v>31</v>
      </c>
      <c r="P263" s="874" t="s">
        <v>429</v>
      </c>
      <c r="Q263" s="562"/>
      <c r="R263" s="562"/>
      <c r="S263" s="562"/>
      <c r="T263" s="563"/>
      <c r="U263" s="37"/>
      <c r="V263" s="37"/>
      <c r="W263" s="38" t="s">
        <v>70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430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40" t="s">
        <v>73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40" t="s">
        <v>70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76" t="s">
        <v>431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62"/>
      <c r="AB266" s="62"/>
      <c r="AC266" s="6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63"/>
      <c r="AB267" s="63"/>
      <c r="AC267" s="63"/>
    </row>
    <row r="268" spans="1:68" ht="27" hidden="1" customHeight="1" x14ac:dyDescent="0.25">
      <c r="A268" s="60" t="s">
        <v>432</v>
      </c>
      <c r="B268" s="60" t="s">
        <v>433</v>
      </c>
      <c r="C268" s="34">
        <v>4301051893</v>
      </c>
      <c r="D268" s="571">
        <v>4680115886186</v>
      </c>
      <c r="E268" s="572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77</v>
      </c>
      <c r="L268" s="35"/>
      <c r="M268" s="36" t="s">
        <v>78</v>
      </c>
      <c r="N268" s="36"/>
      <c r="O268" s="35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434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435</v>
      </c>
      <c r="B269" s="60" t="s">
        <v>436</v>
      </c>
      <c r="C269" s="34">
        <v>4301051795</v>
      </c>
      <c r="D269" s="571">
        <v>4680115881228</v>
      </c>
      <c r="E269" s="572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77</v>
      </c>
      <c r="L269" s="35"/>
      <c r="M269" s="36" t="s">
        <v>93</v>
      </c>
      <c r="N269" s="36"/>
      <c r="O269" s="35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70</v>
      </c>
      <c r="X269" s="56">
        <v>180</v>
      </c>
      <c r="Y269" s="53">
        <f>IFERROR(IF(X269="",0,CEILING((X269/$H269),1)*$H269),"")</f>
        <v>180</v>
      </c>
      <c r="Z269" s="39">
        <f>IFERROR(IF(Y269=0,"",ROUNDUP(Y269/H269,0)*0.00651),"")</f>
        <v>0.48825000000000002</v>
      </c>
      <c r="AA269" s="65"/>
      <c r="AB269" s="66"/>
      <c r="AC269" s="331" t="s">
        <v>437</v>
      </c>
      <c r="AG269" s="75"/>
      <c r="AJ269" s="79"/>
      <c r="AK269" s="79">
        <v>0</v>
      </c>
      <c r="BB269" s="332" t="s">
        <v>1</v>
      </c>
      <c r="BM269" s="75">
        <f>IFERROR(X269*I269/H269,"0")</f>
        <v>198.9</v>
      </c>
      <c r="BN269" s="75">
        <f>IFERROR(Y269*I269/H269,"0")</f>
        <v>198.9</v>
      </c>
      <c r="BO269" s="75">
        <f>IFERROR(1/J269*(X269/H269),"0")</f>
        <v>0.41208791208791212</v>
      </c>
      <c r="BP269" s="75">
        <f>IFERROR(1/J269*(Y269/H269),"0")</f>
        <v>0.41208791208791212</v>
      </c>
    </row>
    <row r="270" spans="1:68" ht="37.5" customHeight="1" x14ac:dyDescent="0.25">
      <c r="A270" s="60" t="s">
        <v>438</v>
      </c>
      <c r="B270" s="60" t="s">
        <v>439</v>
      </c>
      <c r="C270" s="34">
        <v>4301051388</v>
      </c>
      <c r="D270" s="571">
        <v>4680115881211</v>
      </c>
      <c r="E270" s="572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77</v>
      </c>
      <c r="L270" s="35" t="s">
        <v>112</v>
      </c>
      <c r="M270" s="36" t="s">
        <v>78</v>
      </c>
      <c r="N270" s="36"/>
      <c r="O270" s="35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70</v>
      </c>
      <c r="X270" s="56">
        <v>320</v>
      </c>
      <c r="Y270" s="53">
        <f>IFERROR(IF(X270="",0,CEILING((X270/$H270),1)*$H270),"")</f>
        <v>321.59999999999997</v>
      </c>
      <c r="Z270" s="39">
        <f>IFERROR(IF(Y270=0,"",ROUNDUP(Y270/H270,0)*0.00651),"")</f>
        <v>0.87234</v>
      </c>
      <c r="AA270" s="65"/>
      <c r="AB270" s="66"/>
      <c r="AC270" s="333" t="s">
        <v>440</v>
      </c>
      <c r="AG270" s="75"/>
      <c r="AJ270" s="79" t="s">
        <v>113</v>
      </c>
      <c r="AK270" s="79">
        <v>436.8</v>
      </c>
      <c r="BB270" s="334" t="s">
        <v>1</v>
      </c>
      <c r="BM270" s="75">
        <f>IFERROR(X270*I270/H270,"0")</f>
        <v>344</v>
      </c>
      <c r="BN270" s="75">
        <f>IFERROR(Y270*I270/H270,"0")</f>
        <v>345.71999999999997</v>
      </c>
      <c r="BO270" s="75">
        <f>IFERROR(1/J270*(X270/H270),"0")</f>
        <v>0.73260073260073266</v>
      </c>
      <c r="BP270" s="75">
        <f>IFERROR(1/J270*(Y270/H270),"0")</f>
        <v>0.73626373626373631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40" t="s">
        <v>73</v>
      </c>
      <c r="X271" s="41">
        <f>IFERROR(X268/H268,"0")+IFERROR(X269/H269,"0")+IFERROR(X270/H270,"0")</f>
        <v>208.33333333333334</v>
      </c>
      <c r="Y271" s="41">
        <f>IFERROR(Y268/H268,"0")+IFERROR(Y269/H269,"0")+IFERROR(Y270/H270,"0")</f>
        <v>209</v>
      </c>
      <c r="Z271" s="41">
        <f>IFERROR(IF(Z268="",0,Z268),"0")+IFERROR(IF(Z269="",0,Z269),"0")+IFERROR(IF(Z270="",0,Z270),"0")</f>
        <v>1.36059</v>
      </c>
      <c r="AA271" s="64"/>
      <c r="AB271" s="64"/>
      <c r="AC271" s="64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40" t="s">
        <v>70</v>
      </c>
      <c r="X272" s="41">
        <f>IFERROR(SUM(X268:X270),"0")</f>
        <v>500</v>
      </c>
      <c r="Y272" s="41">
        <f>IFERROR(SUM(Y268:Y270),"0")</f>
        <v>501.59999999999997</v>
      </c>
      <c r="Z272" s="40"/>
      <c r="AA272" s="64"/>
      <c r="AB272" s="64"/>
      <c r="AC272" s="64"/>
    </row>
    <row r="273" spans="1:68" ht="16.5" hidden="1" customHeight="1" x14ac:dyDescent="0.25">
      <c r="A273" s="576" t="s">
        <v>441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62"/>
      <c r="AB273" s="62"/>
      <c r="AC273" s="6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63"/>
      <c r="AB274" s="63"/>
      <c r="AC274" s="63"/>
    </row>
    <row r="275" spans="1:68" ht="27" hidden="1" customHeight="1" x14ac:dyDescent="0.25">
      <c r="A275" s="60" t="s">
        <v>442</v>
      </c>
      <c r="B275" s="60" t="s">
        <v>443</v>
      </c>
      <c r="C275" s="34">
        <v>4301031307</v>
      </c>
      <c r="D275" s="571">
        <v>4680115880344</v>
      </c>
      <c r="E275" s="572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67</v>
      </c>
      <c r="L275" s="35"/>
      <c r="M275" s="36" t="s">
        <v>68</v>
      </c>
      <c r="N275" s="36"/>
      <c r="O275" s="35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70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444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40" t="s">
        <v>73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40" t="s">
        <v>70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63"/>
      <c r="AB278" s="63"/>
      <c r="AC278" s="63"/>
    </row>
    <row r="279" spans="1:68" ht="27" hidden="1" customHeight="1" x14ac:dyDescent="0.25">
      <c r="A279" s="60" t="s">
        <v>445</v>
      </c>
      <c r="B279" s="60" t="s">
        <v>446</v>
      </c>
      <c r="C279" s="34">
        <v>4301051782</v>
      </c>
      <c r="D279" s="571">
        <v>4680115884618</v>
      </c>
      <c r="E279" s="572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111</v>
      </c>
      <c r="L279" s="35"/>
      <c r="M279" s="36" t="s">
        <v>78</v>
      </c>
      <c r="N279" s="36"/>
      <c r="O279" s="35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70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447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40" t="s">
        <v>73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40" t="s">
        <v>70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76" t="s">
        <v>448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62"/>
      <c r="AB282" s="62"/>
      <c r="AC282" s="6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63"/>
      <c r="AB283" s="63"/>
      <c r="AC283" s="63"/>
    </row>
    <row r="284" spans="1:68" ht="27" hidden="1" customHeight="1" x14ac:dyDescent="0.25">
      <c r="A284" s="60" t="s">
        <v>449</v>
      </c>
      <c r="B284" s="60" t="s">
        <v>450</v>
      </c>
      <c r="C284" s="34">
        <v>4301011662</v>
      </c>
      <c r="D284" s="571">
        <v>4680115883703</v>
      </c>
      <c r="E284" s="572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/>
      <c r="M284" s="36" t="s">
        <v>107</v>
      </c>
      <c r="N284" s="36"/>
      <c r="O284" s="35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451</v>
      </c>
      <c r="AB284" s="66"/>
      <c r="AC284" s="339" t="s">
        <v>452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76" t="s">
        <v>453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62"/>
      <c r="AB287" s="62"/>
      <c r="AC287" s="6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63"/>
      <c r="AB288" s="63"/>
      <c r="AC288" s="63"/>
    </row>
    <row r="289" spans="1:68" ht="27" hidden="1" customHeight="1" x14ac:dyDescent="0.25">
      <c r="A289" s="60" t="s">
        <v>454</v>
      </c>
      <c r="B289" s="60" t="s">
        <v>455</v>
      </c>
      <c r="C289" s="34">
        <v>4301012024</v>
      </c>
      <c r="D289" s="571">
        <v>4680115885615</v>
      </c>
      <c r="E289" s="572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78</v>
      </c>
      <c r="N289" s="36"/>
      <c r="O289" s="35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70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456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hidden="1" customHeight="1" x14ac:dyDescent="0.25">
      <c r="A290" s="60" t="s">
        <v>457</v>
      </c>
      <c r="B290" s="60" t="s">
        <v>458</v>
      </c>
      <c r="C290" s="34">
        <v>4301012016</v>
      </c>
      <c r="D290" s="571">
        <v>4680115885554</v>
      </c>
      <c r="E290" s="572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 t="s">
        <v>459</v>
      </c>
      <c r="M290" s="36" t="s">
        <v>78</v>
      </c>
      <c r="N290" s="36"/>
      <c r="O290" s="35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70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460</v>
      </c>
      <c r="AG290" s="75"/>
      <c r="AJ290" s="79" t="s">
        <v>461</v>
      </c>
      <c r="AK290" s="79">
        <v>86.4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457</v>
      </c>
      <c r="B291" s="60" t="s">
        <v>462</v>
      </c>
      <c r="C291" s="34">
        <v>4301011911</v>
      </c>
      <c r="D291" s="571">
        <v>4680115885554</v>
      </c>
      <c r="E291" s="572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106</v>
      </c>
      <c r="L291" s="35"/>
      <c r="M291" s="36" t="s">
        <v>463</v>
      </c>
      <c r="N291" s="36"/>
      <c r="O291" s="35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70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464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hidden="1" customHeight="1" x14ac:dyDescent="0.25">
      <c r="A292" s="60" t="s">
        <v>465</v>
      </c>
      <c r="B292" s="60" t="s">
        <v>466</v>
      </c>
      <c r="C292" s="34">
        <v>4301011858</v>
      </c>
      <c r="D292" s="571">
        <v>4680115885646</v>
      </c>
      <c r="E292" s="572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106</v>
      </c>
      <c r="L292" s="35"/>
      <c r="M292" s="36" t="s">
        <v>107</v>
      </c>
      <c r="N292" s="36"/>
      <c r="O292" s="35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70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467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hidden="1" customHeight="1" x14ac:dyDescent="0.25">
      <c r="A293" s="60" t="s">
        <v>468</v>
      </c>
      <c r="B293" s="60" t="s">
        <v>469</v>
      </c>
      <c r="C293" s="34">
        <v>4301011857</v>
      </c>
      <c r="D293" s="571">
        <v>4680115885622</v>
      </c>
      <c r="E293" s="572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111</v>
      </c>
      <c r="L293" s="35"/>
      <c r="M293" s="36" t="s">
        <v>107</v>
      </c>
      <c r="N293" s="36"/>
      <c r="O293" s="35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70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456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470</v>
      </c>
      <c r="B294" s="60" t="s">
        <v>471</v>
      </c>
      <c r="C294" s="34">
        <v>4301011859</v>
      </c>
      <c r="D294" s="571">
        <v>4680115885608</v>
      </c>
      <c r="E294" s="572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111</v>
      </c>
      <c r="L294" s="35"/>
      <c r="M294" s="36" t="s">
        <v>107</v>
      </c>
      <c r="N294" s="36"/>
      <c r="O294" s="35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70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472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40" t="s">
        <v>73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40" t="s">
        <v>70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63"/>
      <c r="AB297" s="63"/>
      <c r="AC297" s="63"/>
    </row>
    <row r="298" spans="1:68" ht="27" hidden="1" customHeight="1" x14ac:dyDescent="0.25">
      <c r="A298" s="60" t="s">
        <v>473</v>
      </c>
      <c r="B298" s="60" t="s">
        <v>474</v>
      </c>
      <c r="C298" s="34">
        <v>4301030878</v>
      </c>
      <c r="D298" s="571">
        <v>4607091387193</v>
      </c>
      <c r="E298" s="572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111</v>
      </c>
      <c r="L298" s="35"/>
      <c r="M298" s="36" t="s">
        <v>68</v>
      </c>
      <c r="N298" s="36"/>
      <c r="O298" s="35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70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475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hidden="1" customHeight="1" x14ac:dyDescent="0.25">
      <c r="A299" s="60" t="s">
        <v>476</v>
      </c>
      <c r="B299" s="60" t="s">
        <v>477</v>
      </c>
      <c r="C299" s="34">
        <v>4301031153</v>
      </c>
      <c r="D299" s="571">
        <v>4607091387230</v>
      </c>
      <c r="E299" s="572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111</v>
      </c>
      <c r="L299" s="35"/>
      <c r="M299" s="36" t="s">
        <v>68</v>
      </c>
      <c r="N299" s="36"/>
      <c r="O299" s="35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70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478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hidden="1" customHeight="1" x14ac:dyDescent="0.25">
      <c r="A300" s="60" t="s">
        <v>479</v>
      </c>
      <c r="B300" s="60" t="s">
        <v>480</v>
      </c>
      <c r="C300" s="34">
        <v>4301031154</v>
      </c>
      <c r="D300" s="571">
        <v>4607091387292</v>
      </c>
      <c r="E300" s="572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111</v>
      </c>
      <c r="L300" s="35"/>
      <c r="M300" s="36" t="s">
        <v>68</v>
      </c>
      <c r="N300" s="36"/>
      <c r="O300" s="35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70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481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482</v>
      </c>
      <c r="B301" s="60" t="s">
        <v>483</v>
      </c>
      <c r="C301" s="34">
        <v>4301031152</v>
      </c>
      <c r="D301" s="571">
        <v>4607091387285</v>
      </c>
      <c r="E301" s="572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67</v>
      </c>
      <c r="L301" s="35"/>
      <c r="M301" s="36" t="s">
        <v>68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70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478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484</v>
      </c>
      <c r="B302" s="60" t="s">
        <v>485</v>
      </c>
      <c r="C302" s="34">
        <v>4301031305</v>
      </c>
      <c r="D302" s="571">
        <v>4607091389845</v>
      </c>
      <c r="E302" s="572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67</v>
      </c>
      <c r="L302" s="35"/>
      <c r="M302" s="36" t="s">
        <v>68</v>
      </c>
      <c r="N302" s="36"/>
      <c r="O302" s="35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70</v>
      </c>
      <c r="X302" s="56">
        <v>70</v>
      </c>
      <c r="Y302" s="53">
        <f t="shared" si="42"/>
        <v>71.400000000000006</v>
      </c>
      <c r="Z302" s="39">
        <f>IFERROR(IF(Y302=0,"",ROUNDUP(Y302/H302,0)*0.00502),"")</f>
        <v>0.17068</v>
      </c>
      <c r="AA302" s="65"/>
      <c r="AB302" s="66"/>
      <c r="AC302" s="361" t="s">
        <v>486</v>
      </c>
      <c r="AG302" s="75"/>
      <c r="AJ302" s="79"/>
      <c r="AK302" s="79">
        <v>0</v>
      </c>
      <c r="BB302" s="362" t="s">
        <v>1</v>
      </c>
      <c r="BM302" s="75">
        <f t="shared" si="43"/>
        <v>73.333333333333329</v>
      </c>
      <c r="BN302" s="75">
        <f t="shared" si="44"/>
        <v>74.8</v>
      </c>
      <c r="BO302" s="75">
        <f t="shared" si="45"/>
        <v>0.14245014245014245</v>
      </c>
      <c r="BP302" s="75">
        <f t="shared" si="46"/>
        <v>0.14529914529914531</v>
      </c>
    </row>
    <row r="303" spans="1:68" ht="27" hidden="1" customHeight="1" x14ac:dyDescent="0.25">
      <c r="A303" s="60" t="s">
        <v>487</v>
      </c>
      <c r="B303" s="60" t="s">
        <v>488</v>
      </c>
      <c r="C303" s="34">
        <v>4301031306</v>
      </c>
      <c r="D303" s="571">
        <v>4680115882881</v>
      </c>
      <c r="E303" s="572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67</v>
      </c>
      <c r="L303" s="35"/>
      <c r="M303" s="36" t="s">
        <v>68</v>
      </c>
      <c r="N303" s="36"/>
      <c r="O303" s="35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70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486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489</v>
      </c>
      <c r="B304" s="60" t="s">
        <v>490</v>
      </c>
      <c r="C304" s="34">
        <v>4301031066</v>
      </c>
      <c r="D304" s="571">
        <v>4607091383836</v>
      </c>
      <c r="E304" s="572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77</v>
      </c>
      <c r="L304" s="35"/>
      <c r="M304" s="36" t="s">
        <v>68</v>
      </c>
      <c r="N304" s="36"/>
      <c r="O304" s="35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70</v>
      </c>
      <c r="X304" s="56">
        <v>30</v>
      </c>
      <c r="Y304" s="53">
        <f t="shared" si="42"/>
        <v>30.6</v>
      </c>
      <c r="Z304" s="39">
        <f>IFERROR(IF(Y304=0,"",ROUNDUP(Y304/H304,0)*0.00651),"")</f>
        <v>0.11067</v>
      </c>
      <c r="AA304" s="65"/>
      <c r="AB304" s="66"/>
      <c r="AC304" s="365" t="s">
        <v>491</v>
      </c>
      <c r="AG304" s="75"/>
      <c r="AJ304" s="79"/>
      <c r="AK304" s="79">
        <v>0</v>
      </c>
      <c r="BB304" s="366" t="s">
        <v>1</v>
      </c>
      <c r="BM304" s="75">
        <f t="shared" si="43"/>
        <v>33.800000000000004</v>
      </c>
      <c r="BN304" s="75">
        <f t="shared" si="44"/>
        <v>34.475999999999999</v>
      </c>
      <c r="BO304" s="75">
        <f t="shared" si="45"/>
        <v>9.1575091575091583E-2</v>
      </c>
      <c r="BP304" s="75">
        <f t="shared" si="46"/>
        <v>9.3406593406593408E-2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40" t="s">
        <v>73</v>
      </c>
      <c r="X305" s="41">
        <f>IFERROR(X298/H298,"0")+IFERROR(X299/H299,"0")+IFERROR(X300/H300,"0")+IFERROR(X301/H301,"0")+IFERROR(X302/H302,"0")+IFERROR(X303/H303,"0")+IFERROR(X304/H304,"0")</f>
        <v>50</v>
      </c>
      <c r="Y305" s="41">
        <f>IFERROR(Y298/H298,"0")+IFERROR(Y299/H299,"0")+IFERROR(Y300/H300,"0")+IFERROR(Y301/H301,"0")+IFERROR(Y302/H302,"0")+IFERROR(Y303/H303,"0")+IFERROR(Y304/H304,"0")</f>
        <v>51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0.28134999999999999</v>
      </c>
      <c r="AA305" s="64"/>
      <c r="AB305" s="64"/>
      <c r="AC305" s="64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40" t="s">
        <v>70</v>
      </c>
      <c r="X306" s="41">
        <f>IFERROR(SUM(X298:X304),"0")</f>
        <v>100</v>
      </c>
      <c r="Y306" s="41">
        <f>IFERROR(SUM(Y298:Y304),"0")</f>
        <v>102</v>
      </c>
      <c r="Z306" s="40"/>
      <c r="AA306" s="64"/>
      <c r="AB306" s="64"/>
      <c r="AC306" s="64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63"/>
      <c r="AB307" s="63"/>
      <c r="AC307" s="63"/>
    </row>
    <row r="308" spans="1:68" ht="27" hidden="1" customHeight="1" x14ac:dyDescent="0.25">
      <c r="A308" s="60" t="s">
        <v>492</v>
      </c>
      <c r="B308" s="60" t="s">
        <v>493</v>
      </c>
      <c r="C308" s="34">
        <v>4301051100</v>
      </c>
      <c r="D308" s="571">
        <v>4607091387766</v>
      </c>
      <c r="E308" s="572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106</v>
      </c>
      <c r="L308" s="35"/>
      <c r="M308" s="36" t="s">
        <v>78</v>
      </c>
      <c r="N308" s="36"/>
      <c r="O308" s="35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70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494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495</v>
      </c>
      <c r="B309" s="60" t="s">
        <v>496</v>
      </c>
      <c r="C309" s="34">
        <v>4301051818</v>
      </c>
      <c r="D309" s="571">
        <v>4607091387957</v>
      </c>
      <c r="E309" s="572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106</v>
      </c>
      <c r="L309" s="35"/>
      <c r="M309" s="36" t="s">
        <v>78</v>
      </c>
      <c r="N309" s="36"/>
      <c r="O309" s="35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70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497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498</v>
      </c>
      <c r="B310" s="60" t="s">
        <v>499</v>
      </c>
      <c r="C310" s="34">
        <v>4301051819</v>
      </c>
      <c r="D310" s="571">
        <v>4607091387964</v>
      </c>
      <c r="E310" s="572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106</v>
      </c>
      <c r="L310" s="35"/>
      <c r="M310" s="36" t="s">
        <v>78</v>
      </c>
      <c r="N310" s="36"/>
      <c r="O310" s="35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70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500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501</v>
      </c>
      <c r="B311" s="60" t="s">
        <v>502</v>
      </c>
      <c r="C311" s="34">
        <v>4301051734</v>
      </c>
      <c r="D311" s="571">
        <v>4680115884588</v>
      </c>
      <c r="E311" s="572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77</v>
      </c>
      <c r="L311" s="35"/>
      <c r="M311" s="36" t="s">
        <v>78</v>
      </c>
      <c r="N311" s="36"/>
      <c r="O311" s="35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70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503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504</v>
      </c>
      <c r="B312" s="60" t="s">
        <v>505</v>
      </c>
      <c r="C312" s="34">
        <v>4301051578</v>
      </c>
      <c r="D312" s="571">
        <v>4607091387513</v>
      </c>
      <c r="E312" s="572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77</v>
      </c>
      <c r="L312" s="35"/>
      <c r="M312" s="36" t="s">
        <v>93</v>
      </c>
      <c r="N312" s="36"/>
      <c r="O312" s="35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70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506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40" t="s">
        <v>73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40" t="s">
        <v>70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63"/>
      <c r="AB315" s="63"/>
      <c r="AC315" s="63"/>
    </row>
    <row r="316" spans="1:68" ht="27" customHeight="1" x14ac:dyDescent="0.25">
      <c r="A316" s="60" t="s">
        <v>507</v>
      </c>
      <c r="B316" s="60" t="s">
        <v>508</v>
      </c>
      <c r="C316" s="34">
        <v>4301060387</v>
      </c>
      <c r="D316" s="571">
        <v>4607091380880</v>
      </c>
      <c r="E316" s="572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106</v>
      </c>
      <c r="L316" s="35"/>
      <c r="M316" s="36" t="s">
        <v>78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70</v>
      </c>
      <c r="X316" s="56">
        <v>30</v>
      </c>
      <c r="Y316" s="53">
        <f>IFERROR(IF(X316="",0,CEILING((X316/$H316),1)*$H316),"")</f>
        <v>33.6</v>
      </c>
      <c r="Z316" s="39">
        <f>IFERROR(IF(Y316=0,"",ROUNDUP(Y316/H316,0)*0.01898),"")</f>
        <v>7.5920000000000001E-2</v>
      </c>
      <c r="AA316" s="65"/>
      <c r="AB316" s="66"/>
      <c r="AC316" s="377" t="s">
        <v>509</v>
      </c>
      <c r="AG316" s="75"/>
      <c r="AJ316" s="79"/>
      <c r="AK316" s="79">
        <v>0</v>
      </c>
      <c r="BB316" s="378" t="s">
        <v>1</v>
      </c>
      <c r="BM316" s="75">
        <f>IFERROR(X316*I316/H316,"0")</f>
        <v>31.853571428571428</v>
      </c>
      <c r="BN316" s="75">
        <f>IFERROR(Y316*I316/H316,"0")</f>
        <v>35.676000000000002</v>
      </c>
      <c r="BO316" s="75">
        <f>IFERROR(1/J316*(X316/H316),"0")</f>
        <v>5.5803571428571425E-2</v>
      </c>
      <c r="BP316" s="75">
        <f>IFERROR(1/J316*(Y316/H316),"0")</f>
        <v>6.25E-2</v>
      </c>
    </row>
    <row r="317" spans="1:68" ht="27" customHeight="1" x14ac:dyDescent="0.25">
      <c r="A317" s="60" t="s">
        <v>510</v>
      </c>
      <c r="B317" s="60" t="s">
        <v>511</v>
      </c>
      <c r="C317" s="34">
        <v>4301060406</v>
      </c>
      <c r="D317" s="571">
        <v>4607091384482</v>
      </c>
      <c r="E317" s="572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106</v>
      </c>
      <c r="L317" s="35"/>
      <c r="M317" s="36" t="s">
        <v>78</v>
      </c>
      <c r="N317" s="36"/>
      <c r="O317" s="35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70</v>
      </c>
      <c r="X317" s="56">
        <v>380</v>
      </c>
      <c r="Y317" s="53">
        <f>IFERROR(IF(X317="",0,CEILING((X317/$H317),1)*$H317),"")</f>
        <v>382.2</v>
      </c>
      <c r="Z317" s="39">
        <f>IFERROR(IF(Y317=0,"",ROUNDUP(Y317/H317,0)*0.01898),"")</f>
        <v>0.93002000000000007</v>
      </c>
      <c r="AA317" s="65"/>
      <c r="AB317" s="66"/>
      <c r="AC317" s="379" t="s">
        <v>512</v>
      </c>
      <c r="AG317" s="75"/>
      <c r="AJ317" s="79"/>
      <c r="AK317" s="79">
        <v>0</v>
      </c>
      <c r="BB317" s="380" t="s">
        <v>1</v>
      </c>
      <c r="BM317" s="75">
        <f>IFERROR(X317*I317/H317,"0")</f>
        <v>405.28461538461545</v>
      </c>
      <c r="BN317" s="75">
        <f>IFERROR(Y317*I317/H317,"0")</f>
        <v>407.63100000000009</v>
      </c>
      <c r="BO317" s="75">
        <f>IFERROR(1/J317*(X317/H317),"0")</f>
        <v>0.76121794871794879</v>
      </c>
      <c r="BP317" s="75">
        <f>IFERROR(1/J317*(Y317/H317),"0")</f>
        <v>0.765625</v>
      </c>
    </row>
    <row r="318" spans="1:68" ht="16.5" customHeight="1" x14ac:dyDescent="0.25">
      <c r="A318" s="60" t="s">
        <v>513</v>
      </c>
      <c r="B318" s="60" t="s">
        <v>514</v>
      </c>
      <c r="C318" s="34">
        <v>4301060484</v>
      </c>
      <c r="D318" s="571">
        <v>4607091380897</v>
      </c>
      <c r="E318" s="572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106</v>
      </c>
      <c r="L318" s="35"/>
      <c r="M318" s="36" t="s">
        <v>93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70</v>
      </c>
      <c r="X318" s="56">
        <v>50</v>
      </c>
      <c r="Y318" s="53">
        <f>IFERROR(IF(X318="",0,CEILING((X318/$H318),1)*$H318),"")</f>
        <v>50.400000000000006</v>
      </c>
      <c r="Z318" s="39">
        <f>IFERROR(IF(Y318=0,"",ROUNDUP(Y318/H318,0)*0.01898),"")</f>
        <v>0.11388000000000001</v>
      </c>
      <c r="AA318" s="65"/>
      <c r="AB318" s="66"/>
      <c r="AC318" s="381" t="s">
        <v>515</v>
      </c>
      <c r="AG318" s="75"/>
      <c r="AJ318" s="79"/>
      <c r="AK318" s="79">
        <v>0</v>
      </c>
      <c r="BB318" s="382" t="s">
        <v>1</v>
      </c>
      <c r="BM318" s="75">
        <f>IFERROR(X318*I318/H318,"0")</f>
        <v>53.089285714285715</v>
      </c>
      <c r="BN318" s="75">
        <f>IFERROR(Y318*I318/H318,"0")</f>
        <v>53.514000000000003</v>
      </c>
      <c r="BO318" s="75">
        <f>IFERROR(1/J318*(X318/H318),"0")</f>
        <v>9.3005952380952384E-2</v>
      </c>
      <c r="BP318" s="75">
        <f>IFERROR(1/J318*(Y318/H318),"0")</f>
        <v>9.375E-2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40" t="s">
        <v>73</v>
      </c>
      <c r="X319" s="41">
        <f>IFERROR(X316/H316,"0")+IFERROR(X317/H317,"0")+IFERROR(X318/H318,"0")</f>
        <v>58.241758241758248</v>
      </c>
      <c r="Y319" s="41">
        <f>IFERROR(Y316/H316,"0")+IFERROR(Y317/H317,"0")+IFERROR(Y318/H318,"0")</f>
        <v>59</v>
      </c>
      <c r="Z319" s="41">
        <f>IFERROR(IF(Z316="",0,Z316),"0")+IFERROR(IF(Z317="",0,Z317),"0")+IFERROR(IF(Z318="",0,Z318),"0")</f>
        <v>1.11982</v>
      </c>
      <c r="AA319" s="64"/>
      <c r="AB319" s="64"/>
      <c r="AC319" s="64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40" t="s">
        <v>70</v>
      </c>
      <c r="X320" s="41">
        <f>IFERROR(SUM(X316:X318),"0")</f>
        <v>460</v>
      </c>
      <c r="Y320" s="41">
        <f>IFERROR(SUM(Y316:Y318),"0")</f>
        <v>466.20000000000005</v>
      </c>
      <c r="Z320" s="40"/>
      <c r="AA320" s="64"/>
      <c r="AB320" s="64"/>
      <c r="AC320" s="64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63"/>
      <c r="AB321" s="63"/>
      <c r="AC321" s="63"/>
    </row>
    <row r="322" spans="1:68" ht="27" hidden="1" customHeight="1" x14ac:dyDescent="0.25">
      <c r="A322" s="60" t="s">
        <v>516</v>
      </c>
      <c r="B322" s="60" t="s">
        <v>517</v>
      </c>
      <c r="C322" s="34">
        <v>4301030235</v>
      </c>
      <c r="D322" s="571">
        <v>4607091388381</v>
      </c>
      <c r="E322" s="572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111</v>
      </c>
      <c r="L322" s="35"/>
      <c r="M322" s="36" t="s">
        <v>98</v>
      </c>
      <c r="N322" s="36"/>
      <c r="O322" s="35">
        <v>180</v>
      </c>
      <c r="P322" s="784" t="s">
        <v>518</v>
      </c>
      <c r="Q322" s="562"/>
      <c r="R322" s="562"/>
      <c r="S322" s="562"/>
      <c r="T322" s="563"/>
      <c r="U322" s="37"/>
      <c r="V322" s="37"/>
      <c r="W322" s="38" t="s">
        <v>70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519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520</v>
      </c>
      <c r="B323" s="60" t="s">
        <v>521</v>
      </c>
      <c r="C323" s="34">
        <v>4301030232</v>
      </c>
      <c r="D323" s="571">
        <v>4607091388374</v>
      </c>
      <c r="E323" s="572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111</v>
      </c>
      <c r="L323" s="35"/>
      <c r="M323" s="36" t="s">
        <v>98</v>
      </c>
      <c r="N323" s="36"/>
      <c r="O323" s="35">
        <v>180</v>
      </c>
      <c r="P323" s="824" t="s">
        <v>522</v>
      </c>
      <c r="Q323" s="562"/>
      <c r="R323" s="562"/>
      <c r="S323" s="562"/>
      <c r="T323" s="563"/>
      <c r="U323" s="37"/>
      <c r="V323" s="37"/>
      <c r="W323" s="38" t="s">
        <v>70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519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523</v>
      </c>
      <c r="B324" s="60" t="s">
        <v>524</v>
      </c>
      <c r="C324" s="34">
        <v>4301032015</v>
      </c>
      <c r="D324" s="571">
        <v>4607091383102</v>
      </c>
      <c r="E324" s="572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77</v>
      </c>
      <c r="L324" s="35"/>
      <c r="M324" s="36" t="s">
        <v>98</v>
      </c>
      <c r="N324" s="36"/>
      <c r="O324" s="35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70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525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4301030233</v>
      </c>
      <c r="D325" s="571">
        <v>4607091388404</v>
      </c>
      <c r="E325" s="572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77</v>
      </c>
      <c r="L325" s="35"/>
      <c r="M325" s="36" t="s">
        <v>98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70</v>
      </c>
      <c r="X325" s="56">
        <v>68</v>
      </c>
      <c r="Y325" s="53">
        <f>IFERROR(IF(X325="",0,CEILING((X325/$H325),1)*$H325),"")</f>
        <v>68.849999999999994</v>
      </c>
      <c r="Z325" s="39">
        <f>IFERROR(IF(Y325=0,"",ROUNDUP(Y325/H325,0)*0.00651),"")</f>
        <v>0.17577000000000001</v>
      </c>
      <c r="AA325" s="65"/>
      <c r="AB325" s="66"/>
      <c r="AC325" s="389" t="s">
        <v>519</v>
      </c>
      <c r="AG325" s="75"/>
      <c r="AJ325" s="79"/>
      <c r="AK325" s="79">
        <v>0</v>
      </c>
      <c r="BB325" s="390" t="s">
        <v>1</v>
      </c>
      <c r="BM325" s="75">
        <f>IFERROR(X325*I325/H325,"0")</f>
        <v>76.800000000000011</v>
      </c>
      <c r="BN325" s="75">
        <f>IFERROR(Y325*I325/H325,"0")</f>
        <v>77.760000000000005</v>
      </c>
      <c r="BO325" s="75">
        <f>IFERROR(1/J325*(X325/H325),"0")</f>
        <v>0.14652014652014653</v>
      </c>
      <c r="BP325" s="75">
        <f>IFERROR(1/J325*(Y325/H325),"0")</f>
        <v>0.14835164835164835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40" t="s">
        <v>73</v>
      </c>
      <c r="X326" s="41">
        <f>IFERROR(X322/H322,"0")+IFERROR(X323/H323,"0")+IFERROR(X324/H324,"0")+IFERROR(X325/H325,"0")</f>
        <v>26.666666666666668</v>
      </c>
      <c r="Y326" s="41">
        <f>IFERROR(Y322/H322,"0")+IFERROR(Y323/H323,"0")+IFERROR(Y324/H324,"0")+IFERROR(Y325/H325,"0")</f>
        <v>27</v>
      </c>
      <c r="Z326" s="41">
        <f>IFERROR(IF(Z322="",0,Z322),"0")+IFERROR(IF(Z323="",0,Z323),"0")+IFERROR(IF(Z324="",0,Z324),"0")+IFERROR(IF(Z325="",0,Z325),"0")</f>
        <v>0.17577000000000001</v>
      </c>
      <c r="AA326" s="64"/>
      <c r="AB326" s="64"/>
      <c r="AC326" s="64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40" t="s">
        <v>70</v>
      </c>
      <c r="X327" s="41">
        <f>IFERROR(SUM(X322:X325),"0")</f>
        <v>68</v>
      </c>
      <c r="Y327" s="41">
        <f>IFERROR(SUM(Y322:Y325),"0")</f>
        <v>68.849999999999994</v>
      </c>
      <c r="Z327" s="40"/>
      <c r="AA327" s="64"/>
      <c r="AB327" s="64"/>
      <c r="AC327" s="64"/>
    </row>
    <row r="328" spans="1:68" ht="14.25" hidden="1" customHeight="1" x14ac:dyDescent="0.25">
      <c r="A328" s="581" t="s">
        <v>528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63"/>
      <c r="AB328" s="63"/>
      <c r="AC328" s="63"/>
    </row>
    <row r="329" spans="1:68" ht="16.5" hidden="1" customHeight="1" x14ac:dyDescent="0.25">
      <c r="A329" s="60" t="s">
        <v>529</v>
      </c>
      <c r="B329" s="60" t="s">
        <v>530</v>
      </c>
      <c r="C329" s="34">
        <v>4301180007</v>
      </c>
      <c r="D329" s="571">
        <v>4680115881808</v>
      </c>
      <c r="E329" s="572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77</v>
      </c>
      <c r="L329" s="35"/>
      <c r="M329" s="36" t="s">
        <v>531</v>
      </c>
      <c r="N329" s="36"/>
      <c r="O329" s="35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532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533</v>
      </c>
      <c r="B330" s="60" t="s">
        <v>534</v>
      </c>
      <c r="C330" s="34">
        <v>4301180006</v>
      </c>
      <c r="D330" s="571">
        <v>4680115881822</v>
      </c>
      <c r="E330" s="572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77</v>
      </c>
      <c r="L330" s="35"/>
      <c r="M330" s="36" t="s">
        <v>531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70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532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535</v>
      </c>
      <c r="B331" s="60" t="s">
        <v>536</v>
      </c>
      <c r="C331" s="34">
        <v>4301180001</v>
      </c>
      <c r="D331" s="571">
        <v>4680115880016</v>
      </c>
      <c r="E331" s="572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77</v>
      </c>
      <c r="L331" s="35"/>
      <c r="M331" s="36" t="s">
        <v>531</v>
      </c>
      <c r="N331" s="36"/>
      <c r="O331" s="35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70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532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40" t="s">
        <v>73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40" t="s">
        <v>70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76" t="s">
        <v>537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62"/>
      <c r="AB334" s="62"/>
      <c r="AC334" s="6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63"/>
      <c r="AB335" s="63"/>
      <c r="AC335" s="63"/>
    </row>
    <row r="336" spans="1:68" ht="27" hidden="1" customHeight="1" x14ac:dyDescent="0.25">
      <c r="A336" s="60" t="s">
        <v>538</v>
      </c>
      <c r="B336" s="60" t="s">
        <v>539</v>
      </c>
      <c r="C336" s="34">
        <v>4301051489</v>
      </c>
      <c r="D336" s="571">
        <v>4607091387919</v>
      </c>
      <c r="E336" s="572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106</v>
      </c>
      <c r="L336" s="35"/>
      <c r="M336" s="36" t="s">
        <v>93</v>
      </c>
      <c r="N336" s="36"/>
      <c r="O336" s="35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540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541</v>
      </c>
      <c r="B337" s="60" t="s">
        <v>542</v>
      </c>
      <c r="C337" s="34">
        <v>4301051461</v>
      </c>
      <c r="D337" s="571">
        <v>4680115883604</v>
      </c>
      <c r="E337" s="572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77</v>
      </c>
      <c r="L337" s="35"/>
      <c r="M337" s="36" t="s">
        <v>78</v>
      </c>
      <c r="N337" s="36"/>
      <c r="O337" s="35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70</v>
      </c>
      <c r="X337" s="56">
        <v>560</v>
      </c>
      <c r="Y337" s="53">
        <f>IFERROR(IF(X337="",0,CEILING((X337/$H337),1)*$H337),"")</f>
        <v>560.70000000000005</v>
      </c>
      <c r="Z337" s="39">
        <f>IFERROR(IF(Y337=0,"",ROUNDUP(Y337/H337,0)*0.00651),"")</f>
        <v>1.73817</v>
      </c>
      <c r="AA337" s="65"/>
      <c r="AB337" s="66"/>
      <c r="AC337" s="399" t="s">
        <v>543</v>
      </c>
      <c r="AG337" s="75"/>
      <c r="AJ337" s="79"/>
      <c r="AK337" s="79">
        <v>0</v>
      </c>
      <c r="BB337" s="400" t="s">
        <v>1</v>
      </c>
      <c r="BM337" s="75">
        <f>IFERROR(X337*I337/H337,"0")</f>
        <v>627.19999999999993</v>
      </c>
      <c r="BN337" s="75">
        <f>IFERROR(Y337*I337/H337,"0")</f>
        <v>627.98399999999992</v>
      </c>
      <c r="BO337" s="75">
        <f>IFERROR(1/J337*(X337/H337),"0")</f>
        <v>1.4652014652014651</v>
      </c>
      <c r="BP337" s="75">
        <f>IFERROR(1/J337*(Y337/H337),"0")</f>
        <v>1.4670329670329672</v>
      </c>
    </row>
    <row r="338" spans="1:68" ht="27" customHeight="1" x14ac:dyDescent="0.25">
      <c r="A338" s="60" t="s">
        <v>544</v>
      </c>
      <c r="B338" s="60" t="s">
        <v>545</v>
      </c>
      <c r="C338" s="34">
        <v>4301051864</v>
      </c>
      <c r="D338" s="571">
        <v>4680115883567</v>
      </c>
      <c r="E338" s="572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77</v>
      </c>
      <c r="L338" s="35"/>
      <c r="M338" s="36" t="s">
        <v>93</v>
      </c>
      <c r="N338" s="36"/>
      <c r="O338" s="35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70</v>
      </c>
      <c r="X338" s="56">
        <v>245</v>
      </c>
      <c r="Y338" s="53">
        <f>IFERROR(IF(X338="",0,CEILING((X338/$H338),1)*$H338),"")</f>
        <v>245.70000000000002</v>
      </c>
      <c r="Z338" s="39">
        <f>IFERROR(IF(Y338=0,"",ROUNDUP(Y338/H338,0)*0.00651),"")</f>
        <v>0.76167000000000007</v>
      </c>
      <c r="AA338" s="65"/>
      <c r="AB338" s="66"/>
      <c r="AC338" s="401" t="s">
        <v>546</v>
      </c>
      <c r="AG338" s="75"/>
      <c r="AJ338" s="79"/>
      <c r="AK338" s="79">
        <v>0</v>
      </c>
      <c r="BB338" s="402" t="s">
        <v>1</v>
      </c>
      <c r="BM338" s="75">
        <f>IFERROR(X338*I338/H338,"0")</f>
        <v>272.99999999999994</v>
      </c>
      <c r="BN338" s="75">
        <f>IFERROR(Y338*I338/H338,"0")</f>
        <v>273.77999999999997</v>
      </c>
      <c r="BO338" s="75">
        <f>IFERROR(1/J338*(X338/H338),"0")</f>
        <v>0.64102564102564097</v>
      </c>
      <c r="BP338" s="75">
        <f>IFERROR(1/J338*(Y338/H338),"0")</f>
        <v>0.6428571428571429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40" t="s">
        <v>73</v>
      </c>
      <c r="X339" s="41">
        <f>IFERROR(X336/H336,"0")+IFERROR(X337/H337,"0")+IFERROR(X338/H338,"0")</f>
        <v>383.33333333333326</v>
      </c>
      <c r="Y339" s="41">
        <f>IFERROR(Y336/H336,"0")+IFERROR(Y337/H337,"0")+IFERROR(Y338/H338,"0")</f>
        <v>384</v>
      </c>
      <c r="Z339" s="41">
        <f>IFERROR(IF(Z336="",0,Z336),"0")+IFERROR(IF(Z337="",0,Z337),"0")+IFERROR(IF(Z338="",0,Z338),"0")</f>
        <v>2.4998399999999998</v>
      </c>
      <c r="AA339" s="64"/>
      <c r="AB339" s="64"/>
      <c r="AC339" s="64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40" t="s">
        <v>70</v>
      </c>
      <c r="X340" s="41">
        <f>IFERROR(SUM(X336:X338),"0")</f>
        <v>805</v>
      </c>
      <c r="Y340" s="41">
        <f>IFERROR(SUM(Y336:Y338),"0")</f>
        <v>806.40000000000009</v>
      </c>
      <c r="Z340" s="40"/>
      <c r="AA340" s="64"/>
      <c r="AB340" s="64"/>
      <c r="AC340" s="64"/>
    </row>
    <row r="341" spans="1:68" ht="27.75" hidden="1" customHeight="1" x14ac:dyDescent="0.2">
      <c r="A341" s="626" t="s">
        <v>547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52"/>
      <c r="AB341" s="52"/>
      <c r="AC341" s="52"/>
    </row>
    <row r="342" spans="1:68" ht="16.5" hidden="1" customHeight="1" x14ac:dyDescent="0.25">
      <c r="A342" s="576" t="s">
        <v>548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62"/>
      <c r="AB342" s="62"/>
      <c r="AC342" s="6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63"/>
      <c r="AB343" s="63"/>
      <c r="AC343" s="63"/>
    </row>
    <row r="344" spans="1:68" ht="37.5" customHeight="1" x14ac:dyDescent="0.25">
      <c r="A344" s="60" t="s">
        <v>549</v>
      </c>
      <c r="B344" s="60" t="s">
        <v>550</v>
      </c>
      <c r="C344" s="34">
        <v>4301011869</v>
      </c>
      <c r="D344" s="571">
        <v>4680115884847</v>
      </c>
      <c r="E344" s="572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106</v>
      </c>
      <c r="L344" s="35" t="s">
        <v>112</v>
      </c>
      <c r="M344" s="36" t="s">
        <v>68</v>
      </c>
      <c r="N344" s="36"/>
      <c r="O344" s="35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70</v>
      </c>
      <c r="X344" s="56">
        <v>1600</v>
      </c>
      <c r="Y344" s="53">
        <f t="shared" ref="Y344:Y350" si="47">IFERROR(IF(X344="",0,CEILING((X344/$H344),1)*$H344),"")</f>
        <v>1605</v>
      </c>
      <c r="Z344" s="39">
        <f>IFERROR(IF(Y344=0,"",ROUNDUP(Y344/H344,0)*0.02175),"")</f>
        <v>2.3272499999999998</v>
      </c>
      <c r="AA344" s="65"/>
      <c r="AB344" s="66"/>
      <c r="AC344" s="403" t="s">
        <v>551</v>
      </c>
      <c r="AG344" s="75"/>
      <c r="AJ344" s="79" t="s">
        <v>113</v>
      </c>
      <c r="AK344" s="79">
        <v>720</v>
      </c>
      <c r="BB344" s="404" t="s">
        <v>1</v>
      </c>
      <c r="BM344" s="75">
        <f t="shared" ref="BM344:BM350" si="48">IFERROR(X344*I344/H344,"0")</f>
        <v>1651.2</v>
      </c>
      <c r="BN344" s="75">
        <f t="shared" ref="BN344:BN350" si="49">IFERROR(Y344*I344/H344,"0")</f>
        <v>1656.3600000000001</v>
      </c>
      <c r="BO344" s="75">
        <f t="shared" ref="BO344:BO350" si="50">IFERROR(1/J344*(X344/H344),"0")</f>
        <v>2.2222222222222223</v>
      </c>
      <c r="BP344" s="75">
        <f t="shared" ref="BP344:BP350" si="51">IFERROR(1/J344*(Y344/H344),"0")</f>
        <v>2.2291666666666665</v>
      </c>
    </row>
    <row r="345" spans="1:68" ht="27" customHeight="1" x14ac:dyDescent="0.25">
      <c r="A345" s="60" t="s">
        <v>552</v>
      </c>
      <c r="B345" s="60" t="s">
        <v>553</v>
      </c>
      <c r="C345" s="34">
        <v>4301011870</v>
      </c>
      <c r="D345" s="571">
        <v>4680115884854</v>
      </c>
      <c r="E345" s="572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 t="s">
        <v>112</v>
      </c>
      <c r="M345" s="36" t="s">
        <v>68</v>
      </c>
      <c r="N345" s="36"/>
      <c r="O345" s="35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70</v>
      </c>
      <c r="X345" s="56">
        <v>700</v>
      </c>
      <c r="Y345" s="53">
        <f t="shared" si="47"/>
        <v>705</v>
      </c>
      <c r="Z345" s="39">
        <f>IFERROR(IF(Y345=0,"",ROUNDUP(Y345/H345,0)*0.02175),"")</f>
        <v>1.0222499999999999</v>
      </c>
      <c r="AA345" s="65"/>
      <c r="AB345" s="66"/>
      <c r="AC345" s="405" t="s">
        <v>554</v>
      </c>
      <c r="AG345" s="75"/>
      <c r="AJ345" s="79" t="s">
        <v>113</v>
      </c>
      <c r="AK345" s="79">
        <v>720</v>
      </c>
      <c r="BB345" s="406" t="s">
        <v>1</v>
      </c>
      <c r="BM345" s="75">
        <f t="shared" si="48"/>
        <v>722.4</v>
      </c>
      <c r="BN345" s="75">
        <f t="shared" si="49"/>
        <v>727.56</v>
      </c>
      <c r="BO345" s="75">
        <f t="shared" si="50"/>
        <v>0.9722222222222221</v>
      </c>
      <c r="BP345" s="75">
        <f t="shared" si="51"/>
        <v>0.97916666666666663</v>
      </c>
    </row>
    <row r="346" spans="1:68" ht="27" customHeight="1" x14ac:dyDescent="0.25">
      <c r="A346" s="60" t="s">
        <v>555</v>
      </c>
      <c r="B346" s="60" t="s">
        <v>556</v>
      </c>
      <c r="C346" s="34">
        <v>4301011832</v>
      </c>
      <c r="D346" s="571">
        <v>4607091383997</v>
      </c>
      <c r="E346" s="572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106</v>
      </c>
      <c r="L346" s="35"/>
      <c r="M346" s="36" t="s">
        <v>93</v>
      </c>
      <c r="N346" s="36"/>
      <c r="O346" s="35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70</v>
      </c>
      <c r="X346" s="56">
        <v>220</v>
      </c>
      <c r="Y346" s="53">
        <f t="shared" si="47"/>
        <v>225</v>
      </c>
      <c r="Z346" s="39">
        <f>IFERROR(IF(Y346=0,"",ROUNDUP(Y346/H346,0)*0.02175),"")</f>
        <v>0.32624999999999998</v>
      </c>
      <c r="AA346" s="65"/>
      <c r="AB346" s="66"/>
      <c r="AC346" s="407" t="s">
        <v>557</v>
      </c>
      <c r="AG346" s="75"/>
      <c r="AJ346" s="79"/>
      <c r="AK346" s="79">
        <v>0</v>
      </c>
      <c r="BB346" s="408" t="s">
        <v>1</v>
      </c>
      <c r="BM346" s="75">
        <f t="shared" si="48"/>
        <v>227.04</v>
      </c>
      <c r="BN346" s="75">
        <f t="shared" si="49"/>
        <v>232.2</v>
      </c>
      <c r="BO346" s="75">
        <f t="shared" si="50"/>
        <v>0.30555555555555552</v>
      </c>
      <c r="BP346" s="75">
        <f t="shared" si="51"/>
        <v>0.3125</v>
      </c>
    </row>
    <row r="347" spans="1:68" ht="37.5" customHeight="1" x14ac:dyDescent="0.25">
      <c r="A347" s="60" t="s">
        <v>558</v>
      </c>
      <c r="B347" s="60" t="s">
        <v>559</v>
      </c>
      <c r="C347" s="34">
        <v>4301011867</v>
      </c>
      <c r="D347" s="571">
        <v>4680115884830</v>
      </c>
      <c r="E347" s="572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106</v>
      </c>
      <c r="L347" s="35" t="s">
        <v>112</v>
      </c>
      <c r="M347" s="36" t="s">
        <v>68</v>
      </c>
      <c r="N347" s="36"/>
      <c r="O347" s="35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70</v>
      </c>
      <c r="X347" s="56">
        <v>1000</v>
      </c>
      <c r="Y347" s="53">
        <f t="shared" si="47"/>
        <v>1005</v>
      </c>
      <c r="Z347" s="39">
        <f>IFERROR(IF(Y347=0,"",ROUNDUP(Y347/H347,0)*0.02175),"")</f>
        <v>1.4572499999999999</v>
      </c>
      <c r="AA347" s="65"/>
      <c r="AB347" s="66"/>
      <c r="AC347" s="409" t="s">
        <v>560</v>
      </c>
      <c r="AG347" s="75"/>
      <c r="AJ347" s="79" t="s">
        <v>113</v>
      </c>
      <c r="AK347" s="79">
        <v>720</v>
      </c>
      <c r="BB347" s="410" t="s">
        <v>1</v>
      </c>
      <c r="BM347" s="75">
        <f t="shared" si="48"/>
        <v>1032</v>
      </c>
      <c r="BN347" s="75">
        <f t="shared" si="49"/>
        <v>1037.1600000000001</v>
      </c>
      <c r="BO347" s="75">
        <f t="shared" si="50"/>
        <v>1.3888888888888888</v>
      </c>
      <c r="BP347" s="75">
        <f t="shared" si="51"/>
        <v>1.3958333333333333</v>
      </c>
    </row>
    <row r="348" spans="1:68" ht="27" hidden="1" customHeight="1" x14ac:dyDescent="0.25">
      <c r="A348" s="60" t="s">
        <v>561</v>
      </c>
      <c r="B348" s="60" t="s">
        <v>562</v>
      </c>
      <c r="C348" s="34">
        <v>4301011433</v>
      </c>
      <c r="D348" s="571">
        <v>4680115882638</v>
      </c>
      <c r="E348" s="572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111</v>
      </c>
      <c r="L348" s="35"/>
      <c r="M348" s="36" t="s">
        <v>107</v>
      </c>
      <c r="N348" s="36"/>
      <c r="O348" s="35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70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563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564</v>
      </c>
      <c r="B349" s="60" t="s">
        <v>565</v>
      </c>
      <c r="C349" s="34">
        <v>4301011952</v>
      </c>
      <c r="D349" s="571">
        <v>4680115884922</v>
      </c>
      <c r="E349" s="572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111</v>
      </c>
      <c r="L349" s="35"/>
      <c r="M349" s="36" t="s">
        <v>68</v>
      </c>
      <c r="N349" s="36"/>
      <c r="O349" s="35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70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554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566</v>
      </c>
      <c r="B350" s="60" t="s">
        <v>567</v>
      </c>
      <c r="C350" s="34">
        <v>4301011868</v>
      </c>
      <c r="D350" s="571">
        <v>4680115884861</v>
      </c>
      <c r="E350" s="572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111</v>
      </c>
      <c r="L350" s="35"/>
      <c r="M350" s="36" t="s">
        <v>68</v>
      </c>
      <c r="N350" s="36"/>
      <c r="O350" s="35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70</v>
      </c>
      <c r="X350" s="56">
        <v>40</v>
      </c>
      <c r="Y350" s="53">
        <f t="shared" si="47"/>
        <v>40</v>
      </c>
      <c r="Z350" s="39">
        <f>IFERROR(IF(Y350=0,"",ROUNDUP(Y350/H350,0)*0.00902),"")</f>
        <v>7.2160000000000002E-2</v>
      </c>
      <c r="AA350" s="65"/>
      <c r="AB350" s="66"/>
      <c r="AC350" s="415" t="s">
        <v>560</v>
      </c>
      <c r="AG350" s="75"/>
      <c r="AJ350" s="79"/>
      <c r="AK350" s="79">
        <v>0</v>
      </c>
      <c r="BB350" s="416" t="s">
        <v>1</v>
      </c>
      <c r="BM350" s="75">
        <f t="shared" si="48"/>
        <v>41.68</v>
      </c>
      <c r="BN350" s="75">
        <f t="shared" si="49"/>
        <v>41.68</v>
      </c>
      <c r="BO350" s="75">
        <f t="shared" si="50"/>
        <v>6.0606060606060608E-2</v>
      </c>
      <c r="BP350" s="75">
        <f t="shared" si="51"/>
        <v>6.0606060606060608E-2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40" t="s">
        <v>73</v>
      </c>
      <c r="X351" s="41">
        <f>IFERROR(X344/H344,"0")+IFERROR(X345/H345,"0")+IFERROR(X346/H346,"0")+IFERROR(X347/H347,"0")+IFERROR(X348/H348,"0")+IFERROR(X349/H349,"0")+IFERROR(X350/H350,"0")</f>
        <v>242.66666666666669</v>
      </c>
      <c r="Y351" s="41">
        <f>IFERROR(Y344/H344,"0")+IFERROR(Y345/H345,"0")+IFERROR(Y346/H346,"0")+IFERROR(Y347/H347,"0")+IFERROR(Y348/H348,"0")+IFERROR(Y349/H349,"0")+IFERROR(Y350/H350,"0")</f>
        <v>244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5.2051600000000002</v>
      </c>
      <c r="AA351" s="64"/>
      <c r="AB351" s="64"/>
      <c r="AC351" s="64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40" t="s">
        <v>70</v>
      </c>
      <c r="X352" s="41">
        <f>IFERROR(SUM(X344:X350),"0")</f>
        <v>3560</v>
      </c>
      <c r="Y352" s="41">
        <f>IFERROR(SUM(Y344:Y350),"0")</f>
        <v>3580</v>
      </c>
      <c r="Z352" s="40"/>
      <c r="AA352" s="64"/>
      <c r="AB352" s="64"/>
      <c r="AC352" s="64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63"/>
      <c r="AB353" s="63"/>
      <c r="AC353" s="63"/>
    </row>
    <row r="354" spans="1:68" ht="27" customHeight="1" x14ac:dyDescent="0.25">
      <c r="A354" s="60" t="s">
        <v>568</v>
      </c>
      <c r="B354" s="60" t="s">
        <v>569</v>
      </c>
      <c r="C354" s="34">
        <v>4301020178</v>
      </c>
      <c r="D354" s="571">
        <v>4607091383980</v>
      </c>
      <c r="E354" s="572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106</v>
      </c>
      <c r="L354" s="35" t="s">
        <v>112</v>
      </c>
      <c r="M354" s="36" t="s">
        <v>107</v>
      </c>
      <c r="N354" s="36"/>
      <c r="O354" s="35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70</v>
      </c>
      <c r="X354" s="56">
        <v>1350</v>
      </c>
      <c r="Y354" s="53">
        <f>IFERROR(IF(X354="",0,CEILING((X354/$H354),1)*$H354),"")</f>
        <v>1350</v>
      </c>
      <c r="Z354" s="39">
        <f>IFERROR(IF(Y354=0,"",ROUNDUP(Y354/H354,0)*0.02175),"")</f>
        <v>1.9574999999999998</v>
      </c>
      <c r="AA354" s="65"/>
      <c r="AB354" s="66"/>
      <c r="AC354" s="417" t="s">
        <v>570</v>
      </c>
      <c r="AG354" s="75"/>
      <c r="AJ354" s="79" t="s">
        <v>113</v>
      </c>
      <c r="AK354" s="79">
        <v>720</v>
      </c>
      <c r="BB354" s="418" t="s">
        <v>1</v>
      </c>
      <c r="BM354" s="75">
        <f>IFERROR(X354*I354/H354,"0")</f>
        <v>1393.2</v>
      </c>
      <c r="BN354" s="75">
        <f>IFERROR(Y354*I354/H354,"0")</f>
        <v>1393.2</v>
      </c>
      <c r="BO354" s="75">
        <f>IFERROR(1/J354*(X354/H354),"0")</f>
        <v>1.875</v>
      </c>
      <c r="BP354" s="75">
        <f>IFERROR(1/J354*(Y354/H354),"0")</f>
        <v>1.875</v>
      </c>
    </row>
    <row r="355" spans="1:68" ht="16.5" customHeight="1" x14ac:dyDescent="0.25">
      <c r="A355" s="60" t="s">
        <v>571</v>
      </c>
      <c r="B355" s="60" t="s">
        <v>572</v>
      </c>
      <c r="C355" s="34">
        <v>4301020179</v>
      </c>
      <c r="D355" s="571">
        <v>4607091384178</v>
      </c>
      <c r="E355" s="572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111</v>
      </c>
      <c r="L355" s="35"/>
      <c r="M355" s="36" t="s">
        <v>107</v>
      </c>
      <c r="N355" s="36"/>
      <c r="O355" s="35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70</v>
      </c>
      <c r="X355" s="56">
        <v>8</v>
      </c>
      <c r="Y355" s="53">
        <f>IFERROR(IF(X355="",0,CEILING((X355/$H355),1)*$H355),"")</f>
        <v>8</v>
      </c>
      <c r="Z355" s="39">
        <f>IFERROR(IF(Y355=0,"",ROUNDUP(Y355/H355,0)*0.00902),"")</f>
        <v>1.804E-2</v>
      </c>
      <c r="AA355" s="65"/>
      <c r="AB355" s="66"/>
      <c r="AC355" s="419" t="s">
        <v>570</v>
      </c>
      <c r="AG355" s="75"/>
      <c r="AJ355" s="79"/>
      <c r="AK355" s="79">
        <v>0</v>
      </c>
      <c r="BB355" s="420" t="s">
        <v>1</v>
      </c>
      <c r="BM355" s="75">
        <f>IFERROR(X355*I355/H355,"0")</f>
        <v>8.42</v>
      </c>
      <c r="BN355" s="75">
        <f>IFERROR(Y355*I355/H355,"0")</f>
        <v>8.42</v>
      </c>
      <c r="BO355" s="75">
        <f>IFERROR(1/J355*(X355/H355),"0")</f>
        <v>1.5151515151515152E-2</v>
      </c>
      <c r="BP355" s="75">
        <f>IFERROR(1/J355*(Y355/H355),"0")</f>
        <v>1.5151515151515152E-2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40" t="s">
        <v>73</v>
      </c>
      <c r="X356" s="41">
        <f>IFERROR(X354/H354,"0")+IFERROR(X355/H355,"0")</f>
        <v>92</v>
      </c>
      <c r="Y356" s="41">
        <f>IFERROR(Y354/H354,"0")+IFERROR(Y355/H355,"0")</f>
        <v>92</v>
      </c>
      <c r="Z356" s="41">
        <f>IFERROR(IF(Z354="",0,Z354),"0")+IFERROR(IF(Z355="",0,Z355),"0")</f>
        <v>1.9755399999999999</v>
      </c>
      <c r="AA356" s="64"/>
      <c r="AB356" s="64"/>
      <c r="AC356" s="64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40" t="s">
        <v>70</v>
      </c>
      <c r="X357" s="41">
        <f>IFERROR(SUM(X354:X355),"0")</f>
        <v>1358</v>
      </c>
      <c r="Y357" s="41">
        <f>IFERROR(SUM(Y354:Y355),"0")</f>
        <v>1358</v>
      </c>
      <c r="Z357" s="40"/>
      <c r="AA357" s="64"/>
      <c r="AB357" s="64"/>
      <c r="AC357" s="64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63"/>
      <c r="AB358" s="63"/>
      <c r="AC358" s="63"/>
    </row>
    <row r="359" spans="1:68" ht="27" hidden="1" customHeight="1" x14ac:dyDescent="0.25">
      <c r="A359" s="60" t="s">
        <v>573</v>
      </c>
      <c r="B359" s="60" t="s">
        <v>574</v>
      </c>
      <c r="C359" s="34">
        <v>4301051903</v>
      </c>
      <c r="D359" s="571">
        <v>4607091383928</v>
      </c>
      <c r="E359" s="572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106</v>
      </c>
      <c r="L359" s="35"/>
      <c r="M359" s="36" t="s">
        <v>78</v>
      </c>
      <c r="N359" s="36"/>
      <c r="O359" s="35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70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575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576</v>
      </c>
      <c r="B360" s="60" t="s">
        <v>577</v>
      </c>
      <c r="C360" s="34">
        <v>4301051897</v>
      </c>
      <c r="D360" s="571">
        <v>4607091384260</v>
      </c>
      <c r="E360" s="572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106</v>
      </c>
      <c r="L360" s="35"/>
      <c r="M360" s="36" t="s">
        <v>78</v>
      </c>
      <c r="N360" s="36"/>
      <c r="O360" s="35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70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578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40" t="s">
        <v>73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40" t="s">
        <v>70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63"/>
      <c r="AB363" s="63"/>
      <c r="AC363" s="63"/>
    </row>
    <row r="364" spans="1:68" ht="27" hidden="1" customHeight="1" x14ac:dyDescent="0.25">
      <c r="A364" s="60" t="s">
        <v>579</v>
      </c>
      <c r="B364" s="60" t="s">
        <v>580</v>
      </c>
      <c r="C364" s="34">
        <v>4301060439</v>
      </c>
      <c r="D364" s="571">
        <v>4607091384673</v>
      </c>
      <c r="E364" s="572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106</v>
      </c>
      <c r="L364" s="35"/>
      <c r="M364" s="36" t="s">
        <v>78</v>
      </c>
      <c r="N364" s="36"/>
      <c r="O364" s="35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70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581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40" t="s">
        <v>73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40" t="s">
        <v>70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hidden="1" customHeight="1" x14ac:dyDescent="0.25">
      <c r="A367" s="576" t="s">
        <v>582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62"/>
      <c r="AB367" s="62"/>
      <c r="AC367" s="6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63"/>
      <c r="AB368" s="63"/>
      <c r="AC368" s="63"/>
    </row>
    <row r="369" spans="1:68" ht="37.5" hidden="1" customHeight="1" x14ac:dyDescent="0.25">
      <c r="A369" s="60" t="s">
        <v>583</v>
      </c>
      <c r="B369" s="60" t="s">
        <v>584</v>
      </c>
      <c r="C369" s="34">
        <v>4301011873</v>
      </c>
      <c r="D369" s="571">
        <v>4680115881907</v>
      </c>
      <c r="E369" s="572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106</v>
      </c>
      <c r="L369" s="35"/>
      <c r="M369" s="36" t="s">
        <v>68</v>
      </c>
      <c r="N369" s="36"/>
      <c r="O369" s="35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70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585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586</v>
      </c>
      <c r="B370" s="60" t="s">
        <v>587</v>
      </c>
      <c r="C370" s="34">
        <v>4301011875</v>
      </c>
      <c r="D370" s="571">
        <v>4680115884885</v>
      </c>
      <c r="E370" s="572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106</v>
      </c>
      <c r="L370" s="35"/>
      <c r="M370" s="36" t="s">
        <v>68</v>
      </c>
      <c r="N370" s="36"/>
      <c r="O370" s="35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70</v>
      </c>
      <c r="X370" s="56">
        <v>30</v>
      </c>
      <c r="Y370" s="53">
        <f>IFERROR(IF(X370="",0,CEILING((X370/$H370),1)*$H370),"")</f>
        <v>36</v>
      </c>
      <c r="Z370" s="39">
        <f>IFERROR(IF(Y370=0,"",ROUNDUP(Y370/H370,0)*0.01898),"")</f>
        <v>5.6940000000000004E-2</v>
      </c>
      <c r="AA370" s="65"/>
      <c r="AB370" s="66"/>
      <c r="AC370" s="429" t="s">
        <v>588</v>
      </c>
      <c r="AG370" s="75"/>
      <c r="AJ370" s="79"/>
      <c r="AK370" s="79">
        <v>0</v>
      </c>
      <c r="BB370" s="430" t="s">
        <v>1</v>
      </c>
      <c r="BM370" s="75">
        <f>IFERROR(X370*I370/H370,"0")</f>
        <v>31.087500000000002</v>
      </c>
      <c r="BN370" s="75">
        <f>IFERROR(Y370*I370/H370,"0")</f>
        <v>37.305</v>
      </c>
      <c r="BO370" s="75">
        <f>IFERROR(1/J370*(X370/H370),"0")</f>
        <v>3.90625E-2</v>
      </c>
      <c r="BP370" s="75">
        <f>IFERROR(1/J370*(Y370/H370),"0")</f>
        <v>4.6875E-2</v>
      </c>
    </row>
    <row r="371" spans="1:68" ht="37.5" hidden="1" customHeight="1" x14ac:dyDescent="0.25">
      <c r="A371" s="60" t="s">
        <v>589</v>
      </c>
      <c r="B371" s="60" t="s">
        <v>590</v>
      </c>
      <c r="C371" s="34">
        <v>4301011871</v>
      </c>
      <c r="D371" s="571">
        <v>4680115884908</v>
      </c>
      <c r="E371" s="572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111</v>
      </c>
      <c r="L371" s="35"/>
      <c r="M371" s="36" t="s">
        <v>68</v>
      </c>
      <c r="N371" s="36"/>
      <c r="O371" s="35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70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588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40" t="s">
        <v>73</v>
      </c>
      <c r="X372" s="41">
        <f>IFERROR(X369/H369,"0")+IFERROR(X370/H370,"0")+IFERROR(X371/H371,"0")</f>
        <v>2.5</v>
      </c>
      <c r="Y372" s="41">
        <f>IFERROR(Y369/H369,"0")+IFERROR(Y370/H370,"0")+IFERROR(Y371/H371,"0")</f>
        <v>3</v>
      </c>
      <c r="Z372" s="41">
        <f>IFERROR(IF(Z369="",0,Z369),"0")+IFERROR(IF(Z370="",0,Z370),"0")+IFERROR(IF(Z371="",0,Z371),"0")</f>
        <v>5.6940000000000004E-2</v>
      </c>
      <c r="AA372" s="64"/>
      <c r="AB372" s="64"/>
      <c r="AC372" s="64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40" t="s">
        <v>70</v>
      </c>
      <c r="X373" s="41">
        <f>IFERROR(SUM(X369:X371),"0")</f>
        <v>30</v>
      </c>
      <c r="Y373" s="41">
        <f>IFERROR(SUM(Y369:Y371),"0")</f>
        <v>36</v>
      </c>
      <c r="Z373" s="40"/>
      <c r="AA373" s="64"/>
      <c r="AB373" s="64"/>
      <c r="AC373" s="64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63"/>
      <c r="AB374" s="63"/>
      <c r="AC374" s="63"/>
    </row>
    <row r="375" spans="1:68" ht="27" hidden="1" customHeight="1" x14ac:dyDescent="0.25">
      <c r="A375" s="60" t="s">
        <v>591</v>
      </c>
      <c r="B375" s="60" t="s">
        <v>592</v>
      </c>
      <c r="C375" s="34">
        <v>4301031303</v>
      </c>
      <c r="D375" s="571">
        <v>4607091384802</v>
      </c>
      <c r="E375" s="572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111</v>
      </c>
      <c r="L375" s="35"/>
      <c r="M375" s="36" t="s">
        <v>68</v>
      </c>
      <c r="N375" s="36"/>
      <c r="O375" s="35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593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40" t="s">
        <v>73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40" t="s">
        <v>70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63"/>
      <c r="AB378" s="63"/>
      <c r="AC378" s="63"/>
    </row>
    <row r="379" spans="1:68" ht="27" hidden="1" customHeight="1" x14ac:dyDescent="0.25">
      <c r="A379" s="60" t="s">
        <v>594</v>
      </c>
      <c r="B379" s="60" t="s">
        <v>595</v>
      </c>
      <c r="C379" s="34">
        <v>4301051899</v>
      </c>
      <c r="D379" s="571">
        <v>4607091384246</v>
      </c>
      <c r="E379" s="572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106</v>
      </c>
      <c r="L379" s="35"/>
      <c r="M379" s="36" t="s">
        <v>78</v>
      </c>
      <c r="N379" s="36"/>
      <c r="O379" s="35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70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35" t="s">
        <v>596</v>
      </c>
      <c r="AG379" s="75"/>
      <c r="AJ379" s="79"/>
      <c r="AK379" s="79">
        <v>0</v>
      </c>
      <c r="BB379" s="43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t="27" hidden="1" customHeight="1" x14ac:dyDescent="0.25">
      <c r="A380" s="60" t="s">
        <v>597</v>
      </c>
      <c r="B380" s="60" t="s">
        <v>598</v>
      </c>
      <c r="C380" s="34">
        <v>4301051660</v>
      </c>
      <c r="D380" s="571">
        <v>4607091384253</v>
      </c>
      <c r="E380" s="572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77</v>
      </c>
      <c r="L380" s="35"/>
      <c r="M380" s="36" t="s">
        <v>78</v>
      </c>
      <c r="N380" s="36"/>
      <c r="O380" s="35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70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596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40" t="s">
        <v>73</v>
      </c>
      <c r="X381" s="41">
        <f>IFERROR(X379/H379,"0")+IFERROR(X380/H380,"0")</f>
        <v>0</v>
      </c>
      <c r="Y381" s="41">
        <f>IFERROR(Y379/H379,"0")+IFERROR(Y380/H380,"0")</f>
        <v>0</v>
      </c>
      <c r="Z381" s="41">
        <f>IFERROR(IF(Z379="",0,Z379),"0")+IFERROR(IF(Z380="",0,Z380),"0")</f>
        <v>0</v>
      </c>
      <c r="AA381" s="64"/>
      <c r="AB381" s="64"/>
      <c r="AC381" s="64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40" t="s">
        <v>70</v>
      </c>
      <c r="X382" s="41">
        <f>IFERROR(SUM(X379:X380),"0")</f>
        <v>0</v>
      </c>
      <c r="Y382" s="41">
        <f>IFERROR(SUM(Y379:Y380),"0")</f>
        <v>0</v>
      </c>
      <c r="Z382" s="40"/>
      <c r="AA382" s="64"/>
      <c r="AB382" s="64"/>
      <c r="AC382" s="64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63"/>
      <c r="AB383" s="63"/>
      <c r="AC383" s="63"/>
    </row>
    <row r="384" spans="1:68" ht="27" hidden="1" customHeight="1" x14ac:dyDescent="0.25">
      <c r="A384" s="60" t="s">
        <v>599</v>
      </c>
      <c r="B384" s="60" t="s">
        <v>600</v>
      </c>
      <c r="C384" s="34">
        <v>4301060441</v>
      </c>
      <c r="D384" s="571">
        <v>4607091389357</v>
      </c>
      <c r="E384" s="572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106</v>
      </c>
      <c r="L384" s="35"/>
      <c r="M384" s="36" t="s">
        <v>78</v>
      </c>
      <c r="N384" s="36"/>
      <c r="O384" s="35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70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601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40" t="s">
        <v>73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40" t="s">
        <v>70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626" t="s">
        <v>602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52"/>
      <c r="AB387" s="52"/>
      <c r="AC387" s="52"/>
    </row>
    <row r="388" spans="1:68" ht="16.5" hidden="1" customHeight="1" x14ac:dyDescent="0.25">
      <c r="A388" s="576" t="s">
        <v>603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62"/>
      <c r="AB388" s="62"/>
      <c r="AC388" s="6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63"/>
      <c r="AB389" s="63"/>
      <c r="AC389" s="63"/>
    </row>
    <row r="390" spans="1:68" ht="27" hidden="1" customHeight="1" x14ac:dyDescent="0.25">
      <c r="A390" s="60" t="s">
        <v>604</v>
      </c>
      <c r="B390" s="60" t="s">
        <v>605</v>
      </c>
      <c r="C390" s="34">
        <v>4301031405</v>
      </c>
      <c r="D390" s="571">
        <v>4680115886100</v>
      </c>
      <c r="E390" s="572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111</v>
      </c>
      <c r="L390" s="35"/>
      <c r="M390" s="36" t="s">
        <v>68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70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606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hidden="1" customHeight="1" x14ac:dyDescent="0.25">
      <c r="A391" s="60" t="s">
        <v>607</v>
      </c>
      <c r="B391" s="60" t="s">
        <v>608</v>
      </c>
      <c r="C391" s="34">
        <v>4301031382</v>
      </c>
      <c r="D391" s="571">
        <v>4680115886117</v>
      </c>
      <c r="E391" s="572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70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609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hidden="1" customHeight="1" x14ac:dyDescent="0.25">
      <c r="A392" s="60" t="s">
        <v>607</v>
      </c>
      <c r="B392" s="60" t="s">
        <v>610</v>
      </c>
      <c r="C392" s="34">
        <v>4301031406</v>
      </c>
      <c r="D392" s="571">
        <v>4680115886117</v>
      </c>
      <c r="E392" s="572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70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609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hidden="1" customHeight="1" x14ac:dyDescent="0.25">
      <c r="A393" s="60" t="s">
        <v>611</v>
      </c>
      <c r="B393" s="60" t="s">
        <v>612</v>
      </c>
      <c r="C393" s="34">
        <v>4301031402</v>
      </c>
      <c r="D393" s="571">
        <v>4680115886124</v>
      </c>
      <c r="E393" s="572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111</v>
      </c>
      <c r="L393" s="35"/>
      <c r="M393" s="36" t="s">
        <v>68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70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613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hidden="1" customHeight="1" x14ac:dyDescent="0.25">
      <c r="A394" s="60" t="s">
        <v>614</v>
      </c>
      <c r="B394" s="60" t="s">
        <v>615</v>
      </c>
      <c r="C394" s="34">
        <v>4301031366</v>
      </c>
      <c r="D394" s="571">
        <v>4680115883147</v>
      </c>
      <c r="E394" s="572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67</v>
      </c>
      <c r="L394" s="35"/>
      <c r="M394" s="36" t="s">
        <v>68</v>
      </c>
      <c r="N394" s="36"/>
      <c r="O394" s="35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70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606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customHeight="1" x14ac:dyDescent="0.25">
      <c r="A395" s="60" t="s">
        <v>616</v>
      </c>
      <c r="B395" s="60" t="s">
        <v>617</v>
      </c>
      <c r="C395" s="34">
        <v>4301031362</v>
      </c>
      <c r="D395" s="571">
        <v>4607091384338</v>
      </c>
      <c r="E395" s="572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70</v>
      </c>
      <c r="X395" s="56">
        <v>17.5</v>
      </c>
      <c r="Y395" s="53">
        <f t="shared" si="52"/>
        <v>18.900000000000002</v>
      </c>
      <c r="Z395" s="39">
        <f t="shared" si="57"/>
        <v>4.5179999999999998E-2</v>
      </c>
      <c r="AA395" s="65"/>
      <c r="AB395" s="66"/>
      <c r="AC395" s="451" t="s">
        <v>606</v>
      </c>
      <c r="AG395" s="75"/>
      <c r="AJ395" s="79"/>
      <c r="AK395" s="79">
        <v>0</v>
      </c>
      <c r="BB395" s="452" t="s">
        <v>1</v>
      </c>
      <c r="BM395" s="75">
        <f t="shared" si="53"/>
        <v>18.583333333333332</v>
      </c>
      <c r="BN395" s="75">
        <f t="shared" si="54"/>
        <v>20.07</v>
      </c>
      <c r="BO395" s="75">
        <f t="shared" si="55"/>
        <v>3.5612535612535613E-2</v>
      </c>
      <c r="BP395" s="75">
        <f t="shared" si="56"/>
        <v>3.8461538461538464E-2</v>
      </c>
    </row>
    <row r="396" spans="1:68" ht="37.5" customHeight="1" x14ac:dyDescent="0.25">
      <c r="A396" s="60" t="s">
        <v>618</v>
      </c>
      <c r="B396" s="60" t="s">
        <v>619</v>
      </c>
      <c r="C396" s="34">
        <v>4301031361</v>
      </c>
      <c r="D396" s="571">
        <v>4607091389524</v>
      </c>
      <c r="E396" s="572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70</v>
      </c>
      <c r="X396" s="56">
        <v>52.5</v>
      </c>
      <c r="Y396" s="53">
        <f t="shared" si="52"/>
        <v>52.5</v>
      </c>
      <c r="Z396" s="39">
        <f t="shared" si="57"/>
        <v>0.1255</v>
      </c>
      <c r="AA396" s="65"/>
      <c r="AB396" s="66"/>
      <c r="AC396" s="453" t="s">
        <v>620</v>
      </c>
      <c r="AG396" s="75"/>
      <c r="AJ396" s="79"/>
      <c r="AK396" s="79">
        <v>0</v>
      </c>
      <c r="BB396" s="454" t="s">
        <v>1</v>
      </c>
      <c r="BM396" s="75">
        <f t="shared" si="53"/>
        <v>55.75</v>
      </c>
      <c r="BN396" s="75">
        <f t="shared" si="54"/>
        <v>55.75</v>
      </c>
      <c r="BO396" s="75">
        <f t="shared" si="55"/>
        <v>0.10683760683760685</v>
      </c>
      <c r="BP396" s="75">
        <f t="shared" si="56"/>
        <v>0.10683760683760685</v>
      </c>
    </row>
    <row r="397" spans="1:68" ht="27" hidden="1" customHeight="1" x14ac:dyDescent="0.25">
      <c r="A397" s="60" t="s">
        <v>621</v>
      </c>
      <c r="B397" s="60" t="s">
        <v>622</v>
      </c>
      <c r="C397" s="34">
        <v>4301031364</v>
      </c>
      <c r="D397" s="571">
        <v>4680115883161</v>
      </c>
      <c r="E397" s="572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70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623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624</v>
      </c>
      <c r="B398" s="60" t="s">
        <v>625</v>
      </c>
      <c r="C398" s="34">
        <v>4301031358</v>
      </c>
      <c r="D398" s="571">
        <v>4607091389531</v>
      </c>
      <c r="E398" s="572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70</v>
      </c>
      <c r="X398" s="56">
        <v>35</v>
      </c>
      <c r="Y398" s="53">
        <f t="shared" si="52"/>
        <v>35.700000000000003</v>
      </c>
      <c r="Z398" s="39">
        <f t="shared" si="57"/>
        <v>8.5339999999999999E-2</v>
      </c>
      <c r="AA398" s="65"/>
      <c r="AB398" s="66"/>
      <c r="AC398" s="457" t="s">
        <v>626</v>
      </c>
      <c r="AG398" s="75"/>
      <c r="AJ398" s="79"/>
      <c r="AK398" s="79">
        <v>0</v>
      </c>
      <c r="BB398" s="458" t="s">
        <v>1</v>
      </c>
      <c r="BM398" s="75">
        <f t="shared" si="53"/>
        <v>37.166666666666664</v>
      </c>
      <c r="BN398" s="75">
        <f t="shared" si="54"/>
        <v>37.910000000000004</v>
      </c>
      <c r="BO398" s="75">
        <f t="shared" si="55"/>
        <v>7.1225071225071226E-2</v>
      </c>
      <c r="BP398" s="75">
        <f t="shared" si="56"/>
        <v>7.2649572649572655E-2</v>
      </c>
    </row>
    <row r="399" spans="1:68" ht="37.5" hidden="1" customHeight="1" x14ac:dyDescent="0.25">
      <c r="A399" s="60" t="s">
        <v>627</v>
      </c>
      <c r="B399" s="60" t="s">
        <v>628</v>
      </c>
      <c r="C399" s="34">
        <v>4301031360</v>
      </c>
      <c r="D399" s="571">
        <v>4607091384345</v>
      </c>
      <c r="E399" s="572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67</v>
      </c>
      <c r="L399" s="35"/>
      <c r="M399" s="36" t="s">
        <v>68</v>
      </c>
      <c r="N399" s="36"/>
      <c r="O399" s="35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70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623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40" t="s">
        <v>73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49.999999999999993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51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0.25602000000000003</v>
      </c>
      <c r="AA400" s="64"/>
      <c r="AB400" s="64"/>
      <c r="AC400" s="64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40" t="s">
        <v>70</v>
      </c>
      <c r="X401" s="41">
        <f>IFERROR(SUM(X390:X399),"0")</f>
        <v>105</v>
      </c>
      <c r="Y401" s="41">
        <f>IFERROR(SUM(Y390:Y399),"0")</f>
        <v>107.10000000000001</v>
      </c>
      <c r="Z401" s="40"/>
      <c r="AA401" s="64"/>
      <c r="AB401" s="64"/>
      <c r="AC401" s="64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63"/>
      <c r="AB402" s="63"/>
      <c r="AC402" s="63"/>
    </row>
    <row r="403" spans="1:68" ht="27" hidden="1" customHeight="1" x14ac:dyDescent="0.25">
      <c r="A403" s="60" t="s">
        <v>629</v>
      </c>
      <c r="B403" s="60" t="s">
        <v>630</v>
      </c>
      <c r="C403" s="34">
        <v>4301051284</v>
      </c>
      <c r="D403" s="571">
        <v>4607091384352</v>
      </c>
      <c r="E403" s="572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111</v>
      </c>
      <c r="L403" s="35"/>
      <c r="M403" s="36" t="s">
        <v>78</v>
      </c>
      <c r="N403" s="36"/>
      <c r="O403" s="35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70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631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632</v>
      </c>
      <c r="B404" s="60" t="s">
        <v>633</v>
      </c>
      <c r="C404" s="34">
        <v>4301051431</v>
      </c>
      <c r="D404" s="571">
        <v>4607091389654</v>
      </c>
      <c r="E404" s="572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77</v>
      </c>
      <c r="L404" s="35"/>
      <c r="M404" s="36" t="s">
        <v>78</v>
      </c>
      <c r="N404" s="36"/>
      <c r="O404" s="35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70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634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40" t="s">
        <v>73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40" t="s">
        <v>70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76" t="s">
        <v>635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62"/>
      <c r="AB407" s="62"/>
      <c r="AC407" s="6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63"/>
      <c r="AB408" s="63"/>
      <c r="AC408" s="63"/>
    </row>
    <row r="409" spans="1:68" ht="27" hidden="1" customHeight="1" x14ac:dyDescent="0.25">
      <c r="A409" s="60" t="s">
        <v>636</v>
      </c>
      <c r="B409" s="60" t="s">
        <v>637</v>
      </c>
      <c r="C409" s="34">
        <v>4301020319</v>
      </c>
      <c r="D409" s="571">
        <v>4680115885240</v>
      </c>
      <c r="E409" s="572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77</v>
      </c>
      <c r="L409" s="35"/>
      <c r="M409" s="36" t="s">
        <v>68</v>
      </c>
      <c r="N409" s="36"/>
      <c r="O409" s="35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70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638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40" t="s">
        <v>73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40" t="s">
        <v>70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63"/>
      <c r="AB412" s="63"/>
      <c r="AC412" s="63"/>
    </row>
    <row r="413" spans="1:68" ht="27" hidden="1" customHeight="1" x14ac:dyDescent="0.25">
      <c r="A413" s="60" t="s">
        <v>639</v>
      </c>
      <c r="B413" s="60" t="s">
        <v>640</v>
      </c>
      <c r="C413" s="34">
        <v>4301031403</v>
      </c>
      <c r="D413" s="571">
        <v>4680115886094</v>
      </c>
      <c r="E413" s="572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111</v>
      </c>
      <c r="L413" s="35"/>
      <c r="M413" s="36" t="s">
        <v>107</v>
      </c>
      <c r="N413" s="36"/>
      <c r="O413" s="35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70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641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642</v>
      </c>
      <c r="B414" s="60" t="s">
        <v>643</v>
      </c>
      <c r="C414" s="34">
        <v>4301031363</v>
      </c>
      <c r="D414" s="571">
        <v>4607091389425</v>
      </c>
      <c r="E414" s="572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67</v>
      </c>
      <c r="L414" s="35"/>
      <c r="M414" s="36" t="s">
        <v>68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70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644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645</v>
      </c>
      <c r="B415" s="60" t="s">
        <v>646</v>
      </c>
      <c r="C415" s="34">
        <v>4301031373</v>
      </c>
      <c r="D415" s="571">
        <v>4680115880771</v>
      </c>
      <c r="E415" s="572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70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647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648</v>
      </c>
      <c r="B416" s="60" t="s">
        <v>649</v>
      </c>
      <c r="C416" s="34">
        <v>4301031359</v>
      </c>
      <c r="D416" s="571">
        <v>4607091389500</v>
      </c>
      <c r="E416" s="572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67</v>
      </c>
      <c r="L416" s="35"/>
      <c r="M416" s="36" t="s">
        <v>68</v>
      </c>
      <c r="N416" s="36"/>
      <c r="O416" s="35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647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40" t="s">
        <v>73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40" t="s">
        <v>70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hidden="1" customHeight="1" x14ac:dyDescent="0.25">
      <c r="A419" s="576" t="s">
        <v>650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62"/>
      <c r="AB419" s="62"/>
      <c r="AC419" s="6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63"/>
      <c r="AB420" s="63"/>
      <c r="AC420" s="63"/>
    </row>
    <row r="421" spans="1:68" ht="27" customHeight="1" x14ac:dyDescent="0.25">
      <c r="A421" s="60" t="s">
        <v>651</v>
      </c>
      <c r="B421" s="60" t="s">
        <v>652</v>
      </c>
      <c r="C421" s="34">
        <v>4301031347</v>
      </c>
      <c r="D421" s="571">
        <v>4680115885110</v>
      </c>
      <c r="E421" s="572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77</v>
      </c>
      <c r="L421" s="35"/>
      <c r="M421" s="36" t="s">
        <v>68</v>
      </c>
      <c r="N421" s="36"/>
      <c r="O421" s="35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70</v>
      </c>
      <c r="X421" s="56">
        <v>40</v>
      </c>
      <c r="Y421" s="53">
        <f>IFERROR(IF(X421="",0,CEILING((X421/$H421),1)*$H421),"")</f>
        <v>40.799999999999997</v>
      </c>
      <c r="Z421" s="39">
        <f>IFERROR(IF(Y421=0,"",ROUNDUP(Y421/H421,0)*0.00651),"")</f>
        <v>0.22134000000000001</v>
      </c>
      <c r="AA421" s="65"/>
      <c r="AB421" s="66"/>
      <c r="AC421" s="475" t="s">
        <v>653</v>
      </c>
      <c r="AG421" s="75"/>
      <c r="AJ421" s="79"/>
      <c r="AK421" s="79">
        <v>0</v>
      </c>
      <c r="BB421" s="476" t="s">
        <v>1</v>
      </c>
      <c r="BM421" s="75">
        <f>IFERROR(X421*I421/H421,"0")</f>
        <v>70</v>
      </c>
      <c r="BN421" s="75">
        <f>IFERROR(Y421*I421/H421,"0")</f>
        <v>71.399999999999991</v>
      </c>
      <c r="BO421" s="75">
        <f>IFERROR(1/J421*(X421/H421),"0")</f>
        <v>0.18315018315018317</v>
      </c>
      <c r="BP421" s="75">
        <f>IFERROR(1/J421*(Y421/H421),"0")</f>
        <v>0.18681318681318682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40" t="s">
        <v>73</v>
      </c>
      <c r="X422" s="41">
        <f>IFERROR(X421/H421,"0")</f>
        <v>33.333333333333336</v>
      </c>
      <c r="Y422" s="41">
        <f>IFERROR(Y421/H421,"0")</f>
        <v>34</v>
      </c>
      <c r="Z422" s="41">
        <f>IFERROR(IF(Z421="",0,Z421),"0")</f>
        <v>0.22134000000000001</v>
      </c>
      <c r="AA422" s="64"/>
      <c r="AB422" s="64"/>
      <c r="AC422" s="64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40" t="s">
        <v>70</v>
      </c>
      <c r="X423" s="41">
        <f>IFERROR(SUM(X421:X421),"0")</f>
        <v>40</v>
      </c>
      <c r="Y423" s="41">
        <f>IFERROR(SUM(Y421:Y421),"0")</f>
        <v>40.799999999999997</v>
      </c>
      <c r="Z423" s="40"/>
      <c r="AA423" s="64"/>
      <c r="AB423" s="64"/>
      <c r="AC423" s="64"/>
    </row>
    <row r="424" spans="1:68" ht="16.5" hidden="1" customHeight="1" x14ac:dyDescent="0.25">
      <c r="A424" s="576" t="s">
        <v>654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62"/>
      <c r="AB424" s="62"/>
      <c r="AC424" s="6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63"/>
      <c r="AB425" s="63"/>
      <c r="AC425" s="63"/>
    </row>
    <row r="426" spans="1:68" ht="27" hidden="1" customHeight="1" x14ac:dyDescent="0.25">
      <c r="A426" s="60" t="s">
        <v>655</v>
      </c>
      <c r="B426" s="60" t="s">
        <v>656</v>
      </c>
      <c r="C426" s="34">
        <v>4301031261</v>
      </c>
      <c r="D426" s="571">
        <v>4680115885103</v>
      </c>
      <c r="E426" s="572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77</v>
      </c>
      <c r="L426" s="35"/>
      <c r="M426" s="36" t="s">
        <v>68</v>
      </c>
      <c r="N426" s="36"/>
      <c r="O426" s="35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70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657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40" t="s">
        <v>73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40" t="s">
        <v>70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626" t="s">
        <v>658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52"/>
      <c r="AB429" s="52"/>
      <c r="AC429" s="52"/>
    </row>
    <row r="430" spans="1:68" ht="16.5" hidden="1" customHeight="1" x14ac:dyDescent="0.25">
      <c r="A430" s="576" t="s">
        <v>658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62"/>
      <c r="AB430" s="62"/>
      <c r="AC430" s="6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63"/>
      <c r="AB431" s="63"/>
      <c r="AC431" s="63"/>
    </row>
    <row r="432" spans="1:68" ht="27" customHeight="1" x14ac:dyDescent="0.25">
      <c r="A432" s="60" t="s">
        <v>659</v>
      </c>
      <c r="B432" s="60" t="s">
        <v>660</v>
      </c>
      <c r="C432" s="34">
        <v>4301011795</v>
      </c>
      <c r="D432" s="571">
        <v>4607091389067</v>
      </c>
      <c r="E432" s="572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106</v>
      </c>
      <c r="L432" s="35"/>
      <c r="M432" s="36" t="s">
        <v>107</v>
      </c>
      <c r="N432" s="36"/>
      <c r="O432" s="35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70</v>
      </c>
      <c r="X432" s="56">
        <v>30</v>
      </c>
      <c r="Y432" s="53">
        <f t="shared" ref="Y432:Y445" si="58">IFERROR(IF(X432="",0,CEILING((X432/$H432),1)*$H432),"")</f>
        <v>31.68</v>
      </c>
      <c r="Z432" s="39">
        <f t="shared" ref="Z432:Z438" si="59">IFERROR(IF(Y432=0,"",ROUNDUP(Y432/H432,0)*0.01196),"")</f>
        <v>7.1760000000000004E-2</v>
      </c>
      <c r="AA432" s="65"/>
      <c r="AB432" s="66"/>
      <c r="AC432" s="479" t="s">
        <v>661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32.04545454545454</v>
      </c>
      <c r="BN432" s="75">
        <f t="shared" ref="BN432:BN445" si="61">IFERROR(Y432*I432/H432,"0")</f>
        <v>33.839999999999996</v>
      </c>
      <c r="BO432" s="75">
        <f t="shared" ref="BO432:BO445" si="62">IFERROR(1/J432*(X432/H432),"0")</f>
        <v>5.4632867132867136E-2</v>
      </c>
      <c r="BP432" s="75">
        <f t="shared" ref="BP432:BP445" si="63">IFERROR(1/J432*(Y432/H432),"0")</f>
        <v>5.7692307692307696E-2</v>
      </c>
    </row>
    <row r="433" spans="1:68" ht="27" hidden="1" customHeight="1" x14ac:dyDescent="0.25">
      <c r="A433" s="60" t="s">
        <v>662</v>
      </c>
      <c r="B433" s="60" t="s">
        <v>663</v>
      </c>
      <c r="C433" s="34">
        <v>4301011961</v>
      </c>
      <c r="D433" s="571">
        <v>4680115885271</v>
      </c>
      <c r="E433" s="572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107</v>
      </c>
      <c r="N433" s="36"/>
      <c r="O433" s="35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70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664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customHeight="1" x14ac:dyDescent="0.25">
      <c r="A434" s="60" t="s">
        <v>665</v>
      </c>
      <c r="B434" s="60" t="s">
        <v>666</v>
      </c>
      <c r="C434" s="34">
        <v>4301011376</v>
      </c>
      <c r="D434" s="571">
        <v>4680115885226</v>
      </c>
      <c r="E434" s="572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78</v>
      </c>
      <c r="N434" s="36"/>
      <c r="O434" s="35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70</v>
      </c>
      <c r="X434" s="56">
        <v>100</v>
      </c>
      <c r="Y434" s="53">
        <f t="shared" si="58"/>
        <v>100.32000000000001</v>
      </c>
      <c r="Z434" s="39">
        <f t="shared" si="59"/>
        <v>0.22724</v>
      </c>
      <c r="AA434" s="65"/>
      <c r="AB434" s="66"/>
      <c r="AC434" s="483" t="s">
        <v>667</v>
      </c>
      <c r="AG434" s="75"/>
      <c r="AJ434" s="79"/>
      <c r="AK434" s="79">
        <v>0</v>
      </c>
      <c r="BB434" s="484" t="s">
        <v>1</v>
      </c>
      <c r="BM434" s="75">
        <f t="shared" si="60"/>
        <v>106.81818181818181</v>
      </c>
      <c r="BN434" s="75">
        <f t="shared" si="61"/>
        <v>107.16</v>
      </c>
      <c r="BO434" s="75">
        <f t="shared" si="62"/>
        <v>0.18210955710955709</v>
      </c>
      <c r="BP434" s="75">
        <f t="shared" si="63"/>
        <v>0.18269230769230771</v>
      </c>
    </row>
    <row r="435" spans="1:68" ht="27" hidden="1" customHeight="1" x14ac:dyDescent="0.25">
      <c r="A435" s="60" t="s">
        <v>668</v>
      </c>
      <c r="B435" s="60" t="s">
        <v>669</v>
      </c>
      <c r="C435" s="34">
        <v>4301012145</v>
      </c>
      <c r="D435" s="571">
        <v>4607091383522</v>
      </c>
      <c r="E435" s="572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107</v>
      </c>
      <c r="N435" s="36"/>
      <c r="O435" s="35">
        <v>60</v>
      </c>
      <c r="P435" s="869" t="s">
        <v>670</v>
      </c>
      <c r="Q435" s="562"/>
      <c r="R435" s="562"/>
      <c r="S435" s="562"/>
      <c r="T435" s="563"/>
      <c r="U435" s="37"/>
      <c r="V435" s="37"/>
      <c r="W435" s="38" t="s">
        <v>70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671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hidden="1" customHeight="1" x14ac:dyDescent="0.25">
      <c r="A436" s="60" t="s">
        <v>672</v>
      </c>
      <c r="B436" s="60" t="s">
        <v>673</v>
      </c>
      <c r="C436" s="34">
        <v>4301011774</v>
      </c>
      <c r="D436" s="571">
        <v>4680115884502</v>
      </c>
      <c r="E436" s="572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70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674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675</v>
      </c>
      <c r="B437" s="60" t="s">
        <v>676</v>
      </c>
      <c r="C437" s="34">
        <v>4301011771</v>
      </c>
      <c r="D437" s="571">
        <v>4607091389104</v>
      </c>
      <c r="E437" s="572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107</v>
      </c>
      <c r="N437" s="36"/>
      <c r="O437" s="35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70</v>
      </c>
      <c r="X437" s="56">
        <v>80</v>
      </c>
      <c r="Y437" s="53">
        <f t="shared" si="58"/>
        <v>84.48</v>
      </c>
      <c r="Z437" s="39">
        <f t="shared" si="59"/>
        <v>0.19136</v>
      </c>
      <c r="AA437" s="65"/>
      <c r="AB437" s="66"/>
      <c r="AC437" s="489" t="s">
        <v>677</v>
      </c>
      <c r="AG437" s="75"/>
      <c r="AJ437" s="79"/>
      <c r="AK437" s="79">
        <v>0</v>
      </c>
      <c r="BB437" s="490" t="s">
        <v>1</v>
      </c>
      <c r="BM437" s="75">
        <f t="shared" si="60"/>
        <v>85.454545454545453</v>
      </c>
      <c r="BN437" s="75">
        <f t="shared" si="61"/>
        <v>90.24</v>
      </c>
      <c r="BO437" s="75">
        <f t="shared" si="62"/>
        <v>0.14568764568764569</v>
      </c>
      <c r="BP437" s="75">
        <f t="shared" si="63"/>
        <v>0.15384615384615385</v>
      </c>
    </row>
    <row r="438" spans="1:68" ht="16.5" hidden="1" customHeight="1" x14ac:dyDescent="0.25">
      <c r="A438" s="60" t="s">
        <v>678</v>
      </c>
      <c r="B438" s="60" t="s">
        <v>679</v>
      </c>
      <c r="C438" s="34">
        <v>4301011799</v>
      </c>
      <c r="D438" s="571">
        <v>4680115884519</v>
      </c>
      <c r="E438" s="572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106</v>
      </c>
      <c r="L438" s="35"/>
      <c r="M438" s="36" t="s">
        <v>78</v>
      </c>
      <c r="N438" s="36"/>
      <c r="O438" s="35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70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680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hidden="1" customHeight="1" x14ac:dyDescent="0.25">
      <c r="A439" s="60" t="s">
        <v>681</v>
      </c>
      <c r="B439" s="60" t="s">
        <v>682</v>
      </c>
      <c r="C439" s="34">
        <v>4301012125</v>
      </c>
      <c r="D439" s="571">
        <v>4680115886391</v>
      </c>
      <c r="E439" s="572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77</v>
      </c>
      <c r="L439" s="35"/>
      <c r="M439" s="36" t="s">
        <v>78</v>
      </c>
      <c r="N439" s="36"/>
      <c r="O439" s="35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70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661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683</v>
      </c>
      <c r="B440" s="60" t="s">
        <v>684</v>
      </c>
      <c r="C440" s="34">
        <v>4301012035</v>
      </c>
      <c r="D440" s="571">
        <v>4680115880603</v>
      </c>
      <c r="E440" s="572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111</v>
      </c>
      <c r="L440" s="35"/>
      <c r="M440" s="36" t="s">
        <v>107</v>
      </c>
      <c r="N440" s="36"/>
      <c r="O440" s="35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70</v>
      </c>
      <c r="X440" s="56">
        <v>60</v>
      </c>
      <c r="Y440" s="53">
        <f t="shared" si="58"/>
        <v>62.4</v>
      </c>
      <c r="Z440" s="39">
        <f>IFERROR(IF(Y440=0,"",ROUNDUP(Y440/H440,0)*0.00902),"")</f>
        <v>0.11726</v>
      </c>
      <c r="AA440" s="65"/>
      <c r="AB440" s="66"/>
      <c r="AC440" s="495" t="s">
        <v>661</v>
      </c>
      <c r="AG440" s="75"/>
      <c r="AJ440" s="79"/>
      <c r="AK440" s="79">
        <v>0</v>
      </c>
      <c r="BB440" s="496" t="s">
        <v>1</v>
      </c>
      <c r="BM440" s="75">
        <f t="shared" si="60"/>
        <v>86.625</v>
      </c>
      <c r="BN440" s="75">
        <f t="shared" si="61"/>
        <v>90.089999999999989</v>
      </c>
      <c r="BO440" s="75">
        <f t="shared" si="62"/>
        <v>9.4696969696969696E-2</v>
      </c>
      <c r="BP440" s="75">
        <f t="shared" si="63"/>
        <v>9.8484848484848481E-2</v>
      </c>
    </row>
    <row r="441" spans="1:68" ht="27" hidden="1" customHeight="1" x14ac:dyDescent="0.25">
      <c r="A441" s="60" t="s">
        <v>685</v>
      </c>
      <c r="B441" s="60" t="s">
        <v>686</v>
      </c>
      <c r="C441" s="34">
        <v>4301012146</v>
      </c>
      <c r="D441" s="571">
        <v>4607091389999</v>
      </c>
      <c r="E441" s="572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111</v>
      </c>
      <c r="L441" s="35"/>
      <c r="M441" s="36" t="s">
        <v>107</v>
      </c>
      <c r="N441" s="36"/>
      <c r="O441" s="35">
        <v>60</v>
      </c>
      <c r="P441" s="755" t="s">
        <v>687</v>
      </c>
      <c r="Q441" s="562"/>
      <c r="R441" s="562"/>
      <c r="S441" s="562"/>
      <c r="T441" s="563"/>
      <c r="U441" s="37"/>
      <c r="V441" s="37"/>
      <c r="W441" s="38" t="s">
        <v>70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671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688</v>
      </c>
      <c r="B442" s="60" t="s">
        <v>689</v>
      </c>
      <c r="C442" s="34">
        <v>4301012036</v>
      </c>
      <c r="D442" s="571">
        <v>4680115882782</v>
      </c>
      <c r="E442" s="572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111</v>
      </c>
      <c r="L442" s="35"/>
      <c r="M442" s="36" t="s">
        <v>107</v>
      </c>
      <c r="N442" s="36"/>
      <c r="O442" s="35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70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664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690</v>
      </c>
      <c r="B443" s="60" t="s">
        <v>691</v>
      </c>
      <c r="C443" s="34">
        <v>4301012050</v>
      </c>
      <c r="D443" s="571">
        <v>4680115885479</v>
      </c>
      <c r="E443" s="572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77</v>
      </c>
      <c r="L443" s="35"/>
      <c r="M443" s="36" t="s">
        <v>107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70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677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4301011784</v>
      </c>
      <c r="D444" s="571">
        <v>4607091389982</v>
      </c>
      <c r="E444" s="572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111</v>
      </c>
      <c r="L444" s="35"/>
      <c r="M444" s="36" t="s">
        <v>107</v>
      </c>
      <c r="N444" s="36"/>
      <c r="O444" s="35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70</v>
      </c>
      <c r="X444" s="56">
        <v>120</v>
      </c>
      <c r="Y444" s="53">
        <f t="shared" si="58"/>
        <v>122.4</v>
      </c>
      <c r="Z444" s="39">
        <f>IFERROR(IF(Y444=0,"",ROUNDUP(Y444/H444,0)*0.00902),"")</f>
        <v>0.30668000000000001</v>
      </c>
      <c r="AA444" s="65"/>
      <c r="AB444" s="66"/>
      <c r="AC444" s="503" t="s">
        <v>677</v>
      </c>
      <c r="AG444" s="75"/>
      <c r="AJ444" s="79"/>
      <c r="AK444" s="79">
        <v>0</v>
      </c>
      <c r="BB444" s="504" t="s">
        <v>1</v>
      </c>
      <c r="BM444" s="75">
        <f t="shared" si="60"/>
        <v>127</v>
      </c>
      <c r="BN444" s="75">
        <f t="shared" si="61"/>
        <v>129.54000000000002</v>
      </c>
      <c r="BO444" s="75">
        <f t="shared" si="62"/>
        <v>0.25252525252525254</v>
      </c>
      <c r="BP444" s="75">
        <f t="shared" si="63"/>
        <v>0.25757575757575757</v>
      </c>
    </row>
    <row r="445" spans="1:68" ht="27" hidden="1" customHeight="1" x14ac:dyDescent="0.25">
      <c r="A445" s="60" t="s">
        <v>692</v>
      </c>
      <c r="B445" s="60" t="s">
        <v>694</v>
      </c>
      <c r="C445" s="34">
        <v>4301012034</v>
      </c>
      <c r="D445" s="571">
        <v>4607091389982</v>
      </c>
      <c r="E445" s="572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111</v>
      </c>
      <c r="L445" s="35"/>
      <c r="M445" s="36" t="s">
        <v>107</v>
      </c>
      <c r="N445" s="36"/>
      <c r="O445" s="35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70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677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40" t="s">
        <v>73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85.606060606060595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88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0.91430000000000011</v>
      </c>
      <c r="AA446" s="64"/>
      <c r="AB446" s="64"/>
      <c r="AC446" s="64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40" t="s">
        <v>70</v>
      </c>
      <c r="X447" s="41">
        <f>IFERROR(SUM(X432:X445),"0")</f>
        <v>390</v>
      </c>
      <c r="Y447" s="41">
        <f>IFERROR(SUM(Y432:Y445),"0")</f>
        <v>401.28</v>
      </c>
      <c r="Z447" s="40"/>
      <c r="AA447" s="64"/>
      <c r="AB447" s="64"/>
      <c r="AC447" s="64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63"/>
      <c r="AB448" s="63"/>
      <c r="AC448" s="63"/>
    </row>
    <row r="449" spans="1:68" ht="16.5" customHeight="1" x14ac:dyDescent="0.25">
      <c r="A449" s="60" t="s">
        <v>695</v>
      </c>
      <c r="B449" s="60" t="s">
        <v>696</v>
      </c>
      <c r="C449" s="34">
        <v>4301020334</v>
      </c>
      <c r="D449" s="571">
        <v>4607091388930</v>
      </c>
      <c r="E449" s="572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106</v>
      </c>
      <c r="L449" s="35"/>
      <c r="M449" s="36" t="s">
        <v>78</v>
      </c>
      <c r="N449" s="36"/>
      <c r="O449" s="35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70</v>
      </c>
      <c r="X449" s="56">
        <v>110</v>
      </c>
      <c r="Y449" s="53">
        <f>IFERROR(IF(X449="",0,CEILING((X449/$H449),1)*$H449),"")</f>
        <v>110.88000000000001</v>
      </c>
      <c r="Z449" s="39">
        <f>IFERROR(IF(Y449=0,"",ROUNDUP(Y449/H449,0)*0.01196),"")</f>
        <v>0.25115999999999999</v>
      </c>
      <c r="AA449" s="65"/>
      <c r="AB449" s="66"/>
      <c r="AC449" s="507" t="s">
        <v>697</v>
      </c>
      <c r="AG449" s="75"/>
      <c r="AJ449" s="79"/>
      <c r="AK449" s="79">
        <v>0</v>
      </c>
      <c r="BB449" s="508" t="s">
        <v>1</v>
      </c>
      <c r="BM449" s="75">
        <f>IFERROR(X449*I449/H449,"0")</f>
        <v>117.49999999999999</v>
      </c>
      <c r="BN449" s="75">
        <f>IFERROR(Y449*I449/H449,"0")</f>
        <v>118.44</v>
      </c>
      <c r="BO449" s="75">
        <f>IFERROR(1/J449*(X449/H449),"0")</f>
        <v>0.20032051282051283</v>
      </c>
      <c r="BP449" s="75">
        <f>IFERROR(1/J449*(Y449/H449),"0")</f>
        <v>0.20192307692307693</v>
      </c>
    </row>
    <row r="450" spans="1:68" ht="16.5" hidden="1" customHeight="1" x14ac:dyDescent="0.25">
      <c r="A450" s="60" t="s">
        <v>698</v>
      </c>
      <c r="B450" s="60" t="s">
        <v>699</v>
      </c>
      <c r="C450" s="34">
        <v>4301020384</v>
      </c>
      <c r="D450" s="571">
        <v>4680115886407</v>
      </c>
      <c r="E450" s="572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78</v>
      </c>
      <c r="N450" s="36"/>
      <c r="O450" s="35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70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697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hidden="1" customHeight="1" x14ac:dyDescent="0.25">
      <c r="A451" s="60" t="s">
        <v>700</v>
      </c>
      <c r="B451" s="60" t="s">
        <v>701</v>
      </c>
      <c r="C451" s="34">
        <v>4301020385</v>
      </c>
      <c r="D451" s="571">
        <v>4680115880054</v>
      </c>
      <c r="E451" s="572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70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697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40" t="s">
        <v>73</v>
      </c>
      <c r="X452" s="41">
        <f>IFERROR(X449/H449,"0")+IFERROR(X450/H450,"0")+IFERROR(X451/H451,"0")</f>
        <v>20.833333333333332</v>
      </c>
      <c r="Y452" s="41">
        <f>IFERROR(Y449/H449,"0")+IFERROR(Y450/H450,"0")+IFERROR(Y451/H451,"0")</f>
        <v>21</v>
      </c>
      <c r="Z452" s="41">
        <f>IFERROR(IF(Z449="",0,Z449),"0")+IFERROR(IF(Z450="",0,Z450),"0")+IFERROR(IF(Z451="",0,Z451),"0")</f>
        <v>0.25115999999999999</v>
      </c>
      <c r="AA452" s="64"/>
      <c r="AB452" s="64"/>
      <c r="AC452" s="64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40" t="s">
        <v>70</v>
      </c>
      <c r="X453" s="41">
        <f>IFERROR(SUM(X449:X451),"0")</f>
        <v>110</v>
      </c>
      <c r="Y453" s="41">
        <f>IFERROR(SUM(Y449:Y451),"0")</f>
        <v>110.88000000000001</v>
      </c>
      <c r="Z453" s="40"/>
      <c r="AA453" s="64"/>
      <c r="AB453" s="64"/>
      <c r="AC453" s="64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4301031349</v>
      </c>
      <c r="D455" s="571">
        <v>4680115883116</v>
      </c>
      <c r="E455" s="572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106</v>
      </c>
      <c r="L455" s="35"/>
      <c r="M455" s="36" t="s">
        <v>107</v>
      </c>
      <c r="N455" s="36"/>
      <c r="O455" s="35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70</v>
      </c>
      <c r="X455" s="56">
        <v>30</v>
      </c>
      <c r="Y455" s="53">
        <f t="shared" ref="Y455:Y461" si="64">IFERROR(IF(X455="",0,CEILING((X455/$H455),1)*$H455),"")</f>
        <v>31.68</v>
      </c>
      <c r="Z455" s="39">
        <f>IFERROR(IF(Y455=0,"",ROUNDUP(Y455/H455,0)*0.01196),"")</f>
        <v>7.1760000000000004E-2</v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32.04545454545454</v>
      </c>
      <c r="BN455" s="75">
        <f t="shared" ref="BN455:BN461" si="66">IFERROR(Y455*I455/H455,"0")</f>
        <v>33.839999999999996</v>
      </c>
      <c r="BO455" s="75">
        <f t="shared" ref="BO455:BO461" si="67">IFERROR(1/J455*(X455/H455),"0")</f>
        <v>5.4632867132867136E-2</v>
      </c>
      <c r="BP455" s="75">
        <f t="shared" ref="BP455:BP461" si="68">IFERROR(1/J455*(Y455/H455),"0")</f>
        <v>5.7692307692307696E-2</v>
      </c>
    </row>
    <row r="456" spans="1:68" ht="27" customHeight="1" x14ac:dyDescent="0.25">
      <c r="A456" s="60" t="s">
        <v>705</v>
      </c>
      <c r="B456" s="60" t="s">
        <v>706</v>
      </c>
      <c r="C456" s="34">
        <v>4301031350</v>
      </c>
      <c r="D456" s="571">
        <v>4680115883093</v>
      </c>
      <c r="E456" s="572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68</v>
      </c>
      <c r="N456" s="36"/>
      <c r="O456" s="35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70</v>
      </c>
      <c r="X456" s="56">
        <v>20</v>
      </c>
      <c r="Y456" s="53">
        <f t="shared" si="64"/>
        <v>21.12</v>
      </c>
      <c r="Z456" s="39">
        <f>IFERROR(IF(Y456=0,"",ROUNDUP(Y456/H456,0)*0.01196),"")</f>
        <v>4.7840000000000001E-2</v>
      </c>
      <c r="AA456" s="65"/>
      <c r="AB456" s="66"/>
      <c r="AC456" s="515" t="s">
        <v>707</v>
      </c>
      <c r="AG456" s="75"/>
      <c r="AJ456" s="79"/>
      <c r="AK456" s="79">
        <v>0</v>
      </c>
      <c r="BB456" s="516" t="s">
        <v>1</v>
      </c>
      <c r="BM456" s="75">
        <f t="shared" si="65"/>
        <v>21.363636363636363</v>
      </c>
      <c r="BN456" s="75">
        <f t="shared" si="66"/>
        <v>22.56</v>
      </c>
      <c r="BO456" s="75">
        <f t="shared" si="67"/>
        <v>3.6421911421911424E-2</v>
      </c>
      <c r="BP456" s="75">
        <f t="shared" si="68"/>
        <v>3.8461538461538464E-2</v>
      </c>
    </row>
    <row r="457" spans="1:68" ht="27" customHeight="1" x14ac:dyDescent="0.25">
      <c r="A457" s="60" t="s">
        <v>708</v>
      </c>
      <c r="B457" s="60" t="s">
        <v>709</v>
      </c>
      <c r="C457" s="34">
        <v>4301031353</v>
      </c>
      <c r="D457" s="571">
        <v>4680115883109</v>
      </c>
      <c r="E457" s="572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106</v>
      </c>
      <c r="L457" s="35"/>
      <c r="M457" s="36" t="s">
        <v>68</v>
      </c>
      <c r="N457" s="36"/>
      <c r="O457" s="35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70</v>
      </c>
      <c r="X457" s="56">
        <v>170</v>
      </c>
      <c r="Y457" s="53">
        <f t="shared" si="64"/>
        <v>174.24</v>
      </c>
      <c r="Z457" s="39">
        <f>IFERROR(IF(Y457=0,"",ROUNDUP(Y457/H457,0)*0.01196),"")</f>
        <v>0.39468000000000003</v>
      </c>
      <c r="AA457" s="65"/>
      <c r="AB457" s="66"/>
      <c r="AC457" s="517" t="s">
        <v>710</v>
      </c>
      <c r="AG457" s="75"/>
      <c r="AJ457" s="79"/>
      <c r="AK457" s="79">
        <v>0</v>
      </c>
      <c r="BB457" s="518" t="s">
        <v>1</v>
      </c>
      <c r="BM457" s="75">
        <f t="shared" si="65"/>
        <v>181.59090909090907</v>
      </c>
      <c r="BN457" s="75">
        <f t="shared" si="66"/>
        <v>186.12</v>
      </c>
      <c r="BO457" s="75">
        <f t="shared" si="67"/>
        <v>0.3095862470862471</v>
      </c>
      <c r="BP457" s="75">
        <f t="shared" si="68"/>
        <v>0.31730769230769235</v>
      </c>
    </row>
    <row r="458" spans="1:68" ht="27" hidden="1" customHeight="1" x14ac:dyDescent="0.25">
      <c r="A458" s="60" t="s">
        <v>711</v>
      </c>
      <c r="B458" s="60" t="s">
        <v>712</v>
      </c>
      <c r="C458" s="34">
        <v>4301031351</v>
      </c>
      <c r="D458" s="571">
        <v>4680115882072</v>
      </c>
      <c r="E458" s="572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70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704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customHeight="1" x14ac:dyDescent="0.25">
      <c r="A459" s="60" t="s">
        <v>711</v>
      </c>
      <c r="B459" s="60" t="s">
        <v>713</v>
      </c>
      <c r="C459" s="34">
        <v>4301031419</v>
      </c>
      <c r="D459" s="571">
        <v>4680115882072</v>
      </c>
      <c r="E459" s="572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111</v>
      </c>
      <c r="L459" s="35"/>
      <c r="M459" s="36" t="s">
        <v>107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70</v>
      </c>
      <c r="X459" s="56">
        <v>42</v>
      </c>
      <c r="Y459" s="53">
        <f t="shared" si="64"/>
        <v>43.199999999999996</v>
      </c>
      <c r="Z459" s="39">
        <f>IFERROR(IF(Y459=0,"",ROUNDUP(Y459/H459,0)*0.00902),"")</f>
        <v>8.1180000000000002E-2</v>
      </c>
      <c r="AA459" s="65"/>
      <c r="AB459" s="66"/>
      <c r="AC459" s="521" t="s">
        <v>704</v>
      </c>
      <c r="AG459" s="75"/>
      <c r="AJ459" s="79"/>
      <c r="AK459" s="79">
        <v>0</v>
      </c>
      <c r="BB459" s="522" t="s">
        <v>1</v>
      </c>
      <c r="BM459" s="75">
        <f t="shared" si="65"/>
        <v>60.637500000000003</v>
      </c>
      <c r="BN459" s="75">
        <f t="shared" si="66"/>
        <v>62.37</v>
      </c>
      <c r="BO459" s="75">
        <f t="shared" si="67"/>
        <v>6.6287878787878785E-2</v>
      </c>
      <c r="BP459" s="75">
        <f t="shared" si="68"/>
        <v>6.8181818181818177E-2</v>
      </c>
    </row>
    <row r="460" spans="1:68" ht="27" customHeight="1" x14ac:dyDescent="0.25">
      <c r="A460" s="60" t="s">
        <v>714</v>
      </c>
      <c r="B460" s="60" t="s">
        <v>715</v>
      </c>
      <c r="C460" s="34">
        <v>4301031418</v>
      </c>
      <c r="D460" s="571">
        <v>4680115882102</v>
      </c>
      <c r="E460" s="572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111</v>
      </c>
      <c r="L460" s="35"/>
      <c r="M460" s="36" t="s">
        <v>68</v>
      </c>
      <c r="N460" s="36"/>
      <c r="O460" s="35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70</v>
      </c>
      <c r="X460" s="56">
        <v>12</v>
      </c>
      <c r="Y460" s="53">
        <f t="shared" si="64"/>
        <v>14.399999999999999</v>
      </c>
      <c r="Z460" s="39">
        <f>IFERROR(IF(Y460=0,"",ROUNDUP(Y460/H460,0)*0.00902),"")</f>
        <v>2.7060000000000001E-2</v>
      </c>
      <c r="AA460" s="65"/>
      <c r="AB460" s="66"/>
      <c r="AC460" s="523" t="s">
        <v>707</v>
      </c>
      <c r="AG460" s="75"/>
      <c r="AJ460" s="79"/>
      <c r="AK460" s="79">
        <v>0</v>
      </c>
      <c r="BB460" s="524" t="s">
        <v>1</v>
      </c>
      <c r="BM460" s="75">
        <f t="shared" si="65"/>
        <v>16.725000000000001</v>
      </c>
      <c r="BN460" s="75">
        <f t="shared" si="66"/>
        <v>20.07</v>
      </c>
      <c r="BO460" s="75">
        <f t="shared" si="67"/>
        <v>1.893939393939394E-2</v>
      </c>
      <c r="BP460" s="75">
        <f t="shared" si="68"/>
        <v>2.2727272727272728E-2</v>
      </c>
    </row>
    <row r="461" spans="1:68" ht="27" customHeight="1" x14ac:dyDescent="0.25">
      <c r="A461" s="60" t="s">
        <v>716</v>
      </c>
      <c r="B461" s="60" t="s">
        <v>717</v>
      </c>
      <c r="C461" s="34">
        <v>4301031417</v>
      </c>
      <c r="D461" s="571">
        <v>4680115882096</v>
      </c>
      <c r="E461" s="572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111</v>
      </c>
      <c r="L461" s="35"/>
      <c r="M461" s="36" t="s">
        <v>68</v>
      </c>
      <c r="N461" s="36"/>
      <c r="O461" s="35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70</v>
      </c>
      <c r="X461" s="56">
        <v>132</v>
      </c>
      <c r="Y461" s="53">
        <f t="shared" si="64"/>
        <v>134.4</v>
      </c>
      <c r="Z461" s="39">
        <f>IFERROR(IF(Y461=0,"",ROUNDUP(Y461/H461,0)*0.00902),"")</f>
        <v>0.25256000000000001</v>
      </c>
      <c r="AA461" s="65"/>
      <c r="AB461" s="66"/>
      <c r="AC461" s="525" t="s">
        <v>710</v>
      </c>
      <c r="AG461" s="75"/>
      <c r="AJ461" s="79"/>
      <c r="AK461" s="79">
        <v>0</v>
      </c>
      <c r="BB461" s="526" t="s">
        <v>1</v>
      </c>
      <c r="BM461" s="75">
        <f t="shared" si="65"/>
        <v>183.97500000000002</v>
      </c>
      <c r="BN461" s="75">
        <f t="shared" si="66"/>
        <v>187.32000000000002</v>
      </c>
      <c r="BO461" s="75">
        <f t="shared" si="67"/>
        <v>0.20833333333333334</v>
      </c>
      <c r="BP461" s="75">
        <f t="shared" si="68"/>
        <v>0.21212121212121215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40" t="s">
        <v>73</v>
      </c>
      <c r="X462" s="41">
        <f>IFERROR(X455/H455,"0")+IFERROR(X456/H456,"0")+IFERROR(X457/H457,"0")+IFERROR(X458/H458,"0")+IFERROR(X459/H459,"0")+IFERROR(X460/H460,"0")+IFERROR(X461/H461,"0")</f>
        <v>80.416666666666657</v>
      </c>
      <c r="Y462" s="41">
        <f>IFERROR(Y455/H455,"0")+IFERROR(Y456/H456,"0")+IFERROR(Y457/H457,"0")+IFERROR(Y458/H458,"0")+IFERROR(Y459/H459,"0")+IFERROR(Y460/H460,"0")+IFERROR(Y461/H461,"0")</f>
        <v>83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0.87508000000000008</v>
      </c>
      <c r="AA462" s="64"/>
      <c r="AB462" s="64"/>
      <c r="AC462" s="64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40" t="s">
        <v>70</v>
      </c>
      <c r="X463" s="41">
        <f>IFERROR(SUM(X455:X461),"0")</f>
        <v>406</v>
      </c>
      <c r="Y463" s="41">
        <f>IFERROR(SUM(Y455:Y461),"0")</f>
        <v>419.03999999999996</v>
      </c>
      <c r="Z463" s="40"/>
      <c r="AA463" s="64"/>
      <c r="AB463" s="64"/>
      <c r="AC463" s="64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63"/>
      <c r="AB464" s="63"/>
      <c r="AC464" s="63"/>
    </row>
    <row r="465" spans="1:68" ht="16.5" hidden="1" customHeight="1" x14ac:dyDescent="0.25">
      <c r="A465" s="60" t="s">
        <v>718</v>
      </c>
      <c r="B465" s="60" t="s">
        <v>719</v>
      </c>
      <c r="C465" s="34">
        <v>4301051232</v>
      </c>
      <c r="D465" s="571">
        <v>4607091383409</v>
      </c>
      <c r="E465" s="572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106</v>
      </c>
      <c r="L465" s="35"/>
      <c r="M465" s="36" t="s">
        <v>78</v>
      </c>
      <c r="N465" s="36"/>
      <c r="O465" s="35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70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720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hidden="1" customHeight="1" x14ac:dyDescent="0.25">
      <c r="A466" s="60" t="s">
        <v>721</v>
      </c>
      <c r="B466" s="60" t="s">
        <v>722</v>
      </c>
      <c r="C466" s="34">
        <v>4301051233</v>
      </c>
      <c r="D466" s="571">
        <v>4607091383416</v>
      </c>
      <c r="E466" s="572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106</v>
      </c>
      <c r="L466" s="35"/>
      <c r="M466" s="36" t="s">
        <v>78</v>
      </c>
      <c r="N466" s="36"/>
      <c r="O466" s="35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70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723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hidden="1" customHeight="1" x14ac:dyDescent="0.25">
      <c r="A467" s="60" t="s">
        <v>724</v>
      </c>
      <c r="B467" s="60" t="s">
        <v>725</v>
      </c>
      <c r="C467" s="34">
        <v>4301051064</v>
      </c>
      <c r="D467" s="571">
        <v>4680115883536</v>
      </c>
      <c r="E467" s="572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77</v>
      </c>
      <c r="L467" s="35"/>
      <c r="M467" s="36" t="s">
        <v>78</v>
      </c>
      <c r="N467" s="36"/>
      <c r="O467" s="35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70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726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40" t="s">
        <v>73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40" t="s">
        <v>70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hidden="1" customHeight="1" x14ac:dyDescent="0.2">
      <c r="A470" s="626" t="s">
        <v>727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52"/>
      <c r="AB470" s="52"/>
      <c r="AC470" s="52"/>
    </row>
    <row r="471" spans="1:68" ht="16.5" hidden="1" customHeight="1" x14ac:dyDescent="0.25">
      <c r="A471" s="576" t="s">
        <v>727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62"/>
      <c r="AB471" s="62"/>
      <c r="AC471" s="6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63"/>
      <c r="AB472" s="63"/>
      <c r="AC472" s="63"/>
    </row>
    <row r="473" spans="1:68" ht="27" hidden="1" customHeight="1" x14ac:dyDescent="0.25">
      <c r="A473" s="60" t="s">
        <v>728</v>
      </c>
      <c r="B473" s="60" t="s">
        <v>729</v>
      </c>
      <c r="C473" s="34">
        <v>4301011763</v>
      </c>
      <c r="D473" s="571">
        <v>4640242181011</v>
      </c>
      <c r="E473" s="572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55</v>
      </c>
      <c r="P473" s="643" t="s">
        <v>730</v>
      </c>
      <c r="Q473" s="562"/>
      <c r="R473" s="562"/>
      <c r="S473" s="562"/>
      <c r="T473" s="563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731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4301011585</v>
      </c>
      <c r="D474" s="571">
        <v>4640242180441</v>
      </c>
      <c r="E474" s="572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106</v>
      </c>
      <c r="L474" s="35"/>
      <c r="M474" s="36" t="s">
        <v>107</v>
      </c>
      <c r="N474" s="36"/>
      <c r="O474" s="35">
        <v>50</v>
      </c>
      <c r="P474" s="660" t="s">
        <v>734</v>
      </c>
      <c r="Q474" s="562"/>
      <c r="R474" s="562"/>
      <c r="S474" s="562"/>
      <c r="T474" s="563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735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736</v>
      </c>
      <c r="B475" s="60" t="s">
        <v>737</v>
      </c>
      <c r="C475" s="34">
        <v>4301011584</v>
      </c>
      <c r="D475" s="571">
        <v>4640242180564</v>
      </c>
      <c r="E475" s="572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106</v>
      </c>
      <c r="L475" s="35"/>
      <c r="M475" s="36" t="s">
        <v>107</v>
      </c>
      <c r="N475" s="36"/>
      <c r="O475" s="35">
        <v>50</v>
      </c>
      <c r="P475" s="782" t="s">
        <v>738</v>
      </c>
      <c r="Q475" s="562"/>
      <c r="R475" s="562"/>
      <c r="S475" s="562"/>
      <c r="T475" s="563"/>
      <c r="U475" s="37"/>
      <c r="V475" s="37"/>
      <c r="W475" s="38" t="s">
        <v>70</v>
      </c>
      <c r="X475" s="56">
        <v>10</v>
      </c>
      <c r="Y475" s="53">
        <f>IFERROR(IF(X475="",0,CEILING((X475/$H475),1)*$H475),"")</f>
        <v>12</v>
      </c>
      <c r="Z475" s="39">
        <f>IFERROR(IF(Y475=0,"",ROUNDUP(Y475/H475,0)*0.01898),"")</f>
        <v>1.898E-2</v>
      </c>
      <c r="AA475" s="65"/>
      <c r="AB475" s="66"/>
      <c r="AC475" s="537" t="s">
        <v>739</v>
      </c>
      <c r="AG475" s="75"/>
      <c r="AJ475" s="79"/>
      <c r="AK475" s="79">
        <v>0</v>
      </c>
      <c r="BB475" s="538" t="s">
        <v>1</v>
      </c>
      <c r="BM475" s="75">
        <f>IFERROR(X475*I475/H475,"0")</f>
        <v>10.362500000000001</v>
      </c>
      <c r="BN475" s="75">
        <f>IFERROR(Y475*I475/H475,"0")</f>
        <v>12.435</v>
      </c>
      <c r="BO475" s="75">
        <f>IFERROR(1/J475*(X475/H475),"0")</f>
        <v>1.3020833333333334E-2</v>
      </c>
      <c r="BP475" s="75">
        <f>IFERROR(1/J475*(Y475/H475),"0")</f>
        <v>1.5625E-2</v>
      </c>
    </row>
    <row r="476" spans="1:68" ht="27" hidden="1" customHeight="1" x14ac:dyDescent="0.25">
      <c r="A476" s="60" t="s">
        <v>740</v>
      </c>
      <c r="B476" s="60" t="s">
        <v>741</v>
      </c>
      <c r="C476" s="34">
        <v>4301011764</v>
      </c>
      <c r="D476" s="571">
        <v>4640242181189</v>
      </c>
      <c r="E476" s="572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111</v>
      </c>
      <c r="L476" s="35"/>
      <c r="M476" s="36" t="s">
        <v>78</v>
      </c>
      <c r="N476" s="36"/>
      <c r="O476" s="35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70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731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40" t="s">
        <v>73</v>
      </c>
      <c r="X477" s="41">
        <f>IFERROR(X473/H473,"0")+IFERROR(X474/H474,"0")+IFERROR(X475/H475,"0")+IFERROR(X476/H476,"0")</f>
        <v>0.83333333333333337</v>
      </c>
      <c r="Y477" s="41">
        <f>IFERROR(Y473/H473,"0")+IFERROR(Y474/H474,"0")+IFERROR(Y475/H475,"0")+IFERROR(Y476/H476,"0")</f>
        <v>1</v>
      </c>
      <c r="Z477" s="41">
        <f>IFERROR(IF(Z473="",0,Z473),"0")+IFERROR(IF(Z474="",0,Z474),"0")+IFERROR(IF(Z475="",0,Z475),"0")+IFERROR(IF(Z476="",0,Z476),"0")</f>
        <v>1.898E-2</v>
      </c>
      <c r="AA477" s="64"/>
      <c r="AB477" s="64"/>
      <c r="AC477" s="64"/>
    </row>
    <row r="478" spans="1:68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40" t="s">
        <v>70</v>
      </c>
      <c r="X478" s="41">
        <f>IFERROR(SUM(X473:X476),"0")</f>
        <v>10</v>
      </c>
      <c r="Y478" s="41">
        <f>IFERROR(SUM(Y473:Y476),"0")</f>
        <v>12</v>
      </c>
      <c r="Z478" s="40"/>
      <c r="AA478" s="64"/>
      <c r="AB478" s="64"/>
      <c r="AC478" s="64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63"/>
      <c r="AB479" s="63"/>
      <c r="AC479" s="63"/>
    </row>
    <row r="480" spans="1:68" ht="27" hidden="1" customHeight="1" x14ac:dyDescent="0.25">
      <c r="A480" s="60" t="s">
        <v>742</v>
      </c>
      <c r="B480" s="60" t="s">
        <v>743</v>
      </c>
      <c r="C480" s="34">
        <v>4301020400</v>
      </c>
      <c r="D480" s="571">
        <v>4640242180519</v>
      </c>
      <c r="E480" s="572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106</v>
      </c>
      <c r="L480" s="35"/>
      <c r="M480" s="36" t="s">
        <v>107</v>
      </c>
      <c r="N480" s="36"/>
      <c r="O480" s="35">
        <v>50</v>
      </c>
      <c r="P480" s="697" t="s">
        <v>744</v>
      </c>
      <c r="Q480" s="562"/>
      <c r="R480" s="562"/>
      <c r="S480" s="562"/>
      <c r="T480" s="563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745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746</v>
      </c>
      <c r="B481" s="60" t="s">
        <v>747</v>
      </c>
      <c r="C481" s="34">
        <v>4301020260</v>
      </c>
      <c r="D481" s="571">
        <v>4640242180526</v>
      </c>
      <c r="E481" s="572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835" t="s">
        <v>748</v>
      </c>
      <c r="Q481" s="562"/>
      <c r="R481" s="562"/>
      <c r="S481" s="562"/>
      <c r="T481" s="563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749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750</v>
      </c>
      <c r="B482" s="60" t="s">
        <v>751</v>
      </c>
      <c r="C482" s="34">
        <v>4301020295</v>
      </c>
      <c r="D482" s="571">
        <v>4640242181363</v>
      </c>
      <c r="E482" s="572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111</v>
      </c>
      <c r="L482" s="35"/>
      <c r="M482" s="36" t="s">
        <v>107</v>
      </c>
      <c r="N482" s="36"/>
      <c r="O482" s="35">
        <v>50</v>
      </c>
      <c r="P482" s="650" t="s">
        <v>752</v>
      </c>
      <c r="Q482" s="562"/>
      <c r="R482" s="562"/>
      <c r="S482" s="562"/>
      <c r="T482" s="563"/>
      <c r="U482" s="37"/>
      <c r="V482" s="37"/>
      <c r="W482" s="38" t="s">
        <v>70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753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40" t="s">
        <v>73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40" t="s">
        <v>70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63"/>
      <c r="AB485" s="63"/>
      <c r="AC485" s="63"/>
    </row>
    <row r="486" spans="1:68" ht="27" hidden="1" customHeight="1" x14ac:dyDescent="0.25">
      <c r="A486" s="60" t="s">
        <v>754</v>
      </c>
      <c r="B486" s="60" t="s">
        <v>755</v>
      </c>
      <c r="C486" s="34">
        <v>4301031280</v>
      </c>
      <c r="D486" s="571">
        <v>4640242180816</v>
      </c>
      <c r="E486" s="572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111</v>
      </c>
      <c r="L486" s="35"/>
      <c r="M486" s="36" t="s">
        <v>68</v>
      </c>
      <c r="N486" s="36"/>
      <c r="O486" s="35">
        <v>40</v>
      </c>
      <c r="P486" s="863" t="s">
        <v>756</v>
      </c>
      <c r="Q486" s="562"/>
      <c r="R486" s="562"/>
      <c r="S486" s="562"/>
      <c r="T486" s="563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757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758</v>
      </c>
      <c r="B487" s="60" t="s">
        <v>759</v>
      </c>
      <c r="C487" s="34">
        <v>4301031244</v>
      </c>
      <c r="D487" s="571">
        <v>4640242180595</v>
      </c>
      <c r="E487" s="572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111</v>
      </c>
      <c r="L487" s="35"/>
      <c r="M487" s="36" t="s">
        <v>68</v>
      </c>
      <c r="N487" s="36"/>
      <c r="O487" s="35">
        <v>40</v>
      </c>
      <c r="P487" s="768" t="s">
        <v>760</v>
      </c>
      <c r="Q487" s="562"/>
      <c r="R487" s="562"/>
      <c r="S487" s="562"/>
      <c r="T487" s="563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761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40" t="s">
        <v>73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40" t="s">
        <v>70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63"/>
      <c r="AB490" s="63"/>
      <c r="AC490" s="63"/>
    </row>
    <row r="491" spans="1:68" ht="27" customHeight="1" x14ac:dyDescent="0.25">
      <c r="A491" s="60" t="s">
        <v>762</v>
      </c>
      <c r="B491" s="60" t="s">
        <v>763</v>
      </c>
      <c r="C491" s="34">
        <v>4301052046</v>
      </c>
      <c r="D491" s="571">
        <v>4640242180533</v>
      </c>
      <c r="E491" s="572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106</v>
      </c>
      <c r="L491" s="35"/>
      <c r="M491" s="36" t="s">
        <v>93</v>
      </c>
      <c r="N491" s="36"/>
      <c r="O491" s="35">
        <v>45</v>
      </c>
      <c r="P491" s="783" t="s">
        <v>764</v>
      </c>
      <c r="Q491" s="562"/>
      <c r="R491" s="562"/>
      <c r="S491" s="562"/>
      <c r="T491" s="563"/>
      <c r="U491" s="37"/>
      <c r="V491" s="37"/>
      <c r="W491" s="38" t="s">
        <v>70</v>
      </c>
      <c r="X491" s="56">
        <v>500</v>
      </c>
      <c r="Y491" s="53">
        <f>IFERROR(IF(X491="",0,CEILING((X491/$H491),1)*$H491),"")</f>
        <v>504</v>
      </c>
      <c r="Z491" s="39">
        <f>IFERROR(IF(Y491=0,"",ROUNDUP(Y491/H491,0)*0.01898),"")</f>
        <v>1.06288</v>
      </c>
      <c r="AA491" s="65"/>
      <c r="AB491" s="66"/>
      <c r="AC491" s="551" t="s">
        <v>765</v>
      </c>
      <c r="AG491" s="75"/>
      <c r="AJ491" s="79"/>
      <c r="AK491" s="79">
        <v>0</v>
      </c>
      <c r="BB491" s="552" t="s">
        <v>1</v>
      </c>
      <c r="BM491" s="75">
        <f>IFERROR(X491*I491/H491,"0")</f>
        <v>528.83333333333337</v>
      </c>
      <c r="BN491" s="75">
        <f>IFERROR(Y491*I491/H491,"0")</f>
        <v>533.06399999999996</v>
      </c>
      <c r="BO491" s="75">
        <f>IFERROR(1/J491*(X491/H491),"0")</f>
        <v>0.86805555555555558</v>
      </c>
      <c r="BP491" s="75">
        <f>IFERROR(1/J491*(Y491/H491),"0")</f>
        <v>0.875</v>
      </c>
    </row>
    <row r="492" spans="1:68" ht="27" hidden="1" customHeight="1" x14ac:dyDescent="0.25">
      <c r="A492" s="60" t="s">
        <v>766</v>
      </c>
      <c r="B492" s="60" t="s">
        <v>767</v>
      </c>
      <c r="C492" s="34">
        <v>4301051920</v>
      </c>
      <c r="D492" s="571">
        <v>4640242181233</v>
      </c>
      <c r="E492" s="572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77</v>
      </c>
      <c r="L492" s="35"/>
      <c r="M492" s="36" t="s">
        <v>93</v>
      </c>
      <c r="N492" s="36"/>
      <c r="O492" s="35">
        <v>45</v>
      </c>
      <c r="P492" s="630" t="s">
        <v>768</v>
      </c>
      <c r="Q492" s="562"/>
      <c r="R492" s="562"/>
      <c r="S492" s="562"/>
      <c r="T492" s="563"/>
      <c r="U492" s="37"/>
      <c r="V492" s="37"/>
      <c r="W492" s="38" t="s">
        <v>70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765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40" t="s">
        <v>73</v>
      </c>
      <c r="X493" s="41">
        <f>IFERROR(X491/H491,"0")+IFERROR(X492/H492,"0")</f>
        <v>55.555555555555557</v>
      </c>
      <c r="Y493" s="41">
        <f>IFERROR(Y491/H491,"0")+IFERROR(Y492/H492,"0")</f>
        <v>56</v>
      </c>
      <c r="Z493" s="41">
        <f>IFERROR(IF(Z491="",0,Z491),"0")+IFERROR(IF(Z492="",0,Z492),"0")</f>
        <v>1.06288</v>
      </c>
      <c r="AA493" s="64"/>
      <c r="AB493" s="64"/>
      <c r="AC493" s="64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40" t="s">
        <v>70</v>
      </c>
      <c r="X494" s="41">
        <f>IFERROR(SUM(X491:X492),"0")</f>
        <v>500</v>
      </c>
      <c r="Y494" s="41">
        <f>IFERROR(SUM(Y491:Y492),"0")</f>
        <v>504</v>
      </c>
      <c r="Z494" s="40"/>
      <c r="AA494" s="64"/>
      <c r="AB494" s="64"/>
      <c r="AC494" s="64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63"/>
      <c r="AB495" s="63"/>
      <c r="AC495" s="63"/>
    </row>
    <row r="496" spans="1:68" ht="27" customHeight="1" x14ac:dyDescent="0.25">
      <c r="A496" s="60" t="s">
        <v>769</v>
      </c>
      <c r="B496" s="60" t="s">
        <v>770</v>
      </c>
      <c r="C496" s="34">
        <v>4301060491</v>
      </c>
      <c r="D496" s="571">
        <v>4640242180120</v>
      </c>
      <c r="E496" s="572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106</v>
      </c>
      <c r="L496" s="35"/>
      <c r="M496" s="36" t="s">
        <v>78</v>
      </c>
      <c r="N496" s="36"/>
      <c r="O496" s="35">
        <v>40</v>
      </c>
      <c r="P496" s="749" t="s">
        <v>771</v>
      </c>
      <c r="Q496" s="562"/>
      <c r="R496" s="562"/>
      <c r="S496" s="562"/>
      <c r="T496" s="563"/>
      <c r="U496" s="37"/>
      <c r="V496" s="37"/>
      <c r="W496" s="38" t="s">
        <v>70</v>
      </c>
      <c r="X496" s="56">
        <v>10</v>
      </c>
      <c r="Y496" s="53">
        <f>IFERROR(IF(X496="",0,CEILING((X496/$H496),1)*$H496),"")</f>
        <v>18</v>
      </c>
      <c r="Z496" s="39">
        <f>IFERROR(IF(Y496=0,"",ROUNDUP(Y496/H496,0)*0.01898),"")</f>
        <v>3.7960000000000001E-2</v>
      </c>
      <c r="AA496" s="65"/>
      <c r="AB496" s="66"/>
      <c r="AC496" s="555" t="s">
        <v>772</v>
      </c>
      <c r="AG496" s="75"/>
      <c r="AJ496" s="79"/>
      <c r="AK496" s="79">
        <v>0</v>
      </c>
      <c r="BB496" s="556" t="s">
        <v>1</v>
      </c>
      <c r="BM496" s="75">
        <f>IFERROR(X496*I496/H496,"0")</f>
        <v>10.483333333333334</v>
      </c>
      <c r="BN496" s="75">
        <f>IFERROR(Y496*I496/H496,"0")</f>
        <v>18.87</v>
      </c>
      <c r="BO496" s="75">
        <f>IFERROR(1/J496*(X496/H496),"0")</f>
        <v>1.7361111111111112E-2</v>
      </c>
      <c r="BP496" s="75">
        <f>IFERROR(1/J496*(Y496/H496),"0")</f>
        <v>3.125E-2</v>
      </c>
    </row>
    <row r="497" spans="1:68" ht="27" hidden="1" customHeight="1" x14ac:dyDescent="0.25">
      <c r="A497" s="60" t="s">
        <v>773</v>
      </c>
      <c r="B497" s="60" t="s">
        <v>774</v>
      </c>
      <c r="C497" s="34">
        <v>4301060493</v>
      </c>
      <c r="D497" s="571">
        <v>4640242180137</v>
      </c>
      <c r="E497" s="572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106</v>
      </c>
      <c r="L497" s="35"/>
      <c r="M497" s="36" t="s">
        <v>78</v>
      </c>
      <c r="N497" s="36"/>
      <c r="O497" s="35">
        <v>40</v>
      </c>
      <c r="P497" s="867" t="s">
        <v>775</v>
      </c>
      <c r="Q497" s="562"/>
      <c r="R497" s="562"/>
      <c r="S497" s="562"/>
      <c r="T497" s="563"/>
      <c r="U497" s="37"/>
      <c r="V497" s="37"/>
      <c r="W497" s="38" t="s">
        <v>70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776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40" t="s">
        <v>73</v>
      </c>
      <c r="X498" s="41">
        <f>IFERROR(X496/H496,"0")+IFERROR(X497/H497,"0")</f>
        <v>1.1111111111111112</v>
      </c>
      <c r="Y498" s="41">
        <f>IFERROR(Y496/H496,"0")+IFERROR(Y497/H497,"0")</f>
        <v>2</v>
      </c>
      <c r="Z498" s="41">
        <f>IFERROR(IF(Z496="",0,Z496),"0")+IFERROR(IF(Z497="",0,Z497),"0")</f>
        <v>3.7960000000000001E-2</v>
      </c>
      <c r="AA498" s="64"/>
      <c r="AB498" s="64"/>
      <c r="AC498" s="64"/>
    </row>
    <row r="499" spans="1:68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40" t="s">
        <v>70</v>
      </c>
      <c r="X499" s="41">
        <f>IFERROR(SUM(X496:X497),"0")</f>
        <v>10</v>
      </c>
      <c r="Y499" s="41">
        <f>IFERROR(SUM(Y496:Y497),"0")</f>
        <v>18</v>
      </c>
      <c r="Z499" s="40"/>
      <c r="AA499" s="64"/>
      <c r="AB499" s="64"/>
      <c r="AC499" s="64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62"/>
      <c r="AB500" s="62"/>
      <c r="AC500" s="6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63"/>
      <c r="AB501" s="63"/>
      <c r="AC501" s="63"/>
    </row>
    <row r="502" spans="1:68" ht="27" hidden="1" customHeight="1" x14ac:dyDescent="0.25">
      <c r="A502" s="60" t="s">
        <v>778</v>
      </c>
      <c r="B502" s="60" t="s">
        <v>779</v>
      </c>
      <c r="C502" s="34">
        <v>4301020314</v>
      </c>
      <c r="D502" s="571">
        <v>4640242180090</v>
      </c>
      <c r="E502" s="572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106</v>
      </c>
      <c r="L502" s="35"/>
      <c r="M502" s="36" t="s">
        <v>107</v>
      </c>
      <c r="N502" s="36"/>
      <c r="O502" s="35">
        <v>50</v>
      </c>
      <c r="P502" s="647" t="s">
        <v>780</v>
      </c>
      <c r="Q502" s="562"/>
      <c r="R502" s="562"/>
      <c r="S502" s="562"/>
      <c r="T502" s="563"/>
      <c r="U502" s="37"/>
      <c r="V502" s="37"/>
      <c r="W502" s="38" t="s">
        <v>70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781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40" t="s">
        <v>73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40" t="s">
        <v>70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40" t="s">
        <v>70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16147.4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16310.27</v>
      </c>
      <c r="Z505" s="40"/>
      <c r="AA505" s="64"/>
      <c r="AB505" s="64"/>
      <c r="AC505" s="64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40" t="s">
        <v>70</v>
      </c>
      <c r="X506" s="41">
        <f>IFERROR(SUM(BM22:BM502),"0")</f>
        <v>17229.997726995225</v>
      </c>
      <c r="Y506" s="41">
        <f>IFERROR(SUM(BN22:BN502),"0")</f>
        <v>17405.969999999998</v>
      </c>
      <c r="Z506" s="40"/>
      <c r="AA506" s="64"/>
      <c r="AB506" s="64"/>
      <c r="AC506" s="64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40" t="s">
        <v>785</v>
      </c>
      <c r="X507" s="42">
        <f>ROUNDUP(SUM(BO22:BO502),0)</f>
        <v>30</v>
      </c>
      <c r="Y507" s="42">
        <f>ROUNDUP(SUM(BP22:BP502),0)</f>
        <v>30</v>
      </c>
      <c r="Z507" s="40"/>
      <c r="AA507" s="64"/>
      <c r="AB507" s="64"/>
      <c r="AC507" s="64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40" t="s">
        <v>70</v>
      </c>
      <c r="X508" s="41">
        <f>GrossWeightTotal+PalletQtyTotal*25</f>
        <v>17979.997726995225</v>
      </c>
      <c r="Y508" s="41">
        <f>GrossWeightTotalR+PalletQtyTotalR*25</f>
        <v>18155.969999999998</v>
      </c>
      <c r="Z508" s="40"/>
      <c r="AA508" s="64"/>
      <c r="AB508" s="64"/>
      <c r="AC508" s="64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40" t="s">
        <v>785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3677.3948963977709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3711</v>
      </c>
      <c r="Z509" s="40"/>
      <c r="AA509" s="64"/>
      <c r="AB509" s="64"/>
      <c r="AC509" s="64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43" t="s">
        <v>789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34.229579999999999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790</v>
      </c>
      <c r="B512" s="80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547</v>
      </c>
      <c r="U512" s="604"/>
      <c r="V512" s="579" t="s">
        <v>602</v>
      </c>
      <c r="W512" s="713"/>
      <c r="X512" s="713"/>
      <c r="Y512" s="604"/>
      <c r="Z512" s="80" t="s">
        <v>658</v>
      </c>
      <c r="AA512" s="579" t="s">
        <v>727</v>
      </c>
      <c r="AB512" s="604"/>
      <c r="AC512" s="9"/>
      <c r="AF512" s="1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401</v>
      </c>
      <c r="M513" s="579" t="s">
        <v>417</v>
      </c>
      <c r="N513" s="1"/>
      <c r="O513" s="579" t="s">
        <v>431</v>
      </c>
      <c r="P513" s="579" t="s">
        <v>441</v>
      </c>
      <c r="Q513" s="579" t="s">
        <v>448</v>
      </c>
      <c r="R513" s="579" t="s">
        <v>453</v>
      </c>
      <c r="S513" s="579" t="s">
        <v>537</v>
      </c>
      <c r="T513" s="579" t="s">
        <v>548</v>
      </c>
      <c r="U513" s="579" t="s">
        <v>582</v>
      </c>
      <c r="V513" s="579" t="s">
        <v>603</v>
      </c>
      <c r="W513" s="579" t="s">
        <v>635</v>
      </c>
      <c r="X513" s="579" t="s">
        <v>650</v>
      </c>
      <c r="Y513" s="579" t="s">
        <v>654</v>
      </c>
      <c r="Z513" s="579" t="s">
        <v>658</v>
      </c>
      <c r="AA513" s="579" t="s">
        <v>727</v>
      </c>
      <c r="AB513" s="579" t="s">
        <v>777</v>
      </c>
      <c r="AC513" s="9"/>
      <c r="AF513" s="1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1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9"/>
      <c r="AF514" s="1"/>
    </row>
    <row r="515" spans="1:32" ht="18" customHeight="1" thickTop="1" thickBot="1" x14ac:dyDescent="0.25">
      <c r="A515" s="44" t="s">
        <v>792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308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873.6</v>
      </c>
      <c r="E515" s="50">
        <f>IFERROR(Y89*1,"0")+IFERROR(Y90*1,"0")+IFERROR(Y91*1,"0")+IFERROR(Y95*1,"0")+IFERROR(Y96*1,"0")+IFERROR(Y97*1,"0")+IFERROR(Y98*1,"0")+IFERROR(Y99*1,"0")</f>
        <v>1332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1555.2</v>
      </c>
      <c r="G515" s="50">
        <f>IFERROR(Y130*1,"0")+IFERROR(Y131*1,"0")+IFERROR(Y135*1,"0")+IFERROR(Y136*1,"0")+IFERROR(Y140*1,"0")+IFERROR(Y141*1,"0")</f>
        <v>362.4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1118.8800000000001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1743.5999999999997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484.44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501.59999999999997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637.04999999999995</v>
      </c>
      <c r="S515" s="50">
        <f>IFERROR(Y336*1,"0")+IFERROR(Y337*1,"0")+IFERROR(Y338*1,"0")</f>
        <v>806.40000000000009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4938</v>
      </c>
      <c r="U515" s="50">
        <f>IFERROR(Y369*1,"0")+IFERROR(Y370*1,"0")+IFERROR(Y371*1,"0")+IFERROR(Y375*1,"0")+IFERROR(Y379*1,"0")+IFERROR(Y380*1,"0")+IFERROR(Y384*1,"0")</f>
        <v>36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107.10000000000001</v>
      </c>
      <c r="W515" s="50">
        <f>IFERROR(Y409*1,"0")+IFERROR(Y413*1,"0")+IFERROR(Y414*1,"0")+IFERROR(Y415*1,"0")+IFERROR(Y416*1,"0")</f>
        <v>0</v>
      </c>
      <c r="X515" s="50">
        <f>IFERROR(Y421*1,"0")</f>
        <v>40.799999999999997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931.19999999999993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534</v>
      </c>
      <c r="AB515" s="50">
        <f>IFERROR(Y502*1,"0")</f>
        <v>0</v>
      </c>
      <c r="AC515" s="9"/>
      <c r="AF515" s="1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12,00"/>
        <filter val="1 160,00"/>
        <filter val="1 350,00"/>
        <filter val="1 358,00"/>
        <filter val="1 600,00"/>
        <filter val="1,11"/>
        <filter val="10,00"/>
        <filter val="100,00"/>
        <filter val="105,00"/>
        <filter val="107,78"/>
        <filter val="110,00"/>
        <filter val="12,00"/>
        <filter val="120,00"/>
        <filter val="130,00"/>
        <filter val="132,00"/>
        <filter val="14,00"/>
        <filter val="140,00"/>
        <filter val="147,00"/>
        <filter val="148,33"/>
        <filter val="16 147,40"/>
        <filter val="16,33"/>
        <filter val="17 230,00"/>
        <filter val="17 980,00"/>
        <filter val="17,50"/>
        <filter val="170,00"/>
        <filter val="170,37"/>
        <filter val="180,00"/>
        <filter val="180,93"/>
        <filter val="19,40"/>
        <filter val="19,44"/>
        <filter val="2,50"/>
        <filter val="20,00"/>
        <filter val="20,83"/>
        <filter val="200,00"/>
        <filter val="208,33"/>
        <filter val="220,00"/>
        <filter val="24,00"/>
        <filter val="24,50"/>
        <filter val="242,67"/>
        <filter val="245,00"/>
        <filter val="250,00"/>
        <filter val="26,67"/>
        <filter val="260,00"/>
        <filter val="262,72"/>
        <filter val="28,00"/>
        <filter val="3 560,00"/>
        <filter val="3 677,39"/>
        <filter val="30"/>
        <filter val="30,00"/>
        <filter val="300,00"/>
        <filter val="31,25"/>
        <filter val="32,00"/>
        <filter val="320,00"/>
        <filter val="33,33"/>
        <filter val="35,00"/>
        <filter val="36,00"/>
        <filter val="360,00"/>
        <filter val="367,62"/>
        <filter val="380,00"/>
        <filter val="383,33"/>
        <filter val="390,00"/>
        <filter val="40,00"/>
        <filter val="400,00"/>
        <filter val="406,00"/>
        <filter val="42,00"/>
        <filter val="422,00"/>
        <filter val="43,75"/>
        <filter val="44,00"/>
        <filter val="460,00"/>
        <filter val="479,00"/>
        <filter val="48,00"/>
        <filter val="483,33"/>
        <filter val="5,50"/>
        <filter val="50,00"/>
        <filter val="500,00"/>
        <filter val="52,50"/>
        <filter val="540,00"/>
        <filter val="55,56"/>
        <filter val="560,00"/>
        <filter val="58,24"/>
        <filter val="585,00"/>
        <filter val="59,26"/>
        <filter val="6,41"/>
        <filter val="60,00"/>
        <filter val="630,00"/>
        <filter val="64,55"/>
        <filter val="660,00"/>
        <filter val="68,00"/>
        <filter val="70,00"/>
        <filter val="700,00"/>
        <filter val="720,00"/>
        <filter val="75,00"/>
        <filter val="8,00"/>
        <filter val="8,40"/>
        <filter val="80,00"/>
        <filter val="80,42"/>
        <filter val="805,00"/>
        <filter val="84,00"/>
        <filter val="85,61"/>
        <filter val="87,50"/>
        <filter val="90,00"/>
        <filter val="92,00"/>
        <filter val="964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9"/>
    </row>
    <row r="3" spans="2:8" x14ac:dyDescent="0.2">
      <c r="B3" s="51" t="s">
        <v>794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795</v>
      </c>
      <c r="D6" s="51" t="s">
        <v>796</v>
      </c>
      <c r="E6" s="51"/>
    </row>
    <row r="8" spans="2:8" x14ac:dyDescent="0.2">
      <c r="B8" s="51" t="s">
        <v>19</v>
      </c>
      <c r="C8" s="51" t="s">
        <v>795</v>
      </c>
      <c r="D8" s="51"/>
      <c r="E8" s="51"/>
    </row>
    <row r="10" spans="2:8" x14ac:dyDescent="0.2">
      <c r="B10" s="51" t="s">
        <v>797</v>
      </c>
      <c r="C10" s="51"/>
      <c r="D10" s="51"/>
      <c r="E10" s="51"/>
    </row>
    <row r="11" spans="2:8" x14ac:dyDescent="0.2">
      <c r="B11" s="51" t="s">
        <v>798</v>
      </c>
      <c r="C11" s="51"/>
      <c r="D11" s="51"/>
      <c r="E11" s="51"/>
    </row>
    <row r="12" spans="2:8" x14ac:dyDescent="0.2">
      <c r="B12" s="51" t="s">
        <v>799</v>
      </c>
      <c r="C12" s="51"/>
      <c r="D12" s="51"/>
      <c r="E12" s="51"/>
    </row>
    <row r="13" spans="2:8" x14ac:dyDescent="0.2">
      <c r="B13" s="51" t="s">
        <v>800</v>
      </c>
      <c r="C13" s="51"/>
      <c r="D13" s="51"/>
      <c r="E13" s="51"/>
    </row>
    <row r="14" spans="2:8" x14ac:dyDescent="0.2">
      <c r="B14" s="51" t="s">
        <v>801</v>
      </c>
      <c r="C14" s="51"/>
      <c r="D14" s="51"/>
      <c r="E14" s="51"/>
    </row>
    <row r="15" spans="2:8" x14ac:dyDescent="0.2">
      <c r="B15" s="51" t="s">
        <v>802</v>
      </c>
      <c r="C15" s="51"/>
      <c r="D15" s="51"/>
      <c r="E15" s="51"/>
    </row>
    <row r="16" spans="2:8" x14ac:dyDescent="0.2">
      <c r="B16" s="51" t="s">
        <v>803</v>
      </c>
      <c r="C16" s="51"/>
      <c r="D16" s="51"/>
      <c r="E16" s="51"/>
    </row>
    <row r="17" spans="2:5" x14ac:dyDescent="0.2">
      <c r="B17" s="51" t="s">
        <v>804</v>
      </c>
      <c r="C17" s="51"/>
      <c r="D17" s="51"/>
      <c r="E17" s="51"/>
    </row>
    <row r="18" spans="2:5" x14ac:dyDescent="0.2">
      <c r="B18" s="51" t="s">
        <v>805</v>
      </c>
      <c r="C18" s="51"/>
      <c r="D18" s="51"/>
      <c r="E18" s="51"/>
    </row>
    <row r="19" spans="2:5" x14ac:dyDescent="0.2">
      <c r="B19" s="51" t="s">
        <v>806</v>
      </c>
      <c r="C19" s="51"/>
      <c r="D19" s="51"/>
      <c r="E19" s="51"/>
    </row>
    <row r="20" spans="2:5" x14ac:dyDescent="0.2">
      <c r="B20" s="51" t="s">
        <v>807</v>
      </c>
      <c r="C20" s="51"/>
      <c r="D20" s="51"/>
      <c r="E20" s="51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