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8,25 ПОКОМ КИ филиалы\3 машина Бердянск_Мелитополь_Патяка\"/>
    </mc:Choice>
  </mc:AlternateContent>
  <xr:revisionPtr revIDLastSave="0" documentId="13_ncr:1_{B4E62744-5CF6-4B61-9D96-7732281EF8B3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B515" i="1" l="1"/>
  <c r="Y515" i="1"/>
  <c r="L515" i="1"/>
  <c r="H515" i="1"/>
  <c r="Y504" i="1"/>
  <c r="X504" i="1"/>
  <c r="Z503" i="1"/>
  <c r="Y503" i="1"/>
  <c r="X503" i="1"/>
  <c r="BO502" i="1"/>
  <c r="BN502" i="1"/>
  <c r="BM502" i="1"/>
  <c r="Z502" i="1"/>
  <c r="Y502" i="1"/>
  <c r="BP502" i="1" s="1"/>
  <c r="X499" i="1"/>
  <c r="X498" i="1"/>
  <c r="BO497" i="1"/>
  <c r="BN497" i="1"/>
  <c r="BM497" i="1"/>
  <c r="Z497" i="1"/>
  <c r="Z498" i="1" s="1"/>
  <c r="Y497" i="1"/>
  <c r="Y499" i="1" s="1"/>
  <c r="BP496" i="1"/>
  <c r="BO496" i="1"/>
  <c r="BM496" i="1"/>
  <c r="Z496" i="1"/>
  <c r="Y496" i="1"/>
  <c r="BN496" i="1" s="1"/>
  <c r="X494" i="1"/>
  <c r="X493" i="1"/>
  <c r="BO492" i="1"/>
  <c r="BM492" i="1"/>
  <c r="Y492" i="1"/>
  <c r="Y494" i="1" s="1"/>
  <c r="BP491" i="1"/>
  <c r="BO491" i="1"/>
  <c r="BN491" i="1"/>
  <c r="BM491" i="1"/>
  <c r="Z491" i="1"/>
  <c r="Y491" i="1"/>
  <c r="X489" i="1"/>
  <c r="X488" i="1"/>
  <c r="BO487" i="1"/>
  <c r="BN487" i="1"/>
  <c r="BM487" i="1"/>
  <c r="Z487" i="1"/>
  <c r="Y487" i="1"/>
  <c r="BP487" i="1" s="1"/>
  <c r="BO486" i="1"/>
  <c r="BN486" i="1"/>
  <c r="BM486" i="1"/>
  <c r="Z486" i="1"/>
  <c r="Z488" i="1" s="1"/>
  <c r="Y486" i="1"/>
  <c r="Y489" i="1" s="1"/>
  <c r="Y484" i="1"/>
  <c r="X484" i="1"/>
  <c r="X483" i="1"/>
  <c r="BO482" i="1"/>
  <c r="BN482" i="1"/>
  <c r="BM482" i="1"/>
  <c r="Z482" i="1"/>
  <c r="Y482" i="1"/>
  <c r="BP482" i="1" s="1"/>
  <c r="BO481" i="1"/>
  <c r="BM481" i="1"/>
  <c r="Y481" i="1"/>
  <c r="BP481" i="1" s="1"/>
  <c r="BP480" i="1"/>
  <c r="BO480" i="1"/>
  <c r="BN480" i="1"/>
  <c r="BM480" i="1"/>
  <c r="Z480" i="1"/>
  <c r="Y480" i="1"/>
  <c r="Y483" i="1" s="1"/>
  <c r="X478" i="1"/>
  <c r="X477" i="1"/>
  <c r="BO476" i="1"/>
  <c r="BN476" i="1"/>
  <c r="BM476" i="1"/>
  <c r="Z476" i="1"/>
  <c r="Y476" i="1"/>
  <c r="BP476" i="1" s="1"/>
  <c r="P476" i="1"/>
  <c r="BO475" i="1"/>
  <c r="BM475" i="1"/>
  <c r="Y475" i="1"/>
  <c r="BP475" i="1" s="1"/>
  <c r="BP474" i="1"/>
  <c r="BO474" i="1"/>
  <c r="BM474" i="1"/>
  <c r="Y474" i="1"/>
  <c r="BN474" i="1" s="1"/>
  <c r="BO473" i="1"/>
  <c r="BM473" i="1"/>
  <c r="Y473" i="1"/>
  <c r="AA515" i="1" s="1"/>
  <c r="X469" i="1"/>
  <c r="Y468" i="1"/>
  <c r="X468" i="1"/>
  <c r="BP467" i="1"/>
  <c r="BO467" i="1"/>
  <c r="BN467" i="1"/>
  <c r="BM467" i="1"/>
  <c r="Y467" i="1"/>
  <c r="Z467" i="1" s="1"/>
  <c r="P467" i="1"/>
  <c r="BO466" i="1"/>
  <c r="BN466" i="1"/>
  <c r="BM466" i="1"/>
  <c r="Z466" i="1"/>
  <c r="Y466" i="1"/>
  <c r="BP466" i="1" s="1"/>
  <c r="P466" i="1"/>
  <c r="BO465" i="1"/>
  <c r="BM465" i="1"/>
  <c r="Z465" i="1"/>
  <c r="Y465" i="1"/>
  <c r="BP465" i="1" s="1"/>
  <c r="P465" i="1"/>
  <c r="X463" i="1"/>
  <c r="X462" i="1"/>
  <c r="BP461" i="1"/>
  <c r="BO461" i="1"/>
  <c r="BM461" i="1"/>
  <c r="Y461" i="1"/>
  <c r="BN461" i="1" s="1"/>
  <c r="P461" i="1"/>
  <c r="BO460" i="1"/>
  <c r="BM460" i="1"/>
  <c r="Y460" i="1"/>
  <c r="BP460" i="1" s="1"/>
  <c r="P460" i="1"/>
  <c r="BP459" i="1"/>
  <c r="BO459" i="1"/>
  <c r="BN459" i="1"/>
  <c r="BM459" i="1"/>
  <c r="Y459" i="1"/>
  <c r="Z459" i="1" s="1"/>
  <c r="P459" i="1"/>
  <c r="BO458" i="1"/>
  <c r="BM458" i="1"/>
  <c r="Z458" i="1"/>
  <c r="Y458" i="1"/>
  <c r="BP458" i="1" s="1"/>
  <c r="P458" i="1"/>
  <c r="BO457" i="1"/>
  <c r="BM457" i="1"/>
  <c r="Z457" i="1"/>
  <c r="Y457" i="1"/>
  <c r="BP457" i="1" s="1"/>
  <c r="P457" i="1"/>
  <c r="BP456" i="1"/>
  <c r="BO456" i="1"/>
  <c r="BM456" i="1"/>
  <c r="Y456" i="1"/>
  <c r="BN456" i="1" s="1"/>
  <c r="P456" i="1"/>
  <c r="BO455" i="1"/>
  <c r="BM455" i="1"/>
  <c r="Y455" i="1"/>
  <c r="Y462" i="1" s="1"/>
  <c r="P455" i="1"/>
  <c r="X453" i="1"/>
  <c r="Y452" i="1"/>
  <c r="X452" i="1"/>
  <c r="BP451" i="1"/>
  <c r="BO451" i="1"/>
  <c r="BN451" i="1"/>
  <c r="BM451" i="1"/>
  <c r="Y451" i="1"/>
  <c r="Z451" i="1" s="1"/>
  <c r="P451" i="1"/>
  <c r="BO450" i="1"/>
  <c r="BM450" i="1"/>
  <c r="Z450" i="1"/>
  <c r="Y450" i="1"/>
  <c r="BP450" i="1" s="1"/>
  <c r="P450" i="1"/>
  <c r="BP449" i="1"/>
  <c r="BO449" i="1"/>
  <c r="BM449" i="1"/>
  <c r="Z449" i="1"/>
  <c r="Z452" i="1" s="1"/>
  <c r="Y449" i="1"/>
  <c r="Y453" i="1" s="1"/>
  <c r="P449" i="1"/>
  <c r="X447" i="1"/>
  <c r="X446" i="1"/>
  <c r="BP445" i="1"/>
  <c r="BO445" i="1"/>
  <c r="BM445" i="1"/>
  <c r="Y445" i="1"/>
  <c r="BN445" i="1" s="1"/>
  <c r="P445" i="1"/>
  <c r="BO444" i="1"/>
  <c r="BM444" i="1"/>
  <c r="Y444" i="1"/>
  <c r="BP444" i="1" s="1"/>
  <c r="P444" i="1"/>
  <c r="BP443" i="1"/>
  <c r="BO443" i="1"/>
  <c r="BN443" i="1"/>
  <c r="BM443" i="1"/>
  <c r="Y443" i="1"/>
  <c r="Z443" i="1" s="1"/>
  <c r="P443" i="1"/>
  <c r="BO442" i="1"/>
  <c r="BM442" i="1"/>
  <c r="Z442" i="1"/>
  <c r="Y442" i="1"/>
  <c r="BP442" i="1" s="1"/>
  <c r="P442" i="1"/>
  <c r="BP441" i="1"/>
  <c r="BO441" i="1"/>
  <c r="BM441" i="1"/>
  <c r="Z441" i="1"/>
  <c r="Y441" i="1"/>
  <c r="BN441" i="1" s="1"/>
  <c r="BP440" i="1"/>
  <c r="BO440" i="1"/>
  <c r="BN440" i="1"/>
  <c r="BM440" i="1"/>
  <c r="Y440" i="1"/>
  <c r="Z440" i="1" s="1"/>
  <c r="P440" i="1"/>
  <c r="BO439" i="1"/>
  <c r="BM439" i="1"/>
  <c r="Z439" i="1"/>
  <c r="Y439" i="1"/>
  <c r="BP439" i="1" s="1"/>
  <c r="P439" i="1"/>
  <c r="BP438" i="1"/>
  <c r="BO438" i="1"/>
  <c r="BM438" i="1"/>
  <c r="Z438" i="1"/>
  <c r="Y438" i="1"/>
  <c r="BN438" i="1" s="1"/>
  <c r="P438" i="1"/>
  <c r="BP437" i="1"/>
  <c r="BO437" i="1"/>
  <c r="BM437" i="1"/>
  <c r="Y437" i="1"/>
  <c r="BN437" i="1" s="1"/>
  <c r="P437" i="1"/>
  <c r="BO436" i="1"/>
  <c r="BM436" i="1"/>
  <c r="Y436" i="1"/>
  <c r="BP436" i="1" s="1"/>
  <c r="P436" i="1"/>
  <c r="BO435" i="1"/>
  <c r="BM435" i="1"/>
  <c r="Y435" i="1"/>
  <c r="BP435" i="1" s="1"/>
  <c r="BP434" i="1"/>
  <c r="BO434" i="1"/>
  <c r="BM434" i="1"/>
  <c r="Y434" i="1"/>
  <c r="BN434" i="1" s="1"/>
  <c r="P434" i="1"/>
  <c r="BO433" i="1"/>
  <c r="BM433" i="1"/>
  <c r="Y433" i="1"/>
  <c r="BP433" i="1" s="1"/>
  <c r="P433" i="1"/>
  <c r="BO432" i="1"/>
  <c r="BM432" i="1"/>
  <c r="Y432" i="1"/>
  <c r="Y446" i="1" s="1"/>
  <c r="P432" i="1"/>
  <c r="Y428" i="1"/>
  <c r="X428" i="1"/>
  <c r="X427" i="1"/>
  <c r="BO426" i="1"/>
  <c r="BM426" i="1"/>
  <c r="Z426" i="1"/>
  <c r="Z427" i="1" s="1"/>
  <c r="Y426" i="1"/>
  <c r="Y427" i="1" s="1"/>
  <c r="P426" i="1"/>
  <c r="Y423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Y416" i="1"/>
  <c r="Z416" i="1" s="1"/>
  <c r="P416" i="1"/>
  <c r="BP415" i="1"/>
  <c r="BO415" i="1"/>
  <c r="BN415" i="1"/>
  <c r="BM415" i="1"/>
  <c r="Z415" i="1"/>
  <c r="Y415" i="1"/>
  <c r="P415" i="1"/>
  <c r="BP414" i="1"/>
  <c r="BO414" i="1"/>
  <c r="BN414" i="1"/>
  <c r="BM414" i="1"/>
  <c r="Z414" i="1"/>
  <c r="Y414" i="1"/>
  <c r="P414" i="1"/>
  <c r="BO413" i="1"/>
  <c r="BN413" i="1"/>
  <c r="BM413" i="1"/>
  <c r="Y413" i="1"/>
  <c r="Y418" i="1" s="1"/>
  <c r="P413" i="1"/>
  <c r="Y411" i="1"/>
  <c r="X411" i="1"/>
  <c r="Z410" i="1"/>
  <c r="Y410" i="1"/>
  <c r="X410" i="1"/>
  <c r="BO409" i="1"/>
  <c r="BN409" i="1"/>
  <c r="BM409" i="1"/>
  <c r="Z409" i="1"/>
  <c r="Y409" i="1"/>
  <c r="BP409" i="1" s="1"/>
  <c r="P409" i="1"/>
  <c r="X406" i="1"/>
  <c r="Y405" i="1"/>
  <c r="X405" i="1"/>
  <c r="BO404" i="1"/>
  <c r="BN404" i="1"/>
  <c r="BM404" i="1"/>
  <c r="Z404" i="1"/>
  <c r="Y404" i="1"/>
  <c r="Y406" i="1" s="1"/>
  <c r="P404" i="1"/>
  <c r="BP403" i="1"/>
  <c r="BO403" i="1"/>
  <c r="BN403" i="1"/>
  <c r="BM403" i="1"/>
  <c r="Y403" i="1"/>
  <c r="Z403" i="1" s="1"/>
  <c r="Z405" i="1" s="1"/>
  <c r="P403" i="1"/>
  <c r="X401" i="1"/>
  <c r="X400" i="1"/>
  <c r="BO399" i="1"/>
  <c r="BM399" i="1"/>
  <c r="Y399" i="1"/>
  <c r="BP399" i="1" s="1"/>
  <c r="P399" i="1"/>
  <c r="BP398" i="1"/>
  <c r="BO398" i="1"/>
  <c r="BM398" i="1"/>
  <c r="Z398" i="1"/>
  <c r="Y398" i="1"/>
  <c r="BN398" i="1" s="1"/>
  <c r="P398" i="1"/>
  <c r="BO397" i="1"/>
  <c r="BM397" i="1"/>
  <c r="Y397" i="1"/>
  <c r="BP397" i="1" s="1"/>
  <c r="P397" i="1"/>
  <c r="BO396" i="1"/>
  <c r="BN396" i="1"/>
  <c r="BM396" i="1"/>
  <c r="Z396" i="1"/>
  <c r="Y396" i="1"/>
  <c r="BP396" i="1" s="1"/>
  <c r="P396" i="1"/>
  <c r="BP395" i="1"/>
  <c r="BO395" i="1"/>
  <c r="BM395" i="1"/>
  <c r="Y395" i="1"/>
  <c r="BN395" i="1" s="1"/>
  <c r="P395" i="1"/>
  <c r="BP394" i="1"/>
  <c r="BO394" i="1"/>
  <c r="BN394" i="1"/>
  <c r="BM394" i="1"/>
  <c r="Z394" i="1"/>
  <c r="Y394" i="1"/>
  <c r="P394" i="1"/>
  <c r="BO393" i="1"/>
  <c r="BM393" i="1"/>
  <c r="Y393" i="1"/>
  <c r="Y400" i="1" s="1"/>
  <c r="P393" i="1"/>
  <c r="BO392" i="1"/>
  <c r="BN392" i="1"/>
  <c r="BM392" i="1"/>
  <c r="Z392" i="1"/>
  <c r="Y392" i="1"/>
  <c r="BP392" i="1" s="1"/>
  <c r="P392" i="1"/>
  <c r="BP391" i="1"/>
  <c r="BO391" i="1"/>
  <c r="BN391" i="1"/>
  <c r="BM391" i="1"/>
  <c r="Z391" i="1"/>
  <c r="Y391" i="1"/>
  <c r="P391" i="1"/>
  <c r="BP390" i="1"/>
  <c r="BO390" i="1"/>
  <c r="BN390" i="1"/>
  <c r="BM390" i="1"/>
  <c r="Z390" i="1"/>
  <c r="Y390" i="1"/>
  <c r="V515" i="1" s="1"/>
  <c r="P390" i="1"/>
  <c r="Y386" i="1"/>
  <c r="X386" i="1"/>
  <c r="Y385" i="1"/>
  <c r="X385" i="1"/>
  <c r="BP384" i="1"/>
  <c r="BO384" i="1"/>
  <c r="BN384" i="1"/>
  <c r="BM384" i="1"/>
  <c r="Z384" i="1"/>
  <c r="Z385" i="1" s="1"/>
  <c r="Y384" i="1"/>
  <c r="P384" i="1"/>
  <c r="X382" i="1"/>
  <c r="Y381" i="1"/>
  <c r="X381" i="1"/>
  <c r="BP380" i="1"/>
  <c r="BO380" i="1"/>
  <c r="BM380" i="1"/>
  <c r="Z380" i="1"/>
  <c r="Y380" i="1"/>
  <c r="BN380" i="1" s="1"/>
  <c r="P380" i="1"/>
  <c r="BO379" i="1"/>
  <c r="BM379" i="1"/>
  <c r="Y379" i="1"/>
  <c r="BP379" i="1" s="1"/>
  <c r="P379" i="1"/>
  <c r="X377" i="1"/>
  <c r="Y376" i="1"/>
  <c r="X376" i="1"/>
  <c r="BP375" i="1"/>
  <c r="BO375" i="1"/>
  <c r="BM375" i="1"/>
  <c r="Y375" i="1"/>
  <c r="BN375" i="1" s="1"/>
  <c r="P375" i="1"/>
  <c r="X373" i="1"/>
  <c r="X372" i="1"/>
  <c r="BO371" i="1"/>
  <c r="BM371" i="1"/>
  <c r="Y371" i="1"/>
  <c r="Y373" i="1" s="1"/>
  <c r="P371" i="1"/>
  <c r="BP370" i="1"/>
  <c r="BO370" i="1"/>
  <c r="BN370" i="1"/>
  <c r="BM370" i="1"/>
  <c r="Y370" i="1"/>
  <c r="Z370" i="1" s="1"/>
  <c r="P370" i="1"/>
  <c r="BO369" i="1"/>
  <c r="BM369" i="1"/>
  <c r="Z369" i="1"/>
  <c r="Y369" i="1"/>
  <c r="BP369" i="1" s="1"/>
  <c r="P369" i="1"/>
  <c r="Y366" i="1"/>
  <c r="X366" i="1"/>
  <c r="Y365" i="1"/>
  <c r="X365" i="1"/>
  <c r="BP364" i="1"/>
  <c r="BO364" i="1"/>
  <c r="BN364" i="1"/>
  <c r="BM364" i="1"/>
  <c r="Z364" i="1"/>
  <c r="Z365" i="1" s="1"/>
  <c r="Y364" i="1"/>
  <c r="P364" i="1"/>
  <c r="Y362" i="1"/>
  <c r="X362" i="1"/>
  <c r="X361" i="1"/>
  <c r="BP360" i="1"/>
  <c r="BO360" i="1"/>
  <c r="BN360" i="1"/>
  <c r="BM360" i="1"/>
  <c r="Z360" i="1"/>
  <c r="Y360" i="1"/>
  <c r="P360" i="1"/>
  <c r="BP359" i="1"/>
  <c r="BO359" i="1"/>
  <c r="BN359" i="1"/>
  <c r="BM359" i="1"/>
  <c r="Z359" i="1"/>
  <c r="Z361" i="1" s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7" i="1" s="1"/>
  <c r="P354" i="1"/>
  <c r="X352" i="1"/>
  <c r="X351" i="1"/>
  <c r="BO350" i="1"/>
  <c r="BM350" i="1"/>
  <c r="Y350" i="1"/>
  <c r="BP350" i="1" s="1"/>
  <c r="P350" i="1"/>
  <c r="BO349" i="1"/>
  <c r="BN349" i="1"/>
  <c r="BM349" i="1"/>
  <c r="Z349" i="1"/>
  <c r="Y349" i="1"/>
  <c r="BP349" i="1" s="1"/>
  <c r="P349" i="1"/>
  <c r="BP348" i="1"/>
  <c r="BO348" i="1"/>
  <c r="BM348" i="1"/>
  <c r="Y348" i="1"/>
  <c r="BN348" i="1" s="1"/>
  <c r="P348" i="1"/>
  <c r="BP347" i="1"/>
  <c r="BO347" i="1"/>
  <c r="BN347" i="1"/>
  <c r="BM347" i="1"/>
  <c r="Z347" i="1"/>
  <c r="Y347" i="1"/>
  <c r="P347" i="1"/>
  <c r="BO346" i="1"/>
  <c r="BM346" i="1"/>
  <c r="Y346" i="1"/>
  <c r="T515" i="1" s="1"/>
  <c r="P346" i="1"/>
  <c r="BO345" i="1"/>
  <c r="BN345" i="1"/>
  <c r="BM345" i="1"/>
  <c r="Z345" i="1"/>
  <c r="Y345" i="1"/>
  <c r="BP345" i="1" s="1"/>
  <c r="P345" i="1"/>
  <c r="BP344" i="1"/>
  <c r="BO344" i="1"/>
  <c r="BN344" i="1"/>
  <c r="BM344" i="1"/>
  <c r="Y344" i="1"/>
  <c r="Y352" i="1" s="1"/>
  <c r="P344" i="1"/>
  <c r="X340" i="1"/>
  <c r="X339" i="1"/>
  <c r="BP338" i="1"/>
  <c r="BO338" i="1"/>
  <c r="BM338" i="1"/>
  <c r="Y338" i="1"/>
  <c r="BN338" i="1" s="1"/>
  <c r="P338" i="1"/>
  <c r="BP337" i="1"/>
  <c r="BO337" i="1"/>
  <c r="BN337" i="1"/>
  <c r="BM337" i="1"/>
  <c r="Z337" i="1"/>
  <c r="Y337" i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O330" i="1"/>
  <c r="BN330" i="1"/>
  <c r="BM330" i="1"/>
  <c r="Z330" i="1"/>
  <c r="Y330" i="1"/>
  <c r="BP330" i="1" s="1"/>
  <c r="P330" i="1"/>
  <c r="BP329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M324" i="1"/>
  <c r="Z324" i="1"/>
  <c r="Y324" i="1"/>
  <c r="BN324" i="1" s="1"/>
  <c r="P324" i="1"/>
  <c r="BO323" i="1"/>
  <c r="BM323" i="1"/>
  <c r="Y323" i="1"/>
  <c r="BP323" i="1" s="1"/>
  <c r="BO322" i="1"/>
  <c r="BM322" i="1"/>
  <c r="Y322" i="1"/>
  <c r="Y327" i="1" s="1"/>
  <c r="X320" i="1"/>
  <c r="X319" i="1"/>
  <c r="BP318" i="1"/>
  <c r="BO318" i="1"/>
  <c r="BM318" i="1"/>
  <c r="Y318" i="1"/>
  <c r="BN318" i="1" s="1"/>
  <c r="P318" i="1"/>
  <c r="BO317" i="1"/>
  <c r="BM317" i="1"/>
  <c r="Y317" i="1"/>
  <c r="BP317" i="1" s="1"/>
  <c r="P317" i="1"/>
  <c r="BP316" i="1"/>
  <c r="BO316" i="1"/>
  <c r="BN316" i="1"/>
  <c r="BM316" i="1"/>
  <c r="Y316" i="1"/>
  <c r="Y319" i="1" s="1"/>
  <c r="P316" i="1"/>
  <c r="X314" i="1"/>
  <c r="X313" i="1"/>
  <c r="BO312" i="1"/>
  <c r="BN312" i="1"/>
  <c r="BM312" i="1"/>
  <c r="Y312" i="1"/>
  <c r="BP312" i="1" s="1"/>
  <c r="P312" i="1"/>
  <c r="BP311" i="1"/>
  <c r="BO311" i="1"/>
  <c r="BN311" i="1"/>
  <c r="BM311" i="1"/>
  <c r="Z311" i="1"/>
  <c r="Y311" i="1"/>
  <c r="P311" i="1"/>
  <c r="BP310" i="1"/>
  <c r="BO310" i="1"/>
  <c r="BM310" i="1"/>
  <c r="Y310" i="1"/>
  <c r="BN310" i="1" s="1"/>
  <c r="P310" i="1"/>
  <c r="BO309" i="1"/>
  <c r="BM309" i="1"/>
  <c r="Y309" i="1"/>
  <c r="BP309" i="1" s="1"/>
  <c r="P309" i="1"/>
  <c r="BP308" i="1"/>
  <c r="BO308" i="1"/>
  <c r="BN308" i="1"/>
  <c r="BM308" i="1"/>
  <c r="Y308" i="1"/>
  <c r="Z308" i="1" s="1"/>
  <c r="P308" i="1"/>
  <c r="X306" i="1"/>
  <c r="X305" i="1"/>
  <c r="BO304" i="1"/>
  <c r="BN304" i="1"/>
  <c r="BM304" i="1"/>
  <c r="Y304" i="1"/>
  <c r="BP304" i="1" s="1"/>
  <c r="P304" i="1"/>
  <c r="BP303" i="1"/>
  <c r="BO303" i="1"/>
  <c r="BN303" i="1"/>
  <c r="BM303" i="1"/>
  <c r="Z303" i="1"/>
  <c r="Y303" i="1"/>
  <c r="P303" i="1"/>
  <c r="BP302" i="1"/>
  <c r="BO302" i="1"/>
  <c r="BM302" i="1"/>
  <c r="Y302" i="1"/>
  <c r="BN302" i="1" s="1"/>
  <c r="P302" i="1"/>
  <c r="BO301" i="1"/>
  <c r="BM301" i="1"/>
  <c r="Y301" i="1"/>
  <c r="BP301" i="1" s="1"/>
  <c r="P301" i="1"/>
  <c r="BP300" i="1"/>
  <c r="BO300" i="1"/>
  <c r="BN300" i="1"/>
  <c r="BM300" i="1"/>
  <c r="Y300" i="1"/>
  <c r="Z300" i="1" s="1"/>
  <c r="P300" i="1"/>
  <c r="BO299" i="1"/>
  <c r="BM299" i="1"/>
  <c r="Z299" i="1"/>
  <c r="Y299" i="1"/>
  <c r="BP299" i="1" s="1"/>
  <c r="P299" i="1"/>
  <c r="BP298" i="1"/>
  <c r="BO298" i="1"/>
  <c r="BM298" i="1"/>
  <c r="Z298" i="1"/>
  <c r="Y298" i="1"/>
  <c r="Y306" i="1" s="1"/>
  <c r="P298" i="1"/>
  <c r="X296" i="1"/>
  <c r="X295" i="1"/>
  <c r="BP294" i="1"/>
  <c r="BO294" i="1"/>
  <c r="BM294" i="1"/>
  <c r="Y294" i="1"/>
  <c r="BN294" i="1" s="1"/>
  <c r="P294" i="1"/>
  <c r="BO293" i="1"/>
  <c r="BM293" i="1"/>
  <c r="Y293" i="1"/>
  <c r="BP293" i="1" s="1"/>
  <c r="P293" i="1"/>
  <c r="BP292" i="1"/>
  <c r="BO292" i="1"/>
  <c r="BN292" i="1"/>
  <c r="BM292" i="1"/>
  <c r="Y292" i="1"/>
  <c r="Z292" i="1" s="1"/>
  <c r="P292" i="1"/>
  <c r="BO291" i="1"/>
  <c r="BM291" i="1"/>
  <c r="Z291" i="1"/>
  <c r="Y291" i="1"/>
  <c r="BP291" i="1" s="1"/>
  <c r="P291" i="1"/>
  <c r="BP290" i="1"/>
  <c r="BO290" i="1"/>
  <c r="BM290" i="1"/>
  <c r="Z290" i="1"/>
  <c r="Y290" i="1"/>
  <c r="R515" i="1" s="1"/>
  <c r="P290" i="1"/>
  <c r="BP289" i="1"/>
  <c r="BO289" i="1"/>
  <c r="BM289" i="1"/>
  <c r="Y289" i="1"/>
  <c r="BN289" i="1" s="1"/>
  <c r="P289" i="1"/>
  <c r="X286" i="1"/>
  <c r="X285" i="1"/>
  <c r="BO284" i="1"/>
  <c r="BM284" i="1"/>
  <c r="Y284" i="1"/>
  <c r="Y286" i="1" s="1"/>
  <c r="P284" i="1"/>
  <c r="Y281" i="1"/>
  <c r="X281" i="1"/>
  <c r="Y280" i="1"/>
  <c r="X280" i="1"/>
  <c r="BP279" i="1"/>
  <c r="BO279" i="1"/>
  <c r="BM279" i="1"/>
  <c r="Y279" i="1"/>
  <c r="BN279" i="1" s="1"/>
  <c r="P279" i="1"/>
  <c r="X277" i="1"/>
  <c r="X276" i="1"/>
  <c r="BO275" i="1"/>
  <c r="BM275" i="1"/>
  <c r="Y275" i="1"/>
  <c r="Y277" i="1" s="1"/>
  <c r="P275" i="1"/>
  <c r="X272" i="1"/>
  <c r="X271" i="1"/>
  <c r="BO270" i="1"/>
  <c r="BM270" i="1"/>
  <c r="Y270" i="1"/>
  <c r="BP270" i="1" s="1"/>
  <c r="P270" i="1"/>
  <c r="BO269" i="1"/>
  <c r="BN269" i="1"/>
  <c r="BM269" i="1"/>
  <c r="Z269" i="1"/>
  <c r="Y269" i="1"/>
  <c r="BP269" i="1" s="1"/>
  <c r="P269" i="1"/>
  <c r="BP268" i="1"/>
  <c r="BO268" i="1"/>
  <c r="BM268" i="1"/>
  <c r="Y268" i="1"/>
  <c r="Y272" i="1" s="1"/>
  <c r="P268" i="1"/>
  <c r="X265" i="1"/>
  <c r="X264" i="1"/>
  <c r="BO263" i="1"/>
  <c r="BM263" i="1"/>
  <c r="Y263" i="1"/>
  <c r="BP263" i="1" s="1"/>
  <c r="BP262" i="1"/>
  <c r="BO262" i="1"/>
  <c r="BM262" i="1"/>
  <c r="Y262" i="1"/>
  <c r="BN262" i="1" s="1"/>
  <c r="P262" i="1"/>
  <c r="BO261" i="1"/>
  <c r="BM261" i="1"/>
  <c r="Y261" i="1"/>
  <c r="BP261" i="1" s="1"/>
  <c r="BO260" i="1"/>
  <c r="BM260" i="1"/>
  <c r="Z260" i="1"/>
  <c r="Y260" i="1"/>
  <c r="BP260" i="1" s="1"/>
  <c r="P260" i="1"/>
  <c r="X257" i="1"/>
  <c r="X256" i="1"/>
  <c r="BP255" i="1"/>
  <c r="BO255" i="1"/>
  <c r="BM255" i="1"/>
  <c r="Y255" i="1"/>
  <c r="BN255" i="1" s="1"/>
  <c r="P255" i="1"/>
  <c r="BO254" i="1"/>
  <c r="BM254" i="1"/>
  <c r="Y254" i="1"/>
  <c r="BP254" i="1" s="1"/>
  <c r="P254" i="1"/>
  <c r="BP253" i="1"/>
  <c r="BO253" i="1"/>
  <c r="BN253" i="1"/>
  <c r="BM253" i="1"/>
  <c r="Y253" i="1"/>
  <c r="Z253" i="1" s="1"/>
  <c r="P253" i="1"/>
  <c r="BO252" i="1"/>
  <c r="BM252" i="1"/>
  <c r="Z252" i="1"/>
  <c r="Y252" i="1"/>
  <c r="BP252" i="1" s="1"/>
  <c r="P252" i="1"/>
  <c r="BO251" i="1"/>
  <c r="BM251" i="1"/>
  <c r="Z251" i="1"/>
  <c r="Y251" i="1"/>
  <c r="Y256" i="1" s="1"/>
  <c r="P251" i="1"/>
  <c r="X248" i="1"/>
  <c r="X247" i="1"/>
  <c r="BP246" i="1"/>
  <c r="BO246" i="1"/>
  <c r="BM246" i="1"/>
  <c r="Y246" i="1"/>
  <c r="BN246" i="1" s="1"/>
  <c r="P246" i="1"/>
  <c r="BO245" i="1"/>
  <c r="BM245" i="1"/>
  <c r="Y245" i="1"/>
  <c r="BP245" i="1" s="1"/>
  <c r="P245" i="1"/>
  <c r="BP244" i="1"/>
  <c r="BO244" i="1"/>
  <c r="BN244" i="1"/>
  <c r="BM244" i="1"/>
  <c r="Y244" i="1"/>
  <c r="Z244" i="1" s="1"/>
  <c r="P244" i="1"/>
  <c r="BO243" i="1"/>
  <c r="BM243" i="1"/>
  <c r="Z243" i="1"/>
  <c r="Y243" i="1"/>
  <c r="BP243" i="1" s="1"/>
  <c r="BO242" i="1"/>
  <c r="BM242" i="1"/>
  <c r="Y242" i="1"/>
  <c r="Y247" i="1" s="1"/>
  <c r="P242" i="1"/>
  <c r="Y240" i="1"/>
  <c r="X240" i="1"/>
  <c r="Y239" i="1"/>
  <c r="X239" i="1"/>
  <c r="BP238" i="1"/>
  <c r="BO238" i="1"/>
  <c r="BM238" i="1"/>
  <c r="Y238" i="1"/>
  <c r="BN238" i="1" s="1"/>
  <c r="X236" i="1"/>
  <c r="X235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M228" i="1"/>
  <c r="Z228" i="1"/>
  <c r="Y228" i="1"/>
  <c r="BN228" i="1" s="1"/>
  <c r="P228" i="1"/>
  <c r="BO227" i="1"/>
  <c r="BM227" i="1"/>
  <c r="Y227" i="1"/>
  <c r="BP227" i="1" s="1"/>
  <c r="P227" i="1"/>
  <c r="BO226" i="1"/>
  <c r="BN226" i="1"/>
  <c r="BM226" i="1"/>
  <c r="Z226" i="1"/>
  <c r="Y226" i="1"/>
  <c r="Y232" i="1" s="1"/>
  <c r="P226" i="1"/>
  <c r="BP225" i="1"/>
  <c r="BO225" i="1"/>
  <c r="BM225" i="1"/>
  <c r="Y225" i="1"/>
  <c r="BN225" i="1" s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M219" i="1"/>
  <c r="Z219" i="1"/>
  <c r="Y219" i="1"/>
  <c r="BN219" i="1" s="1"/>
  <c r="P219" i="1"/>
  <c r="BO218" i="1"/>
  <c r="BM218" i="1"/>
  <c r="Y218" i="1"/>
  <c r="BP218" i="1" s="1"/>
  <c r="P218" i="1"/>
  <c r="X216" i="1"/>
  <c r="X215" i="1"/>
  <c r="BP214" i="1"/>
  <c r="BO214" i="1"/>
  <c r="BN214" i="1"/>
  <c r="BM214" i="1"/>
  <c r="Y214" i="1"/>
  <c r="Z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M211" i="1"/>
  <c r="Z211" i="1"/>
  <c r="Y211" i="1"/>
  <c r="BN211" i="1" s="1"/>
  <c r="P211" i="1"/>
  <c r="BO210" i="1"/>
  <c r="BM210" i="1"/>
  <c r="Y210" i="1"/>
  <c r="BP210" i="1" s="1"/>
  <c r="P210" i="1"/>
  <c r="BO209" i="1"/>
  <c r="BM209" i="1"/>
  <c r="Z209" i="1"/>
  <c r="Y209" i="1"/>
  <c r="BP209" i="1" s="1"/>
  <c r="P209" i="1"/>
  <c r="BP208" i="1"/>
  <c r="BO208" i="1"/>
  <c r="BM208" i="1"/>
  <c r="Y208" i="1"/>
  <c r="BN208" i="1" s="1"/>
  <c r="P208" i="1"/>
  <c r="BO207" i="1"/>
  <c r="BN207" i="1"/>
  <c r="BM207" i="1"/>
  <c r="Z207" i="1"/>
  <c r="Y207" i="1"/>
  <c r="BP207" i="1" s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O201" i="1"/>
  <c r="BM201" i="1"/>
  <c r="Z201" i="1"/>
  <c r="Y201" i="1"/>
  <c r="BN201" i="1" s="1"/>
  <c r="P201" i="1"/>
  <c r="BP200" i="1"/>
  <c r="BO200" i="1"/>
  <c r="BM200" i="1"/>
  <c r="Y200" i="1"/>
  <c r="BN200" i="1" s="1"/>
  <c r="P200" i="1"/>
  <c r="BO199" i="1"/>
  <c r="BN199" i="1"/>
  <c r="BM199" i="1"/>
  <c r="Z199" i="1"/>
  <c r="Y199" i="1"/>
  <c r="BP199" i="1" s="1"/>
  <c r="P199" i="1"/>
  <c r="BO198" i="1"/>
  <c r="BM198" i="1"/>
  <c r="Y198" i="1"/>
  <c r="BP198" i="1" s="1"/>
  <c r="P198" i="1"/>
  <c r="BO197" i="1"/>
  <c r="BN197" i="1"/>
  <c r="BM197" i="1"/>
  <c r="Z197" i="1"/>
  <c r="Y197" i="1"/>
  <c r="BP197" i="1" s="1"/>
  <c r="P197" i="1"/>
  <c r="BP196" i="1"/>
  <c r="BO196" i="1"/>
  <c r="BN196" i="1"/>
  <c r="BM196" i="1"/>
  <c r="Y196" i="1"/>
  <c r="Z196" i="1" s="1"/>
  <c r="P196" i="1"/>
  <c r="BP195" i="1"/>
  <c r="BO195" i="1"/>
  <c r="BN195" i="1"/>
  <c r="BM195" i="1"/>
  <c r="Z195" i="1"/>
  <c r="Y195" i="1"/>
  <c r="Y204" i="1" s="1"/>
  <c r="P195" i="1"/>
  <c r="X193" i="1"/>
  <c r="X192" i="1"/>
  <c r="BO191" i="1"/>
  <c r="BN191" i="1"/>
  <c r="BM191" i="1"/>
  <c r="Z191" i="1"/>
  <c r="Y191" i="1"/>
  <c r="BP191" i="1" s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Z185" i="1"/>
  <c r="Y185" i="1"/>
  <c r="Y188" i="1" s="1"/>
  <c r="P185" i="1"/>
  <c r="Y182" i="1"/>
  <c r="X182" i="1"/>
  <c r="X181" i="1"/>
  <c r="BO180" i="1"/>
  <c r="BM180" i="1"/>
  <c r="Y180" i="1"/>
  <c r="Y181" i="1" s="1"/>
  <c r="P180" i="1"/>
  <c r="X178" i="1"/>
  <c r="Y177" i="1"/>
  <c r="X177" i="1"/>
  <c r="BP176" i="1"/>
  <c r="BO176" i="1"/>
  <c r="BN176" i="1"/>
  <c r="BM176" i="1"/>
  <c r="Y176" i="1"/>
  <c r="Z176" i="1" s="1"/>
  <c r="P176" i="1"/>
  <c r="BO175" i="1"/>
  <c r="BM175" i="1"/>
  <c r="Z175" i="1"/>
  <c r="Y175" i="1"/>
  <c r="BP175" i="1" s="1"/>
  <c r="P175" i="1"/>
  <c r="BO174" i="1"/>
  <c r="BM174" i="1"/>
  <c r="Z174" i="1"/>
  <c r="Z177" i="1" s="1"/>
  <c r="Y174" i="1"/>
  <c r="BP174" i="1" s="1"/>
  <c r="P174" i="1"/>
  <c r="X172" i="1"/>
  <c r="X171" i="1"/>
  <c r="BP170" i="1"/>
  <c r="BO170" i="1"/>
  <c r="BN170" i="1"/>
  <c r="BM170" i="1"/>
  <c r="Y170" i="1"/>
  <c r="Z170" i="1" s="1"/>
  <c r="P170" i="1"/>
  <c r="BO169" i="1"/>
  <c r="BM169" i="1"/>
  <c r="Y169" i="1"/>
  <c r="BP169" i="1" s="1"/>
  <c r="P169" i="1"/>
  <c r="BP168" i="1"/>
  <c r="BO168" i="1"/>
  <c r="BN168" i="1"/>
  <c r="BM168" i="1"/>
  <c r="Y168" i="1"/>
  <c r="Z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P165" i="1"/>
  <c r="BO165" i="1"/>
  <c r="BN165" i="1"/>
  <c r="BM165" i="1"/>
  <c r="Y165" i="1"/>
  <c r="Z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M162" i="1"/>
  <c r="Z162" i="1"/>
  <c r="Y162" i="1"/>
  <c r="Y171" i="1" s="1"/>
  <c r="P162" i="1"/>
  <c r="X160" i="1"/>
  <c r="X159" i="1"/>
  <c r="BO158" i="1"/>
  <c r="BM158" i="1"/>
  <c r="Z158" i="1"/>
  <c r="Z159" i="1" s="1"/>
  <c r="Y158" i="1"/>
  <c r="Y160" i="1" s="1"/>
  <c r="P158" i="1"/>
  <c r="Y154" i="1"/>
  <c r="X154" i="1"/>
  <c r="X153" i="1"/>
  <c r="BP152" i="1"/>
  <c r="BO152" i="1"/>
  <c r="BN152" i="1"/>
  <c r="BM152" i="1"/>
  <c r="Y152" i="1"/>
  <c r="Z152" i="1" s="1"/>
  <c r="P152" i="1"/>
  <c r="BO151" i="1"/>
  <c r="BM151" i="1"/>
  <c r="Y151" i="1"/>
  <c r="BP151" i="1" s="1"/>
  <c r="P151" i="1"/>
  <c r="BP150" i="1"/>
  <c r="BO150" i="1"/>
  <c r="BN150" i="1"/>
  <c r="BM150" i="1"/>
  <c r="Y150" i="1"/>
  <c r="Y153" i="1" s="1"/>
  <c r="P150" i="1"/>
  <c r="X148" i="1"/>
  <c r="X147" i="1"/>
  <c r="BO146" i="1"/>
  <c r="BN146" i="1"/>
  <c r="BM146" i="1"/>
  <c r="Y146" i="1"/>
  <c r="Y148" i="1" s="1"/>
  <c r="P146" i="1"/>
  <c r="Y143" i="1"/>
  <c r="X143" i="1"/>
  <c r="Y142" i="1"/>
  <c r="X142" i="1"/>
  <c r="BO141" i="1"/>
  <c r="BN141" i="1"/>
  <c r="BM141" i="1"/>
  <c r="Z141" i="1"/>
  <c r="Y141" i="1"/>
  <c r="BP141" i="1" s="1"/>
  <c r="P141" i="1"/>
  <c r="BP140" i="1"/>
  <c r="BO140" i="1"/>
  <c r="BN140" i="1"/>
  <c r="BM140" i="1"/>
  <c r="Y140" i="1"/>
  <c r="Z140" i="1" s="1"/>
  <c r="Z142" i="1" s="1"/>
  <c r="P140" i="1"/>
  <c r="Y138" i="1"/>
  <c r="X138" i="1"/>
  <c r="Y137" i="1"/>
  <c r="X137" i="1"/>
  <c r="BP136" i="1"/>
  <c r="BO136" i="1"/>
  <c r="BM136" i="1"/>
  <c r="Y136" i="1"/>
  <c r="BN136" i="1" s="1"/>
  <c r="P136" i="1"/>
  <c r="BO135" i="1"/>
  <c r="BN135" i="1"/>
  <c r="BM135" i="1"/>
  <c r="Z135" i="1"/>
  <c r="Y135" i="1"/>
  <c r="BP135" i="1" s="1"/>
  <c r="P135" i="1"/>
  <c r="X133" i="1"/>
  <c r="Y132" i="1"/>
  <c r="X132" i="1"/>
  <c r="BP131" i="1"/>
  <c r="BO131" i="1"/>
  <c r="BM131" i="1"/>
  <c r="Z131" i="1"/>
  <c r="Y131" i="1"/>
  <c r="BN131" i="1" s="1"/>
  <c r="P131" i="1"/>
  <c r="BO130" i="1"/>
  <c r="BM130" i="1"/>
  <c r="Y130" i="1"/>
  <c r="G515" i="1" s="1"/>
  <c r="P130" i="1"/>
  <c r="X127" i="1"/>
  <c r="Y126" i="1"/>
  <c r="X126" i="1"/>
  <c r="BP125" i="1"/>
  <c r="BO125" i="1"/>
  <c r="BN125" i="1"/>
  <c r="BM125" i="1"/>
  <c r="Y125" i="1"/>
  <c r="Z125" i="1" s="1"/>
  <c r="P125" i="1"/>
  <c r="BO124" i="1"/>
  <c r="BM124" i="1"/>
  <c r="Y124" i="1"/>
  <c r="BP124" i="1" s="1"/>
  <c r="P124" i="1"/>
  <c r="X122" i="1"/>
  <c r="Y121" i="1"/>
  <c r="X121" i="1"/>
  <c r="BP120" i="1"/>
  <c r="BO120" i="1"/>
  <c r="BN120" i="1"/>
  <c r="BM120" i="1"/>
  <c r="Y120" i="1"/>
  <c r="Z120" i="1" s="1"/>
  <c r="P120" i="1"/>
  <c r="BO119" i="1"/>
  <c r="BM119" i="1"/>
  <c r="Y119" i="1"/>
  <c r="BP119" i="1" s="1"/>
  <c r="P119" i="1"/>
  <c r="BO118" i="1"/>
  <c r="BM118" i="1"/>
  <c r="Z118" i="1"/>
  <c r="Y118" i="1"/>
  <c r="BP118" i="1" s="1"/>
  <c r="P118" i="1"/>
  <c r="BP117" i="1"/>
  <c r="BO117" i="1"/>
  <c r="BN117" i="1"/>
  <c r="BM117" i="1"/>
  <c r="Y117" i="1"/>
  <c r="Z117" i="1" s="1"/>
  <c r="P117" i="1"/>
  <c r="X115" i="1"/>
  <c r="X114" i="1"/>
  <c r="BO113" i="1"/>
  <c r="BM113" i="1"/>
  <c r="Y113" i="1"/>
  <c r="Y115" i="1" s="1"/>
  <c r="P113" i="1"/>
  <c r="BP112" i="1"/>
  <c r="BO112" i="1"/>
  <c r="BN112" i="1"/>
  <c r="BM112" i="1"/>
  <c r="Y112" i="1"/>
  <c r="Z112" i="1" s="1"/>
  <c r="P112" i="1"/>
  <c r="BO111" i="1"/>
  <c r="BM111" i="1"/>
  <c r="Y111" i="1"/>
  <c r="BP111" i="1" s="1"/>
  <c r="P111" i="1"/>
  <c r="X109" i="1"/>
  <c r="X108" i="1"/>
  <c r="BP107" i="1"/>
  <c r="BO107" i="1"/>
  <c r="BN107" i="1"/>
  <c r="BM107" i="1"/>
  <c r="Z107" i="1"/>
  <c r="Y107" i="1"/>
  <c r="P107" i="1"/>
  <c r="BP106" i="1"/>
  <c r="BO106" i="1"/>
  <c r="BN106" i="1"/>
  <c r="BM106" i="1"/>
  <c r="Y106" i="1"/>
  <c r="Z106" i="1" s="1"/>
  <c r="P106" i="1"/>
  <c r="BO105" i="1"/>
  <c r="BM105" i="1"/>
  <c r="Y105" i="1"/>
  <c r="Y109" i="1" s="1"/>
  <c r="P105" i="1"/>
  <c r="BP104" i="1"/>
  <c r="BO104" i="1"/>
  <c r="BN104" i="1"/>
  <c r="BM104" i="1"/>
  <c r="Y104" i="1"/>
  <c r="F515" i="1" s="1"/>
  <c r="P104" i="1"/>
  <c r="X101" i="1"/>
  <c r="X100" i="1"/>
  <c r="BO99" i="1"/>
  <c r="BN99" i="1"/>
  <c r="BM99" i="1"/>
  <c r="Y99" i="1"/>
  <c r="BP99" i="1" s="1"/>
  <c r="P99" i="1"/>
  <c r="BP98" i="1"/>
  <c r="BO98" i="1"/>
  <c r="BN98" i="1"/>
  <c r="BM98" i="1"/>
  <c r="Z98" i="1"/>
  <c r="Y98" i="1"/>
  <c r="P98" i="1"/>
  <c r="BP97" i="1"/>
  <c r="BO97" i="1"/>
  <c r="BN97" i="1"/>
  <c r="BM97" i="1"/>
  <c r="Y97" i="1"/>
  <c r="Z97" i="1" s="1"/>
  <c r="P97" i="1"/>
  <c r="BO96" i="1"/>
  <c r="BM96" i="1"/>
  <c r="Y96" i="1"/>
  <c r="BP96" i="1" s="1"/>
  <c r="P96" i="1"/>
  <c r="BP95" i="1"/>
  <c r="BO95" i="1"/>
  <c r="BN95" i="1"/>
  <c r="BM95" i="1"/>
  <c r="Y95" i="1"/>
  <c r="Z95" i="1" s="1"/>
  <c r="X93" i="1"/>
  <c r="X92" i="1"/>
  <c r="BO91" i="1"/>
  <c r="BN91" i="1"/>
  <c r="BM91" i="1"/>
  <c r="Y91" i="1"/>
  <c r="BP91" i="1" s="1"/>
  <c r="P91" i="1"/>
  <c r="BP90" i="1"/>
  <c r="BO90" i="1"/>
  <c r="BN90" i="1"/>
  <c r="BM90" i="1"/>
  <c r="Z90" i="1"/>
  <c r="Y90" i="1"/>
  <c r="Y93" i="1" s="1"/>
  <c r="P90" i="1"/>
  <c r="BP89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O83" i="1"/>
  <c r="BN83" i="1"/>
  <c r="BM83" i="1"/>
  <c r="Z83" i="1"/>
  <c r="Y83" i="1"/>
  <c r="BP83" i="1" s="1"/>
  <c r="P83" i="1"/>
  <c r="X81" i="1"/>
  <c r="X80" i="1"/>
  <c r="BO79" i="1"/>
  <c r="BM79" i="1"/>
  <c r="Z79" i="1"/>
  <c r="Y79" i="1"/>
  <c r="BN79" i="1" s="1"/>
  <c r="P79" i="1"/>
  <c r="BP78" i="1"/>
  <c r="BO78" i="1"/>
  <c r="BM78" i="1"/>
  <c r="Y78" i="1"/>
  <c r="BN78" i="1" s="1"/>
  <c r="P78" i="1"/>
  <c r="BO77" i="1"/>
  <c r="BN77" i="1"/>
  <c r="BM77" i="1"/>
  <c r="Z77" i="1"/>
  <c r="Y77" i="1"/>
  <c r="BP77" i="1" s="1"/>
  <c r="P77" i="1"/>
  <c r="BO76" i="1"/>
  <c r="BM76" i="1"/>
  <c r="Y76" i="1"/>
  <c r="Y80" i="1" s="1"/>
  <c r="P76" i="1"/>
  <c r="BO75" i="1"/>
  <c r="BN75" i="1"/>
  <c r="BM75" i="1"/>
  <c r="Z75" i="1"/>
  <c r="Y75" i="1"/>
  <c r="BP75" i="1" s="1"/>
  <c r="P75" i="1"/>
  <c r="BO74" i="1"/>
  <c r="BN74" i="1"/>
  <c r="BM74" i="1"/>
  <c r="Y74" i="1"/>
  <c r="Y81" i="1" s="1"/>
  <c r="P74" i="1"/>
  <c r="X72" i="1"/>
  <c r="X71" i="1"/>
  <c r="BP70" i="1"/>
  <c r="BO70" i="1"/>
  <c r="BM70" i="1"/>
  <c r="Y70" i="1"/>
  <c r="BN70" i="1" s="1"/>
  <c r="P70" i="1"/>
  <c r="BO69" i="1"/>
  <c r="BN69" i="1"/>
  <c r="BM69" i="1"/>
  <c r="Z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Z63" i="1"/>
  <c r="Y63" i="1"/>
  <c r="BN63" i="1" s="1"/>
  <c r="P63" i="1"/>
  <c r="BP62" i="1"/>
  <c r="BO62" i="1"/>
  <c r="BM62" i="1"/>
  <c r="Y62" i="1"/>
  <c r="BN62" i="1" s="1"/>
  <c r="P62" i="1"/>
  <c r="BO61" i="1"/>
  <c r="BN61" i="1"/>
  <c r="BM61" i="1"/>
  <c r="Z61" i="1"/>
  <c r="Y61" i="1"/>
  <c r="Y66" i="1" s="1"/>
  <c r="P61" i="1"/>
  <c r="X59" i="1"/>
  <c r="X58" i="1"/>
  <c r="BP57" i="1"/>
  <c r="BO57" i="1"/>
  <c r="BM57" i="1"/>
  <c r="Z57" i="1"/>
  <c r="Y57" i="1"/>
  <c r="BN57" i="1" s="1"/>
  <c r="P57" i="1"/>
  <c r="BO56" i="1"/>
  <c r="BM56" i="1"/>
  <c r="Y56" i="1"/>
  <c r="BP56" i="1" s="1"/>
  <c r="P56" i="1"/>
  <c r="BO55" i="1"/>
  <c r="BM55" i="1"/>
  <c r="Y55" i="1"/>
  <c r="Z55" i="1" s="1"/>
  <c r="P55" i="1"/>
  <c r="BP54" i="1"/>
  <c r="BO54" i="1"/>
  <c r="BM54" i="1"/>
  <c r="Y54" i="1"/>
  <c r="BN54" i="1" s="1"/>
  <c r="P54" i="1"/>
  <c r="BO53" i="1"/>
  <c r="BN53" i="1"/>
  <c r="BM53" i="1"/>
  <c r="Z53" i="1"/>
  <c r="Y53" i="1"/>
  <c r="BP53" i="1" s="1"/>
  <c r="P53" i="1"/>
  <c r="BO52" i="1"/>
  <c r="BM52" i="1"/>
  <c r="Y52" i="1"/>
  <c r="BN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Y43" i="1"/>
  <c r="Z43" i="1" s="1"/>
  <c r="P43" i="1"/>
  <c r="BO42" i="1"/>
  <c r="BM42" i="1"/>
  <c r="Y42" i="1"/>
  <c r="BP42" i="1" s="1"/>
  <c r="P42" i="1"/>
  <c r="BO41" i="1"/>
  <c r="BM41" i="1"/>
  <c r="Y41" i="1"/>
  <c r="C515" i="1" s="1"/>
  <c r="P41" i="1"/>
  <c r="Y37" i="1"/>
  <c r="X37" i="1"/>
  <c r="X36" i="1"/>
  <c r="BO35" i="1"/>
  <c r="BM35" i="1"/>
  <c r="Y35" i="1"/>
  <c r="Y36" i="1" s="1"/>
  <c r="P35" i="1"/>
  <c r="X33" i="1"/>
  <c r="X32" i="1"/>
  <c r="BP31" i="1"/>
  <c r="BO31" i="1"/>
  <c r="BN31" i="1"/>
  <c r="BM31" i="1"/>
  <c r="Z31" i="1"/>
  <c r="Y31" i="1"/>
  <c r="P31" i="1"/>
  <c r="BP30" i="1"/>
  <c r="BO30" i="1"/>
  <c r="BN30" i="1"/>
  <c r="BM30" i="1"/>
  <c r="Y30" i="1"/>
  <c r="Z30" i="1" s="1"/>
  <c r="P30" i="1"/>
  <c r="BO29" i="1"/>
  <c r="BM29" i="1"/>
  <c r="Y29" i="1"/>
  <c r="BP29" i="1" s="1"/>
  <c r="P29" i="1"/>
  <c r="BP28" i="1"/>
  <c r="BO28" i="1"/>
  <c r="BN28" i="1"/>
  <c r="BM28" i="1"/>
  <c r="Y28" i="1"/>
  <c r="Z28" i="1" s="1"/>
  <c r="P28" i="1"/>
  <c r="BO27" i="1"/>
  <c r="BM27" i="1"/>
  <c r="Y27" i="1"/>
  <c r="BP27" i="1" s="1"/>
  <c r="P27" i="1"/>
  <c r="BO26" i="1"/>
  <c r="BM26" i="1"/>
  <c r="X506" i="1" s="1"/>
  <c r="Y26" i="1"/>
  <c r="BP26" i="1" s="1"/>
  <c r="P26" i="1"/>
  <c r="Y24" i="1"/>
  <c r="X24" i="1"/>
  <c r="X505" i="1" s="1"/>
  <c r="X23" i="1"/>
  <c r="X509" i="1" s="1"/>
  <c r="BP22" i="1"/>
  <c r="BO22" i="1"/>
  <c r="X507" i="1" s="1"/>
  <c r="BN22" i="1"/>
  <c r="BM22" i="1"/>
  <c r="Y22" i="1"/>
  <c r="Y23" i="1" s="1"/>
  <c r="H10" i="1"/>
  <c r="A9" i="1"/>
  <c r="A10" i="1" s="1"/>
  <c r="D7" i="1"/>
  <c r="Q6" i="1"/>
  <c r="P2" i="1"/>
  <c r="Z372" i="1" l="1"/>
  <c r="X508" i="1"/>
  <c r="Z256" i="1"/>
  <c r="Z468" i="1"/>
  <c r="Z231" i="1"/>
  <c r="Z68" i="1"/>
  <c r="Y71" i="1"/>
  <c r="Z76" i="1"/>
  <c r="Z84" i="1"/>
  <c r="Z85" i="1" s="1"/>
  <c r="Y172" i="1"/>
  <c r="Z190" i="1"/>
  <c r="Z192" i="1" s="1"/>
  <c r="Z198" i="1"/>
  <c r="Z206" i="1"/>
  <c r="Y248" i="1"/>
  <c r="Y257" i="1"/>
  <c r="Z275" i="1"/>
  <c r="Z276" i="1" s="1"/>
  <c r="Y296" i="1"/>
  <c r="Y320" i="1"/>
  <c r="Z336" i="1"/>
  <c r="Y339" i="1"/>
  <c r="Z346" i="1"/>
  <c r="Z354" i="1"/>
  <c r="Z356" i="1" s="1"/>
  <c r="Z393" i="1"/>
  <c r="Z400" i="1" s="1"/>
  <c r="Y447" i="1"/>
  <c r="Y463" i="1"/>
  <c r="Z475" i="1"/>
  <c r="I515" i="1"/>
  <c r="J515" i="1"/>
  <c r="BN76" i="1"/>
  <c r="BN84" i="1"/>
  <c r="Z163" i="1"/>
  <c r="BN190" i="1"/>
  <c r="BN198" i="1"/>
  <c r="BN206" i="1"/>
  <c r="Z212" i="1"/>
  <c r="Y215" i="1"/>
  <c r="Z229" i="1"/>
  <c r="Z263" i="1"/>
  <c r="BN275" i="1"/>
  <c r="Z322" i="1"/>
  <c r="Z325" i="1"/>
  <c r="BN336" i="1"/>
  <c r="BN346" i="1"/>
  <c r="BN354" i="1"/>
  <c r="BN393" i="1"/>
  <c r="Z399" i="1"/>
  <c r="Z432" i="1"/>
  <c r="Z435" i="1"/>
  <c r="BN475" i="1"/>
  <c r="K515" i="1"/>
  <c r="Z41" i="1"/>
  <c r="BN209" i="1"/>
  <c r="Y340" i="1"/>
  <c r="F9" i="1"/>
  <c r="Z29" i="1"/>
  <c r="BP52" i="1"/>
  <c r="Y133" i="1"/>
  <c r="BP206" i="1"/>
  <c r="BN212" i="1"/>
  <c r="Y221" i="1"/>
  <c r="BN229" i="1"/>
  <c r="Z301" i="1"/>
  <c r="Z309" i="1"/>
  <c r="Z313" i="1" s="1"/>
  <c r="Z317" i="1"/>
  <c r="Y382" i="1"/>
  <c r="BN399" i="1"/>
  <c r="BN432" i="1"/>
  <c r="BN435" i="1"/>
  <c r="Z444" i="1"/>
  <c r="Z481" i="1"/>
  <c r="Z483" i="1" s="1"/>
  <c r="Z492" i="1"/>
  <c r="Z493" i="1" s="1"/>
  <c r="M515" i="1"/>
  <c r="BN41" i="1"/>
  <c r="BP84" i="1"/>
  <c r="Y108" i="1"/>
  <c r="BN163" i="1"/>
  <c r="Z169" i="1"/>
  <c r="BP190" i="1"/>
  <c r="BN322" i="1"/>
  <c r="BP346" i="1"/>
  <c r="BP354" i="1"/>
  <c r="Z371" i="1"/>
  <c r="Y45" i="1"/>
  <c r="BP55" i="1"/>
  <c r="BP63" i="1"/>
  <c r="Z99" i="1"/>
  <c r="BN118" i="1"/>
  <c r="Y127" i="1"/>
  <c r="Z146" i="1"/>
  <c r="Z147" i="1" s="1"/>
  <c r="BN158" i="1"/>
  <c r="BN166" i="1"/>
  <c r="BN174" i="1"/>
  <c r="BP185" i="1"/>
  <c r="BP201" i="1"/>
  <c r="BP226" i="1"/>
  <c r="BP234" i="1"/>
  <c r="BN251" i="1"/>
  <c r="BN260" i="1"/>
  <c r="BN290" i="1"/>
  <c r="BN298" i="1"/>
  <c r="Z304" i="1"/>
  <c r="Z312" i="1"/>
  <c r="Y377" i="1"/>
  <c r="BP404" i="1"/>
  <c r="Z413" i="1"/>
  <c r="Z417" i="1" s="1"/>
  <c r="BN449" i="1"/>
  <c r="BN457" i="1"/>
  <c r="BN465" i="1"/>
  <c r="BP486" i="1"/>
  <c r="BP497" i="1"/>
  <c r="O515" i="1"/>
  <c r="BN68" i="1"/>
  <c r="BN55" i="1"/>
  <c r="Y32" i="1"/>
  <c r="Y509" i="1" s="1"/>
  <c r="Y59" i="1"/>
  <c r="BP68" i="1"/>
  <c r="BP76" i="1"/>
  <c r="Z96" i="1"/>
  <c r="Z100" i="1" s="1"/>
  <c r="Z105" i="1"/>
  <c r="Z113" i="1"/>
  <c r="Z151" i="1"/>
  <c r="Z242" i="1"/>
  <c r="Z245" i="1"/>
  <c r="Z254" i="1"/>
  <c r="BN263" i="1"/>
  <c r="BP275" i="1"/>
  <c r="Z284" i="1"/>
  <c r="Z285" i="1" s="1"/>
  <c r="Z293" i="1"/>
  <c r="BN325" i="1"/>
  <c r="BP336" i="1"/>
  <c r="BP393" i="1"/>
  <c r="Z460" i="1"/>
  <c r="H9" i="1"/>
  <c r="BN26" i="1"/>
  <c r="Y506" i="1" s="1"/>
  <c r="BP79" i="1"/>
  <c r="J9" i="1"/>
  <c r="BN29" i="1"/>
  <c r="BP41" i="1"/>
  <c r="Z74" i="1"/>
  <c r="Y85" i="1"/>
  <c r="Z91" i="1"/>
  <c r="BN96" i="1"/>
  <c r="BN105" i="1"/>
  <c r="BN113" i="1"/>
  <c r="Y122" i="1"/>
  <c r="BN151" i="1"/>
  <c r="BN169" i="1"/>
  <c r="Y178" i="1"/>
  <c r="BN242" i="1"/>
  <c r="BN245" i="1"/>
  <c r="BN254" i="1"/>
  <c r="Y276" i="1"/>
  <c r="BN284" i="1"/>
  <c r="BN293" i="1"/>
  <c r="BN301" i="1"/>
  <c r="BN309" i="1"/>
  <c r="BN317" i="1"/>
  <c r="BP322" i="1"/>
  <c r="Z344" i="1"/>
  <c r="BN371" i="1"/>
  <c r="BP432" i="1"/>
  <c r="BN444" i="1"/>
  <c r="BN460" i="1"/>
  <c r="Y469" i="1"/>
  <c r="BN481" i="1"/>
  <c r="BN492" i="1"/>
  <c r="P515" i="1"/>
  <c r="Y33" i="1"/>
  <c r="Y505" i="1" s="1"/>
  <c r="Y498" i="1"/>
  <c r="Q515" i="1"/>
  <c r="Y44" i="1"/>
  <c r="Z26" i="1"/>
  <c r="BP251" i="1"/>
  <c r="F10" i="1"/>
  <c r="Z130" i="1"/>
  <c r="Z132" i="1" s="1"/>
  <c r="Z227" i="1"/>
  <c r="BP492" i="1"/>
  <c r="Z124" i="1"/>
  <c r="Z126" i="1" s="1"/>
  <c r="BP146" i="1"/>
  <c r="Y159" i="1"/>
  <c r="Z164" i="1"/>
  <c r="Z180" i="1"/>
  <c r="Z181" i="1" s="1"/>
  <c r="Z213" i="1"/>
  <c r="Z230" i="1"/>
  <c r="Z261" i="1"/>
  <c r="Z264" i="1" s="1"/>
  <c r="BP413" i="1"/>
  <c r="Z433" i="1"/>
  <c r="Z436" i="1"/>
  <c r="Z455" i="1"/>
  <c r="BP158" i="1"/>
  <c r="Y235" i="1"/>
  <c r="Z56" i="1"/>
  <c r="Z64" i="1"/>
  <c r="BP105" i="1"/>
  <c r="BP113" i="1"/>
  <c r="Z186" i="1"/>
  <c r="Z187" i="1" s="1"/>
  <c r="Z218" i="1"/>
  <c r="Z220" i="1" s="1"/>
  <c r="Y264" i="1"/>
  <c r="Z270" i="1"/>
  <c r="BP284" i="1"/>
  <c r="Y326" i="1"/>
  <c r="Z331" i="1"/>
  <c r="Z350" i="1"/>
  <c r="BP371" i="1"/>
  <c r="Z379" i="1"/>
  <c r="Z381" i="1" s="1"/>
  <c r="Z397" i="1"/>
  <c r="Z473" i="1"/>
  <c r="Z477" i="1" s="1"/>
  <c r="BN56" i="1"/>
  <c r="BP74" i="1"/>
  <c r="Z111" i="1"/>
  <c r="Z119" i="1"/>
  <c r="Z121" i="1" s="1"/>
  <c r="BN130" i="1"/>
  <c r="BN323" i="1"/>
  <c r="BN331" i="1"/>
  <c r="BN350" i="1"/>
  <c r="Y372" i="1"/>
  <c r="BN379" i="1"/>
  <c r="BN397" i="1"/>
  <c r="BN473" i="1"/>
  <c r="Y493" i="1"/>
  <c r="BN64" i="1"/>
  <c r="BN186" i="1"/>
  <c r="BN202" i="1"/>
  <c r="BN210" i="1"/>
  <c r="BN218" i="1"/>
  <c r="Z22" i="1"/>
  <c r="Z23" i="1" s="1"/>
  <c r="BN42" i="1"/>
  <c r="BP61" i="1"/>
  <c r="Y100" i="1"/>
  <c r="BN124" i="1"/>
  <c r="Y147" i="1"/>
  <c r="BN164" i="1"/>
  <c r="BN180" i="1"/>
  <c r="BN213" i="1"/>
  <c r="BN230" i="1"/>
  <c r="Z246" i="1"/>
  <c r="Z255" i="1"/>
  <c r="BN261" i="1"/>
  <c r="Y265" i="1"/>
  <c r="Z294" i="1"/>
  <c r="Z302" i="1"/>
  <c r="Z305" i="1" s="1"/>
  <c r="Y305" i="1"/>
  <c r="Z310" i="1"/>
  <c r="Y313" i="1"/>
  <c r="Z318" i="1"/>
  <c r="Y401" i="1"/>
  <c r="BN433" i="1"/>
  <c r="BN436" i="1"/>
  <c r="Z445" i="1"/>
  <c r="BN455" i="1"/>
  <c r="Z461" i="1"/>
  <c r="U515" i="1"/>
  <c r="Z52" i="1"/>
  <c r="Y58" i="1"/>
  <c r="Z202" i="1"/>
  <c r="Z210" i="1"/>
  <c r="BP242" i="1"/>
  <c r="Z323" i="1"/>
  <c r="Z42" i="1"/>
  <c r="Z27" i="1"/>
  <c r="Z35" i="1"/>
  <c r="Z36" i="1" s="1"/>
  <c r="BN47" i="1"/>
  <c r="Y114" i="1"/>
  <c r="BN227" i="1"/>
  <c r="BN270" i="1"/>
  <c r="Y285" i="1"/>
  <c r="BN27" i="1"/>
  <c r="BN35" i="1"/>
  <c r="BP47" i="1"/>
  <c r="Z89" i="1"/>
  <c r="Y92" i="1"/>
  <c r="BN111" i="1"/>
  <c r="BN119" i="1"/>
  <c r="BP130" i="1"/>
  <c r="BN167" i="1"/>
  <c r="BN175" i="1"/>
  <c r="Z238" i="1"/>
  <c r="Z239" i="1" s="1"/>
  <c r="BN243" i="1"/>
  <c r="BN252" i="1"/>
  <c r="Z279" i="1"/>
  <c r="Z280" i="1" s="1"/>
  <c r="BN291" i="1"/>
  <c r="BN299" i="1"/>
  <c r="BN369" i="1"/>
  <c r="Y417" i="1"/>
  <c r="BN426" i="1"/>
  <c r="BN439" i="1"/>
  <c r="BN442" i="1"/>
  <c r="BN450" i="1"/>
  <c r="BN458" i="1"/>
  <c r="BP473" i="1"/>
  <c r="BP455" i="1"/>
  <c r="Y477" i="1"/>
  <c r="Y488" i="1"/>
  <c r="B515" i="1"/>
  <c r="W515" i="1"/>
  <c r="BP180" i="1"/>
  <c r="Y192" i="1"/>
  <c r="Y356" i="1"/>
  <c r="BP35" i="1"/>
  <c r="Y507" i="1" s="1"/>
  <c r="Y48" i="1"/>
  <c r="Z54" i="1"/>
  <c r="Z62" i="1"/>
  <c r="Z65" i="1" s="1"/>
  <c r="Y65" i="1"/>
  <c r="Z70" i="1"/>
  <c r="Z78" i="1"/>
  <c r="BN89" i="1"/>
  <c r="Y101" i="1"/>
  <c r="Z136" i="1"/>
  <c r="Z137" i="1" s="1"/>
  <c r="Y187" i="1"/>
  <c r="Z200" i="1"/>
  <c r="Z203" i="1" s="1"/>
  <c r="Y203" i="1"/>
  <c r="Z208" i="1"/>
  <c r="Z225" i="1"/>
  <c r="Z268" i="1"/>
  <c r="Z271" i="1" s="1"/>
  <c r="Y271" i="1"/>
  <c r="Y314" i="1"/>
  <c r="Z329" i="1"/>
  <c r="Y332" i="1"/>
  <c r="Z338" i="1"/>
  <c r="Z348" i="1"/>
  <c r="Y351" i="1"/>
  <c r="Z395" i="1"/>
  <c r="BP426" i="1"/>
  <c r="Z474" i="1"/>
  <c r="D515" i="1"/>
  <c r="Y231" i="1"/>
  <c r="Z262" i="1"/>
  <c r="BN268" i="1"/>
  <c r="Z289" i="1"/>
  <c r="BN329" i="1"/>
  <c r="Z375" i="1"/>
  <c r="Z376" i="1" s="1"/>
  <c r="Z434" i="1"/>
  <c r="Z437" i="1"/>
  <c r="Z456" i="1"/>
  <c r="Y478" i="1"/>
  <c r="Z515" i="1"/>
  <c r="BN185" i="1"/>
  <c r="Z47" i="1"/>
  <c r="Z48" i="1" s="1"/>
  <c r="Z104" i="1"/>
  <c r="Z108" i="1" s="1"/>
  <c r="Z150" i="1"/>
  <c r="BN162" i="1"/>
  <c r="Y295" i="1"/>
  <c r="Z316" i="1"/>
  <c r="Z319" i="1" s="1"/>
  <c r="Y508" i="1" l="1"/>
  <c r="Z247" i="1"/>
  <c r="Z351" i="1"/>
  <c r="Z80" i="1"/>
  <c r="Z339" i="1"/>
  <c r="Z326" i="1"/>
  <c r="Z58" i="1"/>
  <c r="Z215" i="1"/>
  <c r="Z32" i="1"/>
  <c r="Z510" i="1" s="1"/>
  <c r="Z44" i="1"/>
  <c r="Z171" i="1"/>
  <c r="Z92" i="1"/>
  <c r="Z114" i="1"/>
  <c r="Z332" i="1"/>
  <c r="Z295" i="1"/>
  <c r="Z462" i="1"/>
  <c r="Z446" i="1"/>
  <c r="Z153" i="1"/>
  <c r="Z71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<sst xmlns="http://schemas.openxmlformats.org/spreadsheetml/2006/main" count="2247" uniqueCount="824">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</sst>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37" t="s">
        <v>0</v>
      </c>
      <c r="E1" s="590"/>
      <c r="F1" s="590"/>
      <c r="G1" s="14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69"/>
      <c r="P5" s="26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7"/>
      <c r="AC5" s="57"/>
      <c r="AD5" s="57"/>
      <c r="AE5" s="57"/>
    </row>
    <row r="6" spans="1:32" s="17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70"/>
      <c r="P6" s="26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71"/>
      <c r="P7" s="26"/>
      <c r="Q7" s="46"/>
      <c r="R7" s="46"/>
      <c r="T7" s="569"/>
      <c r="U7" s="586"/>
      <c r="V7" s="777"/>
      <c r="W7" s="778"/>
      <c r="AB7" s="57"/>
      <c r="AC7" s="57"/>
      <c r="AD7" s="57"/>
      <c r="AE7" s="57"/>
    </row>
    <row r="8" spans="1:32" s="17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72"/>
      <c r="P8" s="26" t="s">
        <v>19</v>
      </c>
      <c r="Q8" s="689">
        <v>0.41666666666666669</v>
      </c>
      <c r="R8" s="623"/>
      <c r="T8" s="569"/>
      <c r="U8" s="586"/>
      <c r="V8" s="777"/>
      <c r="W8" s="778"/>
      <c r="AB8" s="57"/>
      <c r="AC8" s="57"/>
      <c r="AD8" s="57"/>
      <c r="AE8" s="57"/>
    </row>
    <row r="9" spans="1:32" s="17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67"/>
      <c r="P9" s="29" t="s">
        <v>20</v>
      </c>
      <c r="Q9" s="674"/>
      <c r="R9" s="675"/>
      <c r="T9" s="569"/>
      <c r="U9" s="586"/>
      <c r="V9" s="779"/>
      <c r="W9" s="78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68"/>
      <c r="P10" s="29" t="s">
        <v>21</v>
      </c>
      <c r="Q10" s="730"/>
      <c r="R10" s="73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78"/>
      <c r="R11" s="679"/>
      <c r="U11" s="26" t="s">
        <v>26</v>
      </c>
      <c r="V11" s="816" t="s">
        <v>27</v>
      </c>
      <c r="W11" s="67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73"/>
      <c r="P12" s="26" t="s">
        <v>29</v>
      </c>
      <c r="Q12" s="689"/>
      <c r="R12" s="623"/>
      <c r="S12" s="27"/>
      <c r="U12" s="26"/>
      <c r="V12" s="590"/>
      <c r="W12" s="569"/>
      <c r="AB12" s="57"/>
      <c r="AC12" s="57"/>
      <c r="AD12" s="57"/>
      <c r="AE12" s="57"/>
    </row>
    <row r="13" spans="1:32" s="17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73"/>
      <c r="O13" s="29"/>
      <c r="P13" s="29" t="s">
        <v>31</v>
      </c>
      <c r="Q13" s="816"/>
      <c r="R13" s="67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74"/>
      <c r="P15" s="709" t="s">
        <v>34</v>
      </c>
      <c r="Q15" s="590"/>
      <c r="R15" s="590"/>
      <c r="S15" s="590"/>
      <c r="T15" s="590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0"/>
      <c r="Q16" s="710"/>
      <c r="R16" s="710"/>
      <c r="S16" s="710"/>
      <c r="T16" s="7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77"/>
      <c r="BD17" s="76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78" t="s">
        <v>60</v>
      </c>
      <c r="V18" s="78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77"/>
      <c r="BD18" s="76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52"/>
      <c r="AB19" s="52"/>
      <c r="AC19" s="52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62"/>
      <c r="AB20" s="62"/>
      <c r="AC20" s="6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64">
        <v>4680115886643</v>
      </c>
      <c r="E22" s="565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3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64">
        <v>4680115885912</v>
      </c>
      <c r="E26" s="565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64">
        <v>4607091388237</v>
      </c>
      <c r="E27" s="565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64">
        <v>4680115886230</v>
      </c>
      <c r="E28" s="565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64">
        <v>4680115886247</v>
      </c>
      <c r="E29" s="565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64">
        <v>4680115885905</v>
      </c>
      <c r="E30" s="565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64">
        <v>4607091388244</v>
      </c>
      <c r="E31" s="565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64">
        <v>4607091388503</v>
      </c>
      <c r="E35" s="565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52"/>
      <c r="AB38" s="52"/>
      <c r="AC38" s="52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62"/>
      <c r="AB39" s="62"/>
      <c r="AC39" s="6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64">
        <v>4607091385670</v>
      </c>
      <c r="E41" s="565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23</v>
      </c>
      <c r="Y41" s="53">
        <f>IFERROR(IF(X41="",0,CEILING((X41/$H41),1)*$H41),"")</f>
        <v>32.400000000000006</v>
      </c>
      <c r="Z41" s="39">
        <f>IFERROR(IF(Y41=0,"",ROUNDUP(Y41/H41,0)*0.01898),"")</f>
        <v>5.6940000000000004E-2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23.926388888888884</v>
      </c>
      <c r="BN41" s="75">
        <f>IFERROR(Y41*I41/H41,"0")</f>
        <v>33.705000000000005</v>
      </c>
      <c r="BO41" s="75">
        <f>IFERROR(1/J41*(X41/H41),"0")</f>
        <v>3.3275462962962958E-2</v>
      </c>
      <c r="BP41" s="75">
        <f>IFERROR(1/J41*(Y41/H41),"0")</f>
        <v>4.6875000000000007E-2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64">
        <v>4607091385687</v>
      </c>
      <c r="E42" s="565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64">
        <v>4680115882539</v>
      </c>
      <c r="E43" s="565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64</v>
      </c>
      <c r="Y43" s="53">
        <f>IFERROR(IF(X43="",0,CEILING((X43/$H43),1)*$H43),"")</f>
        <v>66.600000000000009</v>
      </c>
      <c r="Z43" s="39">
        <f>IFERROR(IF(Y43=0,"",ROUNDUP(Y43/H43,0)*0.00902),"")</f>
        <v>0.16236</v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67.632432432432438</v>
      </c>
      <c r="BN43" s="75">
        <f>IFERROR(Y43*I43/H43,"0")</f>
        <v>70.38000000000001</v>
      </c>
      <c r="BO43" s="75">
        <f>IFERROR(1/J43*(X43/H43),"0")</f>
        <v>0.13104013104013101</v>
      </c>
      <c r="BP43" s="75">
        <f>IFERROR(1/J43*(Y43/H43),"0")</f>
        <v>0.13636363636363635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40" t="s">
        <v>72</v>
      </c>
      <c r="X44" s="41">
        <f>IFERROR(X41/H41,"0")+IFERROR(X42/H42,"0")+IFERROR(X43/H43,"0")</f>
        <v>19.426926926926924</v>
      </c>
      <c r="Y44" s="41">
        <f>IFERROR(Y41/H41,"0")+IFERROR(Y42/H42,"0")+IFERROR(Y43/H43,"0")</f>
        <v>21</v>
      </c>
      <c r="Z44" s="41">
        <f>IFERROR(IF(Z41="",0,Z41),"0")+IFERROR(IF(Z42="",0,Z42),"0")+IFERROR(IF(Z43="",0,Z43),"0")</f>
        <v>0.21929999999999999</v>
      </c>
      <c r="AA44" s="64"/>
      <c r="AB44" s="64"/>
      <c r="AC44" s="64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40" t="s">
        <v>69</v>
      </c>
      <c r="X45" s="41">
        <f>IFERROR(SUM(X41:X43),"0")</f>
        <v>87</v>
      </c>
      <c r="Y45" s="41">
        <f>IFERROR(SUM(Y41:Y43),"0")</f>
        <v>99.000000000000014</v>
      </c>
      <c r="Z45" s="40"/>
      <c r="AA45" s="64"/>
      <c r="AB45" s="64"/>
      <c r="AC45" s="64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64">
        <v>4680115884915</v>
      </c>
      <c r="E47" s="565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62"/>
      <c r="AB50" s="62"/>
      <c r="AC50" s="6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64">
        <v>4680115885882</v>
      </c>
      <c r="E52" s="565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4</v>
      </c>
      <c r="Y52" s="53">
        <f t="shared" ref="Y52:Y57" si="6">IFERROR(IF(X52="",0,CEILING((X52/$H52),1)*$H52),"")</f>
        <v>11.2</v>
      </c>
      <c r="Z52" s="39">
        <f>IFERROR(IF(Y52=0,"",ROUNDUP(Y52/H52,0)*0.01898),"")</f>
        <v>1.898E-2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4.1553571428571434</v>
      </c>
      <c r="BN52" s="75">
        <f t="shared" ref="BN52:BN57" si="8">IFERROR(Y52*I52/H52,"0")</f>
        <v>11.635</v>
      </c>
      <c r="BO52" s="75">
        <f t="shared" ref="BO52:BO57" si="9">IFERROR(1/J52*(X52/H52),"0")</f>
        <v>5.580357142857143E-3</v>
      </c>
      <c r="BP52" s="75">
        <f t="shared" ref="BP52:BP57" si="10">IFERROR(1/J52*(Y52/H52),"0")</f>
        <v>1.5625E-2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64">
        <v>4680115881426</v>
      </c>
      <c r="E53" s="565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64">
        <v>4680115880283</v>
      </c>
      <c r="E54" s="565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64">
        <v>4680115881525</v>
      </c>
      <c r="E55" s="565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64">
        <v>4680115885899</v>
      </c>
      <c r="E56" s="565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64">
        <v>4680115881419</v>
      </c>
      <c r="E57" s="565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40" t="s">
        <v>72</v>
      </c>
      <c r="X58" s="41">
        <f>IFERROR(X52/H52,"0")+IFERROR(X53/H53,"0")+IFERROR(X54/H54,"0")+IFERROR(X55/H55,"0")+IFERROR(X56/H56,"0")+IFERROR(X57/H57,"0")</f>
        <v>0.35714285714285715</v>
      </c>
      <c r="Y58" s="41">
        <f>IFERROR(Y52/H52,"0")+IFERROR(Y53/H53,"0")+IFERROR(Y54/H54,"0")+IFERROR(Y55/H55,"0")+IFERROR(Y56/H56,"0")+IFERROR(Y57/H57,"0")</f>
        <v>1</v>
      </c>
      <c r="Z58" s="41">
        <f>IFERROR(IF(Z52="",0,Z52),"0")+IFERROR(IF(Z53="",0,Z53),"0")+IFERROR(IF(Z54="",0,Z54),"0")+IFERROR(IF(Z55="",0,Z55),"0")+IFERROR(IF(Z56="",0,Z56),"0")+IFERROR(IF(Z57="",0,Z57),"0")</f>
        <v>1.898E-2</v>
      </c>
      <c r="AA58" s="64"/>
      <c r="AB58" s="64"/>
      <c r="AC58" s="64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40" t="s">
        <v>69</v>
      </c>
      <c r="X59" s="41">
        <f>IFERROR(SUM(X52:X57),"0")</f>
        <v>4</v>
      </c>
      <c r="Y59" s="41">
        <f>IFERROR(SUM(Y52:Y57),"0")</f>
        <v>11.2</v>
      </c>
      <c r="Z59" s="40"/>
      <c r="AA59" s="64"/>
      <c r="AB59" s="64"/>
      <c r="AC59" s="64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64">
        <v>4680115881440</v>
      </c>
      <c r="E61" s="565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64">
        <v>4680115882751</v>
      </c>
      <c r="E62" s="565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64">
        <v>4680115885950</v>
      </c>
      <c r="E63" s="565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64">
        <v>4680115881433</v>
      </c>
      <c r="E64" s="565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64">
        <v>4680115885073</v>
      </c>
      <c r="E68" s="565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64">
        <v>4680115885059</v>
      </c>
      <c r="E69" s="565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24</v>
      </c>
      <c r="Y69" s="53">
        <f>IFERROR(IF(X69="",0,CEILING((X69/$H69),1)*$H69),"")</f>
        <v>25.2</v>
      </c>
      <c r="Z69" s="39">
        <f>IFERROR(IF(Y69=0,"",ROUNDUP(Y69/H69,0)*0.00502),"")</f>
        <v>7.0280000000000009E-2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25.333333333333329</v>
      </c>
      <c r="BN69" s="75">
        <f>IFERROR(Y69*I69/H69,"0")</f>
        <v>26.599999999999998</v>
      </c>
      <c r="BO69" s="75">
        <f>IFERROR(1/J69*(X69/H69),"0")</f>
        <v>5.6980056980056981E-2</v>
      </c>
      <c r="BP69" s="75">
        <f>IFERROR(1/J69*(Y69/H69),"0")</f>
        <v>5.9829059829059839E-2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64">
        <v>4680115885097</v>
      </c>
      <c r="E70" s="565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2</v>
      </c>
      <c r="Y70" s="53">
        <f>IFERROR(IF(X70="",0,CEILING((X70/$H70),1)*$H70),"")</f>
        <v>3.6</v>
      </c>
      <c r="Z70" s="39">
        <f>IFERROR(IF(Y70=0,"",ROUNDUP(Y70/H70,0)*0.00502),"")</f>
        <v>1.004E-2</v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2.1111111111111112</v>
      </c>
      <c r="BN70" s="75">
        <f>IFERROR(Y70*I70/H70,"0")</f>
        <v>3.8</v>
      </c>
      <c r="BO70" s="75">
        <f>IFERROR(1/J70*(X70/H70),"0")</f>
        <v>4.7483380816714157E-3</v>
      </c>
      <c r="BP70" s="75">
        <f>IFERROR(1/J70*(Y70/H70),"0")</f>
        <v>8.5470085470085479E-3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40" t="s">
        <v>72</v>
      </c>
      <c r="X71" s="41">
        <f>IFERROR(X68/H68,"0")+IFERROR(X69/H69,"0")+IFERROR(X70/H70,"0")</f>
        <v>14.444444444444443</v>
      </c>
      <c r="Y71" s="41">
        <f>IFERROR(Y68/H68,"0")+IFERROR(Y69/H69,"0")+IFERROR(Y70/H70,"0")</f>
        <v>16</v>
      </c>
      <c r="Z71" s="41">
        <f>IFERROR(IF(Z68="",0,Z68),"0")+IFERROR(IF(Z69="",0,Z69),"0")+IFERROR(IF(Z70="",0,Z70),"0")</f>
        <v>8.0320000000000003E-2</v>
      </c>
      <c r="AA71" s="64"/>
      <c r="AB71" s="64"/>
      <c r="AC71" s="64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40" t="s">
        <v>69</v>
      </c>
      <c r="X72" s="41">
        <f>IFERROR(SUM(X68:X70),"0")</f>
        <v>26</v>
      </c>
      <c r="Y72" s="41">
        <f>IFERROR(SUM(Y68:Y70),"0")</f>
        <v>28.8</v>
      </c>
      <c r="Z72" s="40"/>
      <c r="AA72" s="64"/>
      <c r="AB72" s="64"/>
      <c r="AC72" s="64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64">
        <v>4680115881891</v>
      </c>
      <c r="E74" s="565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64">
        <v>4680115885769</v>
      </c>
      <c r="E75" s="565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5</v>
      </c>
      <c r="Y75" s="53">
        <f t="shared" si="11"/>
        <v>8.4</v>
      </c>
      <c r="Z75" s="39">
        <f>IFERROR(IF(Y75=0,"",ROUNDUP(Y75/H75,0)*0.01898),"")</f>
        <v>1.898E-2</v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5.2589285714285721</v>
      </c>
      <c r="BN75" s="75">
        <f t="shared" si="13"/>
        <v>8.8350000000000009</v>
      </c>
      <c r="BO75" s="75">
        <f t="shared" si="14"/>
        <v>9.300595238095238E-3</v>
      </c>
      <c r="BP75" s="75">
        <f t="shared" si="15"/>
        <v>1.5625E-2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64">
        <v>4680115884410</v>
      </c>
      <c r="E76" s="565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64">
        <v>4680115884311</v>
      </c>
      <c r="E77" s="565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64">
        <v>4680115885929</v>
      </c>
      <c r="E78" s="565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64">
        <v>4680115884403</v>
      </c>
      <c r="E79" s="565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40" t="s">
        <v>72</v>
      </c>
      <c r="X80" s="41">
        <f>IFERROR(X74/H74,"0")+IFERROR(X75/H75,"0")+IFERROR(X76/H76,"0")+IFERROR(X77/H77,"0")+IFERROR(X78/H78,"0")+IFERROR(X79/H79,"0")</f>
        <v>0.59523809523809523</v>
      </c>
      <c r="Y80" s="41">
        <f>IFERROR(Y74/H74,"0")+IFERROR(Y75/H75,"0")+IFERROR(Y76/H76,"0")+IFERROR(Y77/H77,"0")+IFERROR(Y78/H78,"0")+IFERROR(Y79/H79,"0")</f>
        <v>1</v>
      </c>
      <c r="Z80" s="41">
        <f>IFERROR(IF(Z74="",0,Z74),"0")+IFERROR(IF(Z75="",0,Z75),"0")+IFERROR(IF(Z76="",0,Z76),"0")+IFERROR(IF(Z77="",0,Z77),"0")+IFERROR(IF(Z78="",0,Z78),"0")+IFERROR(IF(Z79="",0,Z79),"0")</f>
        <v>1.898E-2</v>
      </c>
      <c r="AA80" s="64"/>
      <c r="AB80" s="64"/>
      <c r="AC80" s="64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40" t="s">
        <v>69</v>
      </c>
      <c r="X81" s="41">
        <f>IFERROR(SUM(X74:X79),"0")</f>
        <v>5</v>
      </c>
      <c r="Y81" s="41">
        <f>IFERROR(SUM(Y74:Y79),"0")</f>
        <v>8.4</v>
      </c>
      <c r="Z81" s="40"/>
      <c r="AA81" s="64"/>
      <c r="AB81" s="64"/>
      <c r="AC81" s="64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64">
        <v>4680115881532</v>
      </c>
      <c r="E83" s="565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11</v>
      </c>
      <c r="Y83" s="53">
        <f>IFERROR(IF(X83="",0,CEILING((X83/$H83),1)*$H83),"")</f>
        <v>15.6</v>
      </c>
      <c r="Z83" s="39">
        <f>IFERROR(IF(Y83=0,"",ROUNDUP(Y83/H83,0)*0.01898),"")</f>
        <v>3.7960000000000001E-2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11.613461538461538</v>
      </c>
      <c r="BN83" s="75">
        <f>IFERROR(Y83*I83/H83,"0")</f>
        <v>16.47</v>
      </c>
      <c r="BO83" s="75">
        <f>IFERROR(1/J83*(X83/H83),"0")</f>
        <v>2.2035256410256412E-2</v>
      </c>
      <c r="BP83" s="75">
        <f>IFERROR(1/J83*(Y83/H83),"0")</f>
        <v>3.125E-2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64">
        <v>4680115881464</v>
      </c>
      <c r="E84" s="565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40" t="s">
        <v>72</v>
      </c>
      <c r="X85" s="41">
        <f>IFERROR(X83/H83,"0")+IFERROR(X84/H84,"0")</f>
        <v>1.4102564102564104</v>
      </c>
      <c r="Y85" s="41">
        <f>IFERROR(Y83/H83,"0")+IFERROR(Y84/H84,"0")</f>
        <v>2</v>
      </c>
      <c r="Z85" s="41">
        <f>IFERROR(IF(Z83="",0,Z83),"0")+IFERROR(IF(Z84="",0,Z84),"0")</f>
        <v>3.7960000000000001E-2</v>
      </c>
      <c r="AA85" s="64"/>
      <c r="AB85" s="64"/>
      <c r="AC85" s="64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40" t="s">
        <v>69</v>
      </c>
      <c r="X86" s="41">
        <f>IFERROR(SUM(X83:X84),"0")</f>
        <v>11</v>
      </c>
      <c r="Y86" s="41">
        <f>IFERROR(SUM(Y83:Y84),"0")</f>
        <v>15.6</v>
      </c>
      <c r="Z86" s="40"/>
      <c r="AA86" s="64"/>
      <c r="AB86" s="64"/>
      <c r="AC86" s="64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62"/>
      <c r="AB87" s="62"/>
      <c r="AC87" s="6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64">
        <v>4680115881327</v>
      </c>
      <c r="E89" s="565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customHeight="1" x14ac:dyDescent="0.25">
      <c r="A90" s="60" t="s">
        <v>180</v>
      </c>
      <c r="B90" s="60" t="s">
        <v>181</v>
      </c>
      <c r="C90" s="34">
        <v>4301011476</v>
      </c>
      <c r="D90" s="564">
        <v>4680115881518</v>
      </c>
      <c r="E90" s="565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64">
        <v>4680115881303</v>
      </c>
      <c r="E91" s="565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64">
        <v>4607091386967</v>
      </c>
      <c r="E95" s="565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34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0</v>
      </c>
      <c r="Y95" s="53">
        <f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27" customHeight="1" x14ac:dyDescent="0.25">
      <c r="A96" s="60" t="s">
        <v>188</v>
      </c>
      <c r="B96" s="60" t="s">
        <v>189</v>
      </c>
      <c r="C96" s="34">
        <v>4301051788</v>
      </c>
      <c r="D96" s="564">
        <v>4680115884953</v>
      </c>
      <c r="E96" s="565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191</v>
      </c>
      <c r="B97" s="60" t="s">
        <v>192</v>
      </c>
      <c r="C97" s="34">
        <v>4301051718</v>
      </c>
      <c r="D97" s="564">
        <v>4607091385731</v>
      </c>
      <c r="E97" s="565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191</v>
      </c>
      <c r="B98" s="60" t="s">
        <v>193</v>
      </c>
      <c r="C98" s="34">
        <v>4301052039</v>
      </c>
      <c r="D98" s="564">
        <v>4607091385731</v>
      </c>
      <c r="E98" s="565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45</v>
      </c>
      <c r="Y98" s="53">
        <f>IFERROR(IF(X98="",0,CEILING((X98/$H98),1)*$H98),"")</f>
        <v>45.900000000000006</v>
      </c>
      <c r="Z98" s="39">
        <f>IFERROR(IF(Y98=0,"",ROUNDUP(Y98/H98,0)*0.00651),"")</f>
        <v>0.11067</v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49.199999999999996</v>
      </c>
      <c r="BN98" s="75">
        <f>IFERROR(Y98*I98/H98,"0")</f>
        <v>50.183999999999997</v>
      </c>
      <c r="BO98" s="75">
        <f>IFERROR(1/J98*(X98/H98),"0")</f>
        <v>9.1575091575091569E-2</v>
      </c>
      <c r="BP98" s="75">
        <f>IFERROR(1/J98*(Y98/H98),"0")</f>
        <v>9.3406593406593408E-2</v>
      </c>
    </row>
    <row r="99" spans="1:68" ht="16.5" customHeight="1" x14ac:dyDescent="0.25">
      <c r="A99" s="60" t="s">
        <v>195</v>
      </c>
      <c r="B99" s="60" t="s">
        <v>196</v>
      </c>
      <c r="C99" s="34">
        <v>4301051438</v>
      </c>
      <c r="D99" s="564">
        <v>4680115880894</v>
      </c>
      <c r="E99" s="565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40" t="s">
        <v>72</v>
      </c>
      <c r="X100" s="41">
        <f>IFERROR(X95/H95,"0")+IFERROR(X96/H96,"0")+IFERROR(X97/H97,"0")+IFERROR(X98/H98,"0")+IFERROR(X99/H99,"0")</f>
        <v>16.666666666666664</v>
      </c>
      <c r="Y100" s="41">
        <f>IFERROR(Y95/H95,"0")+IFERROR(Y96/H96,"0")+IFERROR(Y97/H97,"0")+IFERROR(Y98/H98,"0")+IFERROR(Y99/H99,"0")</f>
        <v>17</v>
      </c>
      <c r="Z100" s="41">
        <f>IFERROR(IF(Z95="",0,Z95),"0")+IFERROR(IF(Z96="",0,Z96),"0")+IFERROR(IF(Z97="",0,Z97),"0")+IFERROR(IF(Z98="",0,Z98),"0")+IFERROR(IF(Z99="",0,Z99),"0")</f>
        <v>0.11067</v>
      </c>
      <c r="AA100" s="64"/>
      <c r="AB100" s="64"/>
      <c r="AC100" s="64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40" t="s">
        <v>69</v>
      </c>
      <c r="X101" s="41">
        <f>IFERROR(SUM(X95:X99),"0")</f>
        <v>45</v>
      </c>
      <c r="Y101" s="41">
        <f>IFERROR(SUM(Y95:Y99),"0")</f>
        <v>45.900000000000006</v>
      </c>
      <c r="Z101" s="40"/>
      <c r="AA101" s="64"/>
      <c r="AB101" s="64"/>
      <c r="AC101" s="64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62"/>
      <c r="AB102" s="62"/>
      <c r="AC102" s="6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63"/>
      <c r="AB103" s="63"/>
      <c r="AC103" s="63"/>
    </row>
    <row r="104" spans="1:68" ht="16.5" customHeight="1" x14ac:dyDescent="0.25">
      <c r="A104" s="60" t="s">
        <v>199</v>
      </c>
      <c r="B104" s="60" t="s">
        <v>200</v>
      </c>
      <c r="C104" s="34">
        <v>4301011514</v>
      </c>
      <c r="D104" s="564">
        <v>4680115882133</v>
      </c>
      <c r="E104" s="565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202</v>
      </c>
      <c r="B105" s="60" t="s">
        <v>203</v>
      </c>
      <c r="C105" s="34">
        <v>4301011417</v>
      </c>
      <c r="D105" s="564">
        <v>4680115880269</v>
      </c>
      <c r="E105" s="565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204</v>
      </c>
      <c r="B106" s="60" t="s">
        <v>205</v>
      </c>
      <c r="C106" s="34">
        <v>4301011415</v>
      </c>
      <c r="D106" s="564">
        <v>4680115880429</v>
      </c>
      <c r="E106" s="565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108</v>
      </c>
      <c r="Y106" s="53">
        <f>IFERROR(IF(X106="",0,CEILING((X106/$H106),1)*$H106),"")</f>
        <v>108</v>
      </c>
      <c r="Z106" s="39">
        <f>IFERROR(IF(Y106=0,"",ROUNDUP(Y106/H106,0)*0.00902),"")</f>
        <v>0.21648000000000001</v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113.04</v>
      </c>
      <c r="BN106" s="75">
        <f>IFERROR(Y106*I106/H106,"0")</f>
        <v>113.04</v>
      </c>
      <c r="BO106" s="75">
        <f>IFERROR(1/J106*(X106/H106),"0")</f>
        <v>0.18181818181818182</v>
      </c>
      <c r="BP106" s="75">
        <f>IFERROR(1/J106*(Y106/H106),"0")</f>
        <v>0.18181818181818182</v>
      </c>
    </row>
    <row r="107" spans="1:68" ht="16.5" customHeight="1" x14ac:dyDescent="0.25">
      <c r="A107" s="60" t="s">
        <v>206</v>
      </c>
      <c r="B107" s="60" t="s">
        <v>207</v>
      </c>
      <c r="C107" s="34">
        <v>4301011462</v>
      </c>
      <c r="D107" s="564">
        <v>4680115881457</v>
      </c>
      <c r="E107" s="565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40" t="s">
        <v>72</v>
      </c>
      <c r="X108" s="41">
        <f>IFERROR(X104/H104,"0")+IFERROR(X105/H105,"0")+IFERROR(X106/H106,"0")+IFERROR(X107/H107,"0")</f>
        <v>24</v>
      </c>
      <c r="Y108" s="41">
        <f>IFERROR(Y104/H104,"0")+IFERROR(Y105/H105,"0")+IFERROR(Y106/H106,"0")+IFERROR(Y107/H107,"0")</f>
        <v>24</v>
      </c>
      <c r="Z108" s="41">
        <f>IFERROR(IF(Z104="",0,Z104),"0")+IFERROR(IF(Z105="",0,Z105),"0")+IFERROR(IF(Z106="",0,Z106),"0")+IFERROR(IF(Z107="",0,Z107),"0")</f>
        <v>0.21648000000000001</v>
      </c>
      <c r="AA108" s="64"/>
      <c r="AB108" s="64"/>
      <c r="AC108" s="64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40" t="s">
        <v>69</v>
      </c>
      <c r="X109" s="41">
        <f>IFERROR(SUM(X104:X107),"0")</f>
        <v>108</v>
      </c>
      <c r="Y109" s="41">
        <f>IFERROR(SUM(Y104:Y107),"0")</f>
        <v>108</v>
      </c>
      <c r="Z109" s="40"/>
      <c r="AA109" s="64"/>
      <c r="AB109" s="64"/>
      <c r="AC109" s="64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63"/>
      <c r="AB110" s="63"/>
      <c r="AC110" s="63"/>
    </row>
    <row r="111" spans="1:68" ht="16.5" customHeight="1" x14ac:dyDescent="0.25">
      <c r="A111" s="60" t="s">
        <v>208</v>
      </c>
      <c r="B111" s="60" t="s">
        <v>209</v>
      </c>
      <c r="C111" s="34">
        <v>4301020345</v>
      </c>
      <c r="D111" s="564">
        <v>4680115881488</v>
      </c>
      <c r="E111" s="565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4</v>
      </c>
      <c r="Y111" s="53">
        <f>IFERROR(IF(X111="",0,CEILING((X111/$H111),1)*$H111),"")</f>
        <v>10.8</v>
      </c>
      <c r="Z111" s="39">
        <f>IFERROR(IF(Y111=0,"",ROUNDUP(Y111/H111,0)*0.01898),"")</f>
        <v>1.898E-2</v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4.1611111111111105</v>
      </c>
      <c r="BN111" s="75">
        <f>IFERROR(Y111*I111/H111,"0")</f>
        <v>11.234999999999999</v>
      </c>
      <c r="BO111" s="75">
        <f>IFERROR(1/J111*(X111/H111),"0")</f>
        <v>5.7870370370370367E-3</v>
      </c>
      <c r="BP111" s="75">
        <f>IFERROR(1/J111*(Y111/H111),"0")</f>
        <v>1.5625E-2</v>
      </c>
    </row>
    <row r="112" spans="1:68" ht="16.5" customHeight="1" x14ac:dyDescent="0.25">
      <c r="A112" s="60" t="s">
        <v>211</v>
      </c>
      <c r="B112" s="60" t="s">
        <v>212</v>
      </c>
      <c r="C112" s="34">
        <v>4301020346</v>
      </c>
      <c r="D112" s="564">
        <v>4680115882775</v>
      </c>
      <c r="E112" s="565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213</v>
      </c>
      <c r="B113" s="60" t="s">
        <v>214</v>
      </c>
      <c r="C113" s="34">
        <v>4301020344</v>
      </c>
      <c r="D113" s="564">
        <v>4680115880658</v>
      </c>
      <c r="E113" s="565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6</v>
      </c>
      <c r="Y113" s="53">
        <f>IFERROR(IF(X113="",0,CEILING((X113/$H113),1)*$H113),"")</f>
        <v>7.1999999999999993</v>
      </c>
      <c r="Z113" s="39">
        <f>IFERROR(IF(Y113=0,"",ROUNDUP(Y113/H113,0)*0.00651),"")</f>
        <v>1.9529999999999999E-2</v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6.45</v>
      </c>
      <c r="BN113" s="75">
        <f>IFERROR(Y113*I113/H113,"0")</f>
        <v>7.7399999999999993</v>
      </c>
      <c r="BO113" s="75">
        <f>IFERROR(1/J113*(X113/H113),"0")</f>
        <v>1.3736263736263738E-2</v>
      </c>
      <c r="BP113" s="75">
        <f>IFERROR(1/J113*(Y113/H113),"0")</f>
        <v>1.6483516483516484E-2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40" t="s">
        <v>72</v>
      </c>
      <c r="X114" s="41">
        <f>IFERROR(X111/H111,"0")+IFERROR(X112/H112,"0")+IFERROR(X113/H113,"0")</f>
        <v>2.8703703703703702</v>
      </c>
      <c r="Y114" s="41">
        <f>IFERROR(Y111/H111,"0")+IFERROR(Y112/H112,"0")+IFERROR(Y113/H113,"0")</f>
        <v>4</v>
      </c>
      <c r="Z114" s="41">
        <f>IFERROR(IF(Z111="",0,Z111),"0")+IFERROR(IF(Z112="",0,Z112),"0")+IFERROR(IF(Z113="",0,Z113),"0")</f>
        <v>3.8510000000000003E-2</v>
      </c>
      <c r="AA114" s="64"/>
      <c r="AB114" s="64"/>
      <c r="AC114" s="64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40" t="s">
        <v>69</v>
      </c>
      <c r="X115" s="41">
        <f>IFERROR(SUM(X111:X113),"0")</f>
        <v>10</v>
      </c>
      <c r="Y115" s="41">
        <f>IFERROR(SUM(Y111:Y113),"0")</f>
        <v>18</v>
      </c>
      <c r="Z115" s="40"/>
      <c r="AA115" s="64"/>
      <c r="AB115" s="64"/>
      <c r="AC115" s="64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63"/>
      <c r="AB116" s="63"/>
      <c r="AC116" s="63"/>
    </row>
    <row r="117" spans="1:68" ht="16.5" customHeight="1" x14ac:dyDescent="0.25">
      <c r="A117" s="60" t="s">
        <v>215</v>
      </c>
      <c r="B117" s="60" t="s">
        <v>216</v>
      </c>
      <c r="C117" s="34">
        <v>4301051724</v>
      </c>
      <c r="D117" s="564">
        <v>4607091385168</v>
      </c>
      <c r="E117" s="565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50</v>
      </c>
      <c r="Y117" s="53">
        <f>IFERROR(IF(X117="",0,CEILING((X117/$H117),1)*$H117),"")</f>
        <v>56.699999999999996</v>
      </c>
      <c r="Z117" s="39">
        <f>IFERROR(IF(Y117=0,"",ROUNDUP(Y117/H117,0)*0.01898),"")</f>
        <v>0.13286000000000001</v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53.166666666666664</v>
      </c>
      <c r="BN117" s="75">
        <f>IFERROR(Y117*I117/H117,"0")</f>
        <v>60.290999999999997</v>
      </c>
      <c r="BO117" s="75">
        <f>IFERROR(1/J117*(X117/H117),"0")</f>
        <v>9.6450617283950615E-2</v>
      </c>
      <c r="BP117" s="75">
        <f>IFERROR(1/J117*(Y117/H117),"0")</f>
        <v>0.109375</v>
      </c>
    </row>
    <row r="118" spans="1:68" ht="27" customHeight="1" x14ac:dyDescent="0.25">
      <c r="A118" s="60" t="s">
        <v>218</v>
      </c>
      <c r="B118" s="60" t="s">
        <v>219</v>
      </c>
      <c r="C118" s="34">
        <v>4301051730</v>
      </c>
      <c r="D118" s="564">
        <v>4607091383256</v>
      </c>
      <c r="E118" s="565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220</v>
      </c>
      <c r="B119" s="60" t="s">
        <v>221</v>
      </c>
      <c r="C119" s="34">
        <v>4301051721</v>
      </c>
      <c r="D119" s="564">
        <v>4607091385748</v>
      </c>
      <c r="E119" s="565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222</v>
      </c>
      <c r="B120" s="60" t="s">
        <v>223</v>
      </c>
      <c r="C120" s="34">
        <v>4301051740</v>
      </c>
      <c r="D120" s="564">
        <v>4680115884533</v>
      </c>
      <c r="E120" s="565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40" t="s">
        <v>72</v>
      </c>
      <c r="X121" s="41">
        <f>IFERROR(X117/H117,"0")+IFERROR(X118/H118,"0")+IFERROR(X119/H119,"0")+IFERROR(X120/H120,"0")</f>
        <v>6.1728395061728394</v>
      </c>
      <c r="Y121" s="41">
        <f>IFERROR(Y117/H117,"0")+IFERROR(Y118/H118,"0")+IFERROR(Y119/H119,"0")+IFERROR(Y120/H120,"0")</f>
        <v>7</v>
      </c>
      <c r="Z121" s="41">
        <f>IFERROR(IF(Z117="",0,Z117),"0")+IFERROR(IF(Z118="",0,Z118),"0")+IFERROR(IF(Z119="",0,Z119),"0")+IFERROR(IF(Z120="",0,Z120),"0")</f>
        <v>0.13286000000000001</v>
      </c>
      <c r="AA121" s="64"/>
      <c r="AB121" s="64"/>
      <c r="AC121" s="64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40" t="s">
        <v>69</v>
      </c>
      <c r="X122" s="41">
        <f>IFERROR(SUM(X117:X120),"0")</f>
        <v>50</v>
      </c>
      <c r="Y122" s="41">
        <f>IFERROR(SUM(Y117:Y120),"0")</f>
        <v>56.699999999999996</v>
      </c>
      <c r="Z122" s="40"/>
      <c r="AA122" s="64"/>
      <c r="AB122" s="64"/>
      <c r="AC122" s="64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63"/>
      <c r="AB123" s="63"/>
      <c r="AC123" s="63"/>
    </row>
    <row r="124" spans="1:68" ht="27" customHeight="1" x14ac:dyDescent="0.25">
      <c r="A124" s="60" t="s">
        <v>225</v>
      </c>
      <c r="B124" s="60" t="s">
        <v>226</v>
      </c>
      <c r="C124" s="34">
        <v>4301060357</v>
      </c>
      <c r="D124" s="564">
        <v>4680115882652</v>
      </c>
      <c r="E124" s="565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228</v>
      </c>
      <c r="B125" s="60" t="s">
        <v>229</v>
      </c>
      <c r="C125" s="34">
        <v>4301060317</v>
      </c>
      <c r="D125" s="564">
        <v>4680115880238</v>
      </c>
      <c r="E125" s="565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62"/>
      <c r="AB128" s="62"/>
      <c r="AC128" s="6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63"/>
      <c r="AB129" s="63"/>
      <c r="AC129" s="63"/>
    </row>
    <row r="130" spans="1:68" ht="27" customHeight="1" x14ac:dyDescent="0.25">
      <c r="A130" s="60" t="s">
        <v>232</v>
      </c>
      <c r="B130" s="60" t="s">
        <v>233</v>
      </c>
      <c r="C130" s="34">
        <v>4301011564</v>
      </c>
      <c r="D130" s="564">
        <v>4680115882577</v>
      </c>
      <c r="E130" s="565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customHeight="1" x14ac:dyDescent="0.25">
      <c r="A131" s="60" t="s">
        <v>232</v>
      </c>
      <c r="B131" s="60" t="s">
        <v>235</v>
      </c>
      <c r="C131" s="34">
        <v>4301011562</v>
      </c>
      <c r="D131" s="564">
        <v>4680115882577</v>
      </c>
      <c r="E131" s="565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63"/>
      <c r="AB134" s="63"/>
      <c r="AC134" s="63"/>
    </row>
    <row r="135" spans="1:68" ht="27" customHeight="1" x14ac:dyDescent="0.25">
      <c r="A135" s="60" t="s">
        <v>236</v>
      </c>
      <c r="B135" s="60" t="s">
        <v>237</v>
      </c>
      <c r="C135" s="34">
        <v>4301031234</v>
      </c>
      <c r="D135" s="564">
        <v>4680115883444</v>
      </c>
      <c r="E135" s="565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236</v>
      </c>
      <c r="B136" s="60" t="s">
        <v>239</v>
      </c>
      <c r="C136" s="34">
        <v>4301031235</v>
      </c>
      <c r="D136" s="564">
        <v>4680115883444</v>
      </c>
      <c r="E136" s="565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63"/>
      <c r="AB139" s="63"/>
      <c r="AC139" s="63"/>
    </row>
    <row r="140" spans="1:68" ht="16.5" customHeight="1" x14ac:dyDescent="0.25">
      <c r="A140" s="60" t="s">
        <v>240</v>
      </c>
      <c r="B140" s="60" t="s">
        <v>241</v>
      </c>
      <c r="C140" s="34">
        <v>4301051477</v>
      </c>
      <c r="D140" s="564">
        <v>4680115882584</v>
      </c>
      <c r="E140" s="565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240</v>
      </c>
      <c r="B141" s="60" t="s">
        <v>242</v>
      </c>
      <c r="C141" s="34">
        <v>4301051476</v>
      </c>
      <c r="D141" s="564">
        <v>4680115882584</v>
      </c>
      <c r="E141" s="565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62"/>
      <c r="AB144" s="62"/>
      <c r="AC144" s="6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63"/>
      <c r="AB145" s="63"/>
      <c r="AC145" s="63"/>
    </row>
    <row r="146" spans="1:68" ht="27" customHeight="1" x14ac:dyDescent="0.25">
      <c r="A146" s="60" t="s">
        <v>243</v>
      </c>
      <c r="B146" s="60" t="s">
        <v>244</v>
      </c>
      <c r="C146" s="34">
        <v>4301011705</v>
      </c>
      <c r="D146" s="564">
        <v>4607091384604</v>
      </c>
      <c r="E146" s="565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63"/>
      <c r="AB149" s="63"/>
      <c r="AC149" s="63"/>
    </row>
    <row r="150" spans="1:68" ht="16.5" customHeight="1" x14ac:dyDescent="0.25">
      <c r="A150" s="60" t="s">
        <v>246</v>
      </c>
      <c r="B150" s="60" t="s">
        <v>247</v>
      </c>
      <c r="C150" s="34">
        <v>4301030895</v>
      </c>
      <c r="D150" s="564">
        <v>4607091387667</v>
      </c>
      <c r="E150" s="565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249</v>
      </c>
      <c r="B151" s="60" t="s">
        <v>250</v>
      </c>
      <c r="C151" s="34">
        <v>4301030961</v>
      </c>
      <c r="D151" s="564">
        <v>4607091387636</v>
      </c>
      <c r="E151" s="565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252</v>
      </c>
      <c r="B152" s="60" t="s">
        <v>253</v>
      </c>
      <c r="C152" s="34">
        <v>4301030963</v>
      </c>
      <c r="D152" s="564">
        <v>4607091382426</v>
      </c>
      <c r="E152" s="565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52"/>
      <c r="AB155" s="52"/>
      <c r="AC155" s="52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62"/>
      <c r="AB156" s="62"/>
      <c r="AC156" s="6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63"/>
      <c r="AB157" s="63"/>
      <c r="AC157" s="63"/>
    </row>
    <row r="158" spans="1:68" ht="27" customHeight="1" x14ac:dyDescent="0.25">
      <c r="A158" s="60" t="s">
        <v>257</v>
      </c>
      <c r="B158" s="60" t="s">
        <v>258</v>
      </c>
      <c r="C158" s="34">
        <v>4301020323</v>
      </c>
      <c r="D158" s="564">
        <v>4680115886223</v>
      </c>
      <c r="E158" s="565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2</v>
      </c>
      <c r="Y158" s="53">
        <f>IFERROR(IF(X158="",0,CEILING((X158/$H158),1)*$H158),"")</f>
        <v>3.96</v>
      </c>
      <c r="Z158" s="39">
        <f>IFERROR(IF(Y158=0,"",ROUNDUP(Y158/H158,0)*0.00502),"")</f>
        <v>1.004E-2</v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2.1010101010101012</v>
      </c>
      <c r="BN158" s="75">
        <f>IFERROR(Y158*I158/H158,"0")</f>
        <v>4.16</v>
      </c>
      <c r="BO158" s="75">
        <f>IFERROR(1/J158*(X158/H158),"0")</f>
        <v>4.3166709833376508E-3</v>
      </c>
      <c r="BP158" s="75">
        <f>IFERROR(1/J158*(Y158/H158),"0")</f>
        <v>8.5470085470085479E-3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40" t="s">
        <v>72</v>
      </c>
      <c r="X159" s="41">
        <f>IFERROR(X158/H158,"0")</f>
        <v>1.0101010101010102</v>
      </c>
      <c r="Y159" s="41">
        <f>IFERROR(Y158/H158,"0")</f>
        <v>2</v>
      </c>
      <c r="Z159" s="41">
        <f>IFERROR(IF(Z158="",0,Z158),"0")</f>
        <v>1.004E-2</v>
      </c>
      <c r="AA159" s="64"/>
      <c r="AB159" s="64"/>
      <c r="AC159" s="64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40" t="s">
        <v>69</v>
      </c>
      <c r="X160" s="41">
        <f>IFERROR(SUM(X158:X158),"0")</f>
        <v>2</v>
      </c>
      <c r="Y160" s="41">
        <f>IFERROR(SUM(Y158:Y158),"0")</f>
        <v>3.96</v>
      </c>
      <c r="Z160" s="40"/>
      <c r="AA160" s="64"/>
      <c r="AB160" s="64"/>
      <c r="AC160" s="64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63"/>
      <c r="AB161" s="63"/>
      <c r="AC161" s="63"/>
    </row>
    <row r="162" spans="1:68" ht="27" customHeight="1" x14ac:dyDescent="0.25">
      <c r="A162" s="60" t="s">
        <v>260</v>
      </c>
      <c r="B162" s="60" t="s">
        <v>261</v>
      </c>
      <c r="C162" s="34">
        <v>4301031191</v>
      </c>
      <c r="D162" s="564">
        <v>4680115880993</v>
      </c>
      <c r="E162" s="565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60</v>
      </c>
      <c r="Y162" s="53">
        <f t="shared" ref="Y162:Y170" si="16">IFERROR(IF(X162="",0,CEILING((X162/$H162),1)*$H162),"")</f>
        <v>63</v>
      </c>
      <c r="Z162" s="39">
        <f>IFERROR(IF(Y162=0,"",ROUNDUP(Y162/H162,0)*0.00902),"")</f>
        <v>0.1353</v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63.857142857142854</v>
      </c>
      <c r="BN162" s="75">
        <f t="shared" ref="BN162:BN170" si="18">IFERROR(Y162*I162/H162,"0")</f>
        <v>67.049999999999983</v>
      </c>
      <c r="BO162" s="75">
        <f t="shared" ref="BO162:BO170" si="19">IFERROR(1/J162*(X162/H162),"0")</f>
        <v>0.10822510822510822</v>
      </c>
      <c r="BP162" s="75">
        <f t="shared" ref="BP162:BP170" si="20">IFERROR(1/J162*(Y162/H162),"0")</f>
        <v>0.11363636363636365</v>
      </c>
    </row>
    <row r="163" spans="1:68" ht="27" customHeight="1" x14ac:dyDescent="0.25">
      <c r="A163" s="60" t="s">
        <v>263</v>
      </c>
      <c r="B163" s="60" t="s">
        <v>264</v>
      </c>
      <c r="C163" s="34">
        <v>4301031204</v>
      </c>
      <c r="D163" s="564">
        <v>4680115881761</v>
      </c>
      <c r="E163" s="565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266</v>
      </c>
      <c r="B164" s="60" t="s">
        <v>267</v>
      </c>
      <c r="C164" s="34">
        <v>4301031201</v>
      </c>
      <c r="D164" s="564">
        <v>4680115881563</v>
      </c>
      <c r="E164" s="565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0</v>
      </c>
      <c r="Y164" s="53">
        <f t="shared" si="16"/>
        <v>0</v>
      </c>
      <c r="Z164" s="39" t="str">
        <f>IFERROR(IF(Y164=0,"",ROUNDUP(Y164/H164,0)*0.00902),"")</f>
        <v/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0</v>
      </c>
      <c r="BN164" s="75">
        <f t="shared" si="18"/>
        <v>0</v>
      </c>
      <c r="BO164" s="75">
        <f t="shared" si="19"/>
        <v>0</v>
      </c>
      <c r="BP164" s="75">
        <f t="shared" si="20"/>
        <v>0</v>
      </c>
    </row>
    <row r="165" spans="1:68" ht="27" customHeight="1" x14ac:dyDescent="0.25">
      <c r="A165" s="60" t="s">
        <v>269</v>
      </c>
      <c r="B165" s="60" t="s">
        <v>270</v>
      </c>
      <c r="C165" s="34">
        <v>4301031199</v>
      </c>
      <c r="D165" s="564">
        <v>4680115880986</v>
      </c>
      <c r="E165" s="565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60</v>
      </c>
      <c r="Y165" s="53">
        <f t="shared" si="16"/>
        <v>60.900000000000006</v>
      </c>
      <c r="Z165" s="39">
        <f>IFERROR(IF(Y165=0,"",ROUNDUP(Y165/H165,0)*0.00502),"")</f>
        <v>0.14558000000000001</v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63.714285714285715</v>
      </c>
      <c r="BN165" s="75">
        <f t="shared" si="18"/>
        <v>64.67</v>
      </c>
      <c r="BO165" s="75">
        <f t="shared" si="19"/>
        <v>0.12210012210012211</v>
      </c>
      <c r="BP165" s="75">
        <f t="shared" si="20"/>
        <v>0.12393162393162395</v>
      </c>
    </row>
    <row r="166" spans="1:68" ht="27" customHeight="1" x14ac:dyDescent="0.25">
      <c r="A166" s="60" t="s">
        <v>271</v>
      </c>
      <c r="B166" s="60" t="s">
        <v>272</v>
      </c>
      <c r="C166" s="34">
        <v>4301031205</v>
      </c>
      <c r="D166" s="564">
        <v>4680115881785</v>
      </c>
      <c r="E166" s="565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customHeight="1" x14ac:dyDescent="0.25">
      <c r="A167" s="60" t="s">
        <v>273</v>
      </c>
      <c r="B167" s="60" t="s">
        <v>274</v>
      </c>
      <c r="C167" s="34">
        <v>4301031399</v>
      </c>
      <c r="D167" s="564">
        <v>4680115886537</v>
      </c>
      <c r="E167" s="565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276</v>
      </c>
      <c r="B168" s="60" t="s">
        <v>277</v>
      </c>
      <c r="C168" s="34">
        <v>4301031202</v>
      </c>
      <c r="D168" s="564">
        <v>4680115881679</v>
      </c>
      <c r="E168" s="565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38</v>
      </c>
      <c r="Y168" s="53">
        <f t="shared" si="16"/>
        <v>39.9</v>
      </c>
      <c r="Z168" s="39">
        <f>IFERROR(IF(Y168=0,"",ROUNDUP(Y168/H168,0)*0.00502),"")</f>
        <v>9.5380000000000006E-2</v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39.80952380952381</v>
      </c>
      <c r="BN168" s="75">
        <f t="shared" si="18"/>
        <v>41.8</v>
      </c>
      <c r="BO168" s="75">
        <f t="shared" si="19"/>
        <v>7.7330077330077338E-2</v>
      </c>
      <c r="BP168" s="75">
        <f t="shared" si="20"/>
        <v>8.11965811965812E-2</v>
      </c>
    </row>
    <row r="169" spans="1:68" ht="27" customHeight="1" x14ac:dyDescent="0.25">
      <c r="A169" s="60" t="s">
        <v>278</v>
      </c>
      <c r="B169" s="60" t="s">
        <v>279</v>
      </c>
      <c r="C169" s="34">
        <v>4301031158</v>
      </c>
      <c r="D169" s="564">
        <v>4680115880191</v>
      </c>
      <c r="E169" s="565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customHeight="1" x14ac:dyDescent="0.25">
      <c r="A170" s="60" t="s">
        <v>280</v>
      </c>
      <c r="B170" s="60" t="s">
        <v>281</v>
      </c>
      <c r="C170" s="34">
        <v>4301031245</v>
      </c>
      <c r="D170" s="564">
        <v>4680115883963</v>
      </c>
      <c r="E170" s="565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60.952380952380949</v>
      </c>
      <c r="Y171" s="41">
        <f>IFERROR(Y162/H162,"0")+IFERROR(Y163/H163,"0")+IFERROR(Y164/H164,"0")+IFERROR(Y165/H165,"0")+IFERROR(Y166/H166,"0")+IFERROR(Y167/H167,"0")+IFERROR(Y168/H168,"0")+IFERROR(Y169/H169,"0")+IFERROR(Y170/H170,"0")</f>
        <v>63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0.37626000000000004</v>
      </c>
      <c r="AA171" s="64"/>
      <c r="AB171" s="64"/>
      <c r="AC171" s="64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40" t="s">
        <v>69</v>
      </c>
      <c r="X172" s="41">
        <f>IFERROR(SUM(X162:X170),"0")</f>
        <v>158</v>
      </c>
      <c r="Y172" s="41">
        <f>IFERROR(SUM(Y162:Y170),"0")</f>
        <v>163.80000000000001</v>
      </c>
      <c r="Z172" s="40"/>
      <c r="AA172" s="64"/>
      <c r="AB172" s="64"/>
      <c r="AC172" s="64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63"/>
      <c r="AB173" s="63"/>
      <c r="AC173" s="63"/>
    </row>
    <row r="174" spans="1:68" ht="27" customHeight="1" x14ac:dyDescent="0.25">
      <c r="A174" s="60" t="s">
        <v>283</v>
      </c>
      <c r="B174" s="60" t="s">
        <v>284</v>
      </c>
      <c r="C174" s="34">
        <v>4301032053</v>
      </c>
      <c r="D174" s="564">
        <v>4680115886780</v>
      </c>
      <c r="E174" s="565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288</v>
      </c>
      <c r="B175" s="60" t="s">
        <v>289</v>
      </c>
      <c r="C175" s="34">
        <v>4301032051</v>
      </c>
      <c r="D175" s="564">
        <v>4680115886742</v>
      </c>
      <c r="E175" s="565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291</v>
      </c>
      <c r="B176" s="60" t="s">
        <v>292</v>
      </c>
      <c r="C176" s="34">
        <v>4301032052</v>
      </c>
      <c r="D176" s="564">
        <v>4680115886766</v>
      </c>
      <c r="E176" s="565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63"/>
      <c r="AB179" s="63"/>
      <c r="AC179" s="63"/>
    </row>
    <row r="180" spans="1:68" ht="27" customHeight="1" x14ac:dyDescent="0.25">
      <c r="A180" s="60" t="s">
        <v>294</v>
      </c>
      <c r="B180" s="60" t="s">
        <v>295</v>
      </c>
      <c r="C180" s="34">
        <v>4301170013</v>
      </c>
      <c r="D180" s="564">
        <v>4680115886797</v>
      </c>
      <c r="E180" s="565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62"/>
      <c r="AB183" s="62"/>
      <c r="AC183" s="6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63"/>
      <c r="AB184" s="63"/>
      <c r="AC184" s="63"/>
    </row>
    <row r="185" spans="1:68" ht="16.5" customHeight="1" x14ac:dyDescent="0.25">
      <c r="A185" s="60" t="s">
        <v>297</v>
      </c>
      <c r="B185" s="60" t="s">
        <v>298</v>
      </c>
      <c r="C185" s="34">
        <v>4301011450</v>
      </c>
      <c r="D185" s="564">
        <v>4680115881402</v>
      </c>
      <c r="E185" s="565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300</v>
      </c>
      <c r="B186" s="60" t="s">
        <v>301</v>
      </c>
      <c r="C186" s="34">
        <v>4301011768</v>
      </c>
      <c r="D186" s="564">
        <v>4680115881396</v>
      </c>
      <c r="E186" s="565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63"/>
      <c r="AB189" s="63"/>
      <c r="AC189" s="63"/>
    </row>
    <row r="190" spans="1:68" ht="16.5" customHeight="1" x14ac:dyDescent="0.25">
      <c r="A190" s="60" t="s">
        <v>302</v>
      </c>
      <c r="B190" s="60" t="s">
        <v>303</v>
      </c>
      <c r="C190" s="34">
        <v>4301020262</v>
      </c>
      <c r="D190" s="564">
        <v>4680115882935</v>
      </c>
      <c r="E190" s="565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305</v>
      </c>
      <c r="B191" s="60" t="s">
        <v>306</v>
      </c>
      <c r="C191" s="34">
        <v>4301020220</v>
      </c>
      <c r="D191" s="564">
        <v>4680115880764</v>
      </c>
      <c r="E191" s="565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63"/>
      <c r="AB194" s="63"/>
      <c r="AC194" s="63"/>
    </row>
    <row r="195" spans="1:68" ht="27" customHeight="1" x14ac:dyDescent="0.25">
      <c r="A195" s="60" t="s">
        <v>307</v>
      </c>
      <c r="B195" s="60" t="s">
        <v>308</v>
      </c>
      <c r="C195" s="34">
        <v>4301031224</v>
      </c>
      <c r="D195" s="564">
        <v>4680115882683</v>
      </c>
      <c r="E195" s="565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223</v>
      </c>
      <c r="Y195" s="53">
        <f t="shared" ref="Y195:Y202" si="21">IFERROR(IF(X195="",0,CEILING((X195/$H195),1)*$H195),"")</f>
        <v>226.8</v>
      </c>
      <c r="Z195" s="39">
        <f>IFERROR(IF(Y195=0,"",ROUNDUP(Y195/H195,0)*0.00902),"")</f>
        <v>0.37884000000000001</v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231.67222222222219</v>
      </c>
      <c r="BN195" s="75">
        <f t="shared" ref="BN195:BN202" si="23">IFERROR(Y195*I195/H195,"0")</f>
        <v>235.62</v>
      </c>
      <c r="BO195" s="75">
        <f t="shared" ref="BO195:BO202" si="24">IFERROR(1/J195*(X195/H195),"0")</f>
        <v>0.31285072951739618</v>
      </c>
      <c r="BP195" s="75">
        <f t="shared" ref="BP195:BP202" si="25">IFERROR(1/J195*(Y195/H195),"0")</f>
        <v>0.31818181818181818</v>
      </c>
    </row>
    <row r="196" spans="1:68" ht="27" customHeight="1" x14ac:dyDescent="0.25">
      <c r="A196" s="60" t="s">
        <v>310</v>
      </c>
      <c r="B196" s="60" t="s">
        <v>311</v>
      </c>
      <c r="C196" s="34">
        <v>4301031230</v>
      </c>
      <c r="D196" s="564">
        <v>4680115882690</v>
      </c>
      <c r="E196" s="565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202</v>
      </c>
      <c r="Y196" s="53">
        <f t="shared" si="21"/>
        <v>205.20000000000002</v>
      </c>
      <c r="Z196" s="39">
        <f>IFERROR(IF(Y196=0,"",ROUNDUP(Y196/H196,0)*0.00902),"")</f>
        <v>0.34276000000000001</v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209.85555555555555</v>
      </c>
      <c r="BN196" s="75">
        <f t="shared" si="23"/>
        <v>213.18000000000004</v>
      </c>
      <c r="BO196" s="75">
        <f t="shared" si="24"/>
        <v>0.28338945005611671</v>
      </c>
      <c r="BP196" s="75">
        <f t="shared" si="25"/>
        <v>0.2878787878787879</v>
      </c>
    </row>
    <row r="197" spans="1:68" ht="27" customHeight="1" x14ac:dyDescent="0.25">
      <c r="A197" s="60" t="s">
        <v>313</v>
      </c>
      <c r="B197" s="60" t="s">
        <v>314</v>
      </c>
      <c r="C197" s="34">
        <v>4301031220</v>
      </c>
      <c r="D197" s="564">
        <v>4680115882669</v>
      </c>
      <c r="E197" s="565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customHeight="1" x14ac:dyDescent="0.25">
      <c r="A198" s="60" t="s">
        <v>316</v>
      </c>
      <c r="B198" s="60" t="s">
        <v>317</v>
      </c>
      <c r="C198" s="34">
        <v>4301031221</v>
      </c>
      <c r="D198" s="564">
        <v>4680115882676</v>
      </c>
      <c r="E198" s="565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0</v>
      </c>
      <c r="Y198" s="53">
        <f t="shared" si="21"/>
        <v>0</v>
      </c>
      <c r="Z198" s="39" t="str">
        <f>IFERROR(IF(Y198=0,"",ROUNDUP(Y198/H198,0)*0.00902),"")</f>
        <v/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0</v>
      </c>
      <c r="BN198" s="75">
        <f t="shared" si="23"/>
        <v>0</v>
      </c>
      <c r="BO198" s="75">
        <f t="shared" si="24"/>
        <v>0</v>
      </c>
      <c r="BP198" s="75">
        <f t="shared" si="25"/>
        <v>0</v>
      </c>
    </row>
    <row r="199" spans="1:68" ht="27" customHeight="1" x14ac:dyDescent="0.25">
      <c r="A199" s="60" t="s">
        <v>319</v>
      </c>
      <c r="B199" s="60" t="s">
        <v>320</v>
      </c>
      <c r="C199" s="34">
        <v>4301031223</v>
      </c>
      <c r="D199" s="564">
        <v>4680115884014</v>
      </c>
      <c r="E199" s="565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customHeight="1" x14ac:dyDescent="0.25">
      <c r="A200" s="60" t="s">
        <v>321</v>
      </c>
      <c r="B200" s="60" t="s">
        <v>322</v>
      </c>
      <c r="C200" s="34">
        <v>4301031222</v>
      </c>
      <c r="D200" s="564">
        <v>4680115884007</v>
      </c>
      <c r="E200" s="565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customHeight="1" x14ac:dyDescent="0.25">
      <c r="A201" s="60" t="s">
        <v>323</v>
      </c>
      <c r="B201" s="60" t="s">
        <v>324</v>
      </c>
      <c r="C201" s="34">
        <v>4301031229</v>
      </c>
      <c r="D201" s="564">
        <v>4680115884038</v>
      </c>
      <c r="E201" s="565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325</v>
      </c>
      <c r="B202" s="60" t="s">
        <v>326</v>
      </c>
      <c r="C202" s="34">
        <v>4301031225</v>
      </c>
      <c r="D202" s="564">
        <v>4680115884021</v>
      </c>
      <c r="E202" s="565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78.703703703703695</v>
      </c>
      <c r="Y203" s="41">
        <f>IFERROR(Y195/H195,"0")+IFERROR(Y196/H196,"0")+IFERROR(Y197/H197,"0")+IFERROR(Y198/H198,"0")+IFERROR(Y199/H199,"0")+IFERROR(Y200/H200,"0")+IFERROR(Y201/H201,"0")+IFERROR(Y202/H202,"0")</f>
        <v>80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0.72160000000000002</v>
      </c>
      <c r="AA203" s="64"/>
      <c r="AB203" s="64"/>
      <c r="AC203" s="64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40" t="s">
        <v>69</v>
      </c>
      <c r="X204" s="41">
        <f>IFERROR(SUM(X195:X202),"0")</f>
        <v>425</v>
      </c>
      <c r="Y204" s="41">
        <f>IFERROR(SUM(Y195:Y202),"0")</f>
        <v>432</v>
      </c>
      <c r="Z204" s="40"/>
      <c r="AA204" s="64"/>
      <c r="AB204" s="64"/>
      <c r="AC204" s="64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63"/>
      <c r="AB205" s="63"/>
      <c r="AC205" s="63"/>
    </row>
    <row r="206" spans="1:68" ht="27" customHeight="1" x14ac:dyDescent="0.25">
      <c r="A206" s="60" t="s">
        <v>327</v>
      </c>
      <c r="B206" s="60" t="s">
        <v>328</v>
      </c>
      <c r="C206" s="34">
        <v>4301051408</v>
      </c>
      <c r="D206" s="564">
        <v>4680115881594</v>
      </c>
      <c r="E206" s="565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customHeight="1" x14ac:dyDescent="0.25">
      <c r="A207" s="60" t="s">
        <v>330</v>
      </c>
      <c r="B207" s="60" t="s">
        <v>331</v>
      </c>
      <c r="C207" s="34">
        <v>4301051411</v>
      </c>
      <c r="D207" s="564">
        <v>4680115881617</v>
      </c>
      <c r="E207" s="565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333</v>
      </c>
      <c r="B208" s="60" t="s">
        <v>334</v>
      </c>
      <c r="C208" s="34">
        <v>4301051656</v>
      </c>
      <c r="D208" s="564">
        <v>4680115880573</v>
      </c>
      <c r="E208" s="565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0</v>
      </c>
      <c r="Y208" s="53">
        <f t="shared" si="26"/>
        <v>0</v>
      </c>
      <c r="Z208" s="39" t="str">
        <f>IFERROR(IF(Y208=0,"",ROUNDUP(Y208/H208,0)*0.01898),"")</f>
        <v/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336</v>
      </c>
      <c r="B209" s="60" t="s">
        <v>337</v>
      </c>
      <c r="C209" s="34">
        <v>4301051407</v>
      </c>
      <c r="D209" s="564">
        <v>4680115882195</v>
      </c>
      <c r="E209" s="565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88</v>
      </c>
      <c r="Y209" s="53">
        <f t="shared" si="26"/>
        <v>88.8</v>
      </c>
      <c r="Z209" s="39">
        <f t="shared" ref="Z209:Z214" si="31">IFERROR(IF(Y209=0,"",ROUNDUP(Y209/H209,0)*0.00651),"")</f>
        <v>0.24087</v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97.899999999999991</v>
      </c>
      <c r="BN209" s="75">
        <f t="shared" si="28"/>
        <v>98.789999999999992</v>
      </c>
      <c r="BO209" s="75">
        <f t="shared" si="29"/>
        <v>0.2014652014652015</v>
      </c>
      <c r="BP209" s="75">
        <f t="shared" si="30"/>
        <v>0.20329670329670332</v>
      </c>
    </row>
    <row r="210" spans="1:68" ht="27" customHeight="1" x14ac:dyDescent="0.25">
      <c r="A210" s="60" t="s">
        <v>338</v>
      </c>
      <c r="B210" s="60" t="s">
        <v>339</v>
      </c>
      <c r="C210" s="34">
        <v>4301051752</v>
      </c>
      <c r="D210" s="564">
        <v>4680115882607</v>
      </c>
      <c r="E210" s="565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64">
        <v>4680115880092</v>
      </c>
      <c r="E211" s="565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18</v>
      </c>
      <c r="Y211" s="53">
        <f t="shared" si="26"/>
        <v>19.2</v>
      </c>
      <c r="Z211" s="39">
        <f t="shared" si="31"/>
        <v>5.2080000000000001E-2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19.890000000000004</v>
      </c>
      <c r="BN211" s="75">
        <f t="shared" si="28"/>
        <v>21.216000000000001</v>
      </c>
      <c r="BO211" s="75">
        <f t="shared" si="29"/>
        <v>4.1208791208791215E-2</v>
      </c>
      <c r="BP211" s="75">
        <f t="shared" si="30"/>
        <v>4.3956043956043959E-2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64">
        <v>4680115880221</v>
      </c>
      <c r="E212" s="565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120</v>
      </c>
      <c r="Y212" s="53">
        <f t="shared" si="26"/>
        <v>120</v>
      </c>
      <c r="Z212" s="39">
        <f t="shared" si="31"/>
        <v>0.32550000000000001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132.60000000000002</v>
      </c>
      <c r="BN212" s="75">
        <f t="shared" si="28"/>
        <v>132.60000000000002</v>
      </c>
      <c r="BO212" s="75">
        <f t="shared" si="29"/>
        <v>0.27472527472527475</v>
      </c>
      <c r="BP212" s="75">
        <f t="shared" si="30"/>
        <v>0.27472527472527475</v>
      </c>
    </row>
    <row r="213" spans="1:68" ht="27" customHeight="1" x14ac:dyDescent="0.25">
      <c r="A213" s="60" t="s">
        <v>345</v>
      </c>
      <c r="B213" s="60" t="s">
        <v>346</v>
      </c>
      <c r="C213" s="34">
        <v>4301051945</v>
      </c>
      <c r="D213" s="564">
        <v>4680115880504</v>
      </c>
      <c r="E213" s="565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0</v>
      </c>
      <c r="Y213" s="53">
        <f t="shared" si="26"/>
        <v>0</v>
      </c>
      <c r="Z213" s="39" t="str">
        <f t="shared" si="31"/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0</v>
      </c>
      <c r="BN213" s="75">
        <f t="shared" si="28"/>
        <v>0</v>
      </c>
      <c r="BO213" s="75">
        <f t="shared" si="29"/>
        <v>0</v>
      </c>
      <c r="BP213" s="75">
        <f t="shared" si="30"/>
        <v>0</v>
      </c>
    </row>
    <row r="214" spans="1:68" ht="27" customHeight="1" x14ac:dyDescent="0.25">
      <c r="A214" s="60" t="s">
        <v>348</v>
      </c>
      <c r="B214" s="60" t="s">
        <v>349</v>
      </c>
      <c r="C214" s="34">
        <v>4301051410</v>
      </c>
      <c r="D214" s="564">
        <v>4680115882164</v>
      </c>
      <c r="E214" s="565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102</v>
      </c>
      <c r="Y214" s="53">
        <f t="shared" si="26"/>
        <v>103.2</v>
      </c>
      <c r="Z214" s="39">
        <f t="shared" si="31"/>
        <v>0.27993000000000001</v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112.965</v>
      </c>
      <c r="BN214" s="75">
        <f t="shared" si="28"/>
        <v>114.29400000000001</v>
      </c>
      <c r="BO214" s="75">
        <f t="shared" si="29"/>
        <v>0.23351648351648355</v>
      </c>
      <c r="BP214" s="75">
        <f t="shared" si="30"/>
        <v>0.23626373626373628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136.66666666666669</v>
      </c>
      <c r="Y215" s="41">
        <f>IFERROR(Y206/H206,"0")+IFERROR(Y207/H207,"0")+IFERROR(Y208/H208,"0")+IFERROR(Y209/H209,"0")+IFERROR(Y210/H210,"0")+IFERROR(Y211/H211,"0")+IFERROR(Y212/H212,"0")+IFERROR(Y213/H213,"0")+IFERROR(Y214/H214,"0")</f>
        <v>138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0.89837999999999996</v>
      </c>
      <c r="AA215" s="64"/>
      <c r="AB215" s="64"/>
      <c r="AC215" s="64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40" t="s">
        <v>69</v>
      </c>
      <c r="X216" s="41">
        <f>IFERROR(SUM(X206:X214),"0")</f>
        <v>328</v>
      </c>
      <c r="Y216" s="41">
        <f>IFERROR(SUM(Y206:Y214),"0")</f>
        <v>331.2</v>
      </c>
      <c r="Z216" s="40"/>
      <c r="AA216" s="64"/>
      <c r="AB216" s="64"/>
      <c r="AC216" s="64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63"/>
      <c r="AB217" s="63"/>
      <c r="AC217" s="63"/>
    </row>
    <row r="218" spans="1:68" ht="27" customHeight="1" x14ac:dyDescent="0.25">
      <c r="A218" s="60" t="s">
        <v>351</v>
      </c>
      <c r="B218" s="60" t="s">
        <v>352</v>
      </c>
      <c r="C218" s="34">
        <v>4301060463</v>
      </c>
      <c r="D218" s="564">
        <v>4680115880818</v>
      </c>
      <c r="E218" s="565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27</v>
      </c>
      <c r="Y218" s="53">
        <f>IFERROR(IF(X218="",0,CEILING((X218/$H218),1)*$H218),"")</f>
        <v>28.799999999999997</v>
      </c>
      <c r="Z218" s="39">
        <f>IFERROR(IF(Y218=0,"",ROUNDUP(Y218/H218,0)*0.00651),"")</f>
        <v>7.8119999999999995E-2</v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29.835000000000001</v>
      </c>
      <c r="BN218" s="75">
        <f>IFERROR(Y218*I218/H218,"0")</f>
        <v>31.824000000000002</v>
      </c>
      <c r="BO218" s="75">
        <f>IFERROR(1/J218*(X218/H218),"0")</f>
        <v>6.1813186813186816E-2</v>
      </c>
      <c r="BP218" s="75">
        <f>IFERROR(1/J218*(Y218/H218),"0")</f>
        <v>6.5934065934065936E-2</v>
      </c>
    </row>
    <row r="219" spans="1:68" ht="27" customHeight="1" x14ac:dyDescent="0.25">
      <c r="A219" s="60" t="s">
        <v>354</v>
      </c>
      <c r="B219" s="60" t="s">
        <v>355</v>
      </c>
      <c r="C219" s="34">
        <v>4301060389</v>
      </c>
      <c r="D219" s="564">
        <v>4680115880801</v>
      </c>
      <c r="E219" s="565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40" t="s">
        <v>72</v>
      </c>
      <c r="X220" s="41">
        <f>IFERROR(X218/H218,"0")+IFERROR(X219/H219,"0")</f>
        <v>11.25</v>
      </c>
      <c r="Y220" s="41">
        <f>IFERROR(Y218/H218,"0")+IFERROR(Y219/H219,"0")</f>
        <v>12</v>
      </c>
      <c r="Z220" s="41">
        <f>IFERROR(IF(Z218="",0,Z218),"0")+IFERROR(IF(Z219="",0,Z219),"0")</f>
        <v>7.8119999999999995E-2</v>
      </c>
      <c r="AA220" s="64"/>
      <c r="AB220" s="64"/>
      <c r="AC220" s="64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40" t="s">
        <v>69</v>
      </c>
      <c r="X221" s="41">
        <f>IFERROR(SUM(X218:X219),"0")</f>
        <v>27</v>
      </c>
      <c r="Y221" s="41">
        <f>IFERROR(SUM(Y218:Y219),"0")</f>
        <v>28.799999999999997</v>
      </c>
      <c r="Z221" s="40"/>
      <c r="AA221" s="64"/>
      <c r="AB221" s="64"/>
      <c r="AC221" s="64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62"/>
      <c r="AB222" s="62"/>
      <c r="AC222" s="6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63"/>
      <c r="AB223" s="63"/>
      <c r="AC223" s="63"/>
    </row>
    <row r="224" spans="1:68" ht="27" customHeight="1" x14ac:dyDescent="0.25">
      <c r="A224" s="60" t="s">
        <v>358</v>
      </c>
      <c r="B224" s="60" t="s">
        <v>359</v>
      </c>
      <c r="C224" s="34">
        <v>4301011826</v>
      </c>
      <c r="D224" s="564">
        <v>4680115884137</v>
      </c>
      <c r="E224" s="565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customHeight="1" x14ac:dyDescent="0.25">
      <c r="A225" s="60" t="s">
        <v>361</v>
      </c>
      <c r="B225" s="60" t="s">
        <v>362</v>
      </c>
      <c r="C225" s="34">
        <v>4301011724</v>
      </c>
      <c r="D225" s="564">
        <v>4680115884236</v>
      </c>
      <c r="E225" s="565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364</v>
      </c>
      <c r="B226" s="60" t="s">
        <v>365</v>
      </c>
      <c r="C226" s="34">
        <v>4301011721</v>
      </c>
      <c r="D226" s="564">
        <v>4680115884175</v>
      </c>
      <c r="E226" s="565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4301011824</v>
      </c>
      <c r="D227" s="564">
        <v>4680115884144</v>
      </c>
      <c r="E227" s="565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12</v>
      </c>
      <c r="Y227" s="53">
        <f t="shared" si="32"/>
        <v>12</v>
      </c>
      <c r="Z227" s="39">
        <f>IFERROR(IF(Y227=0,"",ROUNDUP(Y227/H227,0)*0.00902),"")</f>
        <v>2.7060000000000001E-2</v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12.629999999999999</v>
      </c>
      <c r="BN227" s="75">
        <f t="shared" si="34"/>
        <v>12.629999999999999</v>
      </c>
      <c r="BO227" s="75">
        <f t="shared" si="35"/>
        <v>2.2727272727272728E-2</v>
      </c>
      <c r="BP227" s="75">
        <f t="shared" si="36"/>
        <v>2.2727272727272728E-2</v>
      </c>
    </row>
    <row r="228" spans="1:68" ht="27" customHeight="1" x14ac:dyDescent="0.25">
      <c r="A228" s="60" t="s">
        <v>369</v>
      </c>
      <c r="B228" s="60" t="s">
        <v>370</v>
      </c>
      <c r="C228" s="34">
        <v>4301012149</v>
      </c>
      <c r="D228" s="564">
        <v>4680115886551</v>
      </c>
      <c r="E228" s="565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customHeight="1" x14ac:dyDescent="0.25">
      <c r="A229" s="60" t="s">
        <v>372</v>
      </c>
      <c r="B229" s="60" t="s">
        <v>373</v>
      </c>
      <c r="C229" s="34">
        <v>4301011726</v>
      </c>
      <c r="D229" s="564">
        <v>4680115884182</v>
      </c>
      <c r="E229" s="565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374</v>
      </c>
      <c r="B230" s="60" t="s">
        <v>375</v>
      </c>
      <c r="C230" s="34">
        <v>4301011722</v>
      </c>
      <c r="D230" s="564">
        <v>4680115884205</v>
      </c>
      <c r="E230" s="565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40" t="s">
        <v>72</v>
      </c>
      <c r="X231" s="41">
        <f>IFERROR(X224/H224,"0")+IFERROR(X225/H225,"0")+IFERROR(X226/H226,"0")+IFERROR(X227/H227,"0")+IFERROR(X228/H228,"0")+IFERROR(X229/H229,"0")+IFERROR(X230/H230,"0")</f>
        <v>3</v>
      </c>
      <c r="Y231" s="41">
        <f>IFERROR(Y224/H224,"0")+IFERROR(Y225/H225,"0")+IFERROR(Y226/H226,"0")+IFERROR(Y227/H227,"0")+IFERROR(Y228/H228,"0")+IFERROR(Y229/H229,"0")+IFERROR(Y230/H230,"0")</f>
        <v>3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2.7060000000000001E-2</v>
      </c>
      <c r="AA231" s="64"/>
      <c r="AB231" s="64"/>
      <c r="AC231" s="64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40" t="s">
        <v>69</v>
      </c>
      <c r="X232" s="41">
        <f>IFERROR(SUM(X224:X230),"0")</f>
        <v>12</v>
      </c>
      <c r="Y232" s="41">
        <f>IFERROR(SUM(Y224:Y230),"0")</f>
        <v>12</v>
      </c>
      <c r="Z232" s="40"/>
      <c r="AA232" s="64"/>
      <c r="AB232" s="64"/>
      <c r="AC232" s="64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63"/>
      <c r="AB233" s="63"/>
      <c r="AC233" s="63"/>
    </row>
    <row r="234" spans="1:68" ht="27" customHeight="1" x14ac:dyDescent="0.25">
      <c r="A234" s="60" t="s">
        <v>376</v>
      </c>
      <c r="B234" s="60" t="s">
        <v>377</v>
      </c>
      <c r="C234" s="34">
        <v>4301020377</v>
      </c>
      <c r="D234" s="564">
        <v>4680115885981</v>
      </c>
      <c r="E234" s="565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63"/>
      <c r="AB237" s="63"/>
      <c r="AC237" s="63"/>
    </row>
    <row r="238" spans="1:68" ht="27" customHeight="1" x14ac:dyDescent="0.25">
      <c r="A238" s="60" t="s">
        <v>380</v>
      </c>
      <c r="B238" s="60" t="s">
        <v>381</v>
      </c>
      <c r="C238" s="34">
        <v>4301040362</v>
      </c>
      <c r="D238" s="564">
        <v>4680115886803</v>
      </c>
      <c r="E238" s="565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4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6</v>
      </c>
      <c r="Y238" s="53">
        <f>IFERROR(IF(X238="",0,CEILING((X238/$H238),1)*$H238),"")</f>
        <v>7.2</v>
      </c>
      <c r="Z238" s="39">
        <f>IFERROR(IF(Y238=0,"",ROUNDUP(Y238/H238,0)*0.0059),"")</f>
        <v>2.3599999999999999E-2</v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6.5833333333333339</v>
      </c>
      <c r="BN238" s="75">
        <f>IFERROR(Y238*I238/H238,"0")</f>
        <v>7.9</v>
      </c>
      <c r="BO238" s="75">
        <f>IFERROR(1/J238*(X238/H238),"0")</f>
        <v>1.5432098765432096E-2</v>
      </c>
      <c r="BP238" s="75">
        <f>IFERROR(1/J238*(Y238/H238),"0")</f>
        <v>1.8518518518518517E-2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40" t="s">
        <v>72</v>
      </c>
      <c r="X239" s="41">
        <f>IFERROR(X238/H238,"0")</f>
        <v>3.333333333333333</v>
      </c>
      <c r="Y239" s="41">
        <f>IFERROR(Y238/H238,"0")</f>
        <v>4</v>
      </c>
      <c r="Z239" s="41">
        <f>IFERROR(IF(Z238="",0,Z238),"0")</f>
        <v>2.3599999999999999E-2</v>
      </c>
      <c r="AA239" s="64"/>
      <c r="AB239" s="64"/>
      <c r="AC239" s="64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40" t="s">
        <v>69</v>
      </c>
      <c r="X240" s="41">
        <f>IFERROR(SUM(X238:X238),"0")</f>
        <v>6</v>
      </c>
      <c r="Y240" s="41">
        <f>IFERROR(SUM(Y238:Y238),"0")</f>
        <v>7.2</v>
      </c>
      <c r="Z240" s="40"/>
      <c r="AA240" s="64"/>
      <c r="AB240" s="64"/>
      <c r="AC240" s="64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63"/>
      <c r="AB241" s="63"/>
      <c r="AC241" s="63"/>
    </row>
    <row r="242" spans="1:68" ht="27" customHeight="1" x14ac:dyDescent="0.25">
      <c r="A242" s="60" t="s">
        <v>385</v>
      </c>
      <c r="B242" s="60" t="s">
        <v>386</v>
      </c>
      <c r="C242" s="34">
        <v>4301041004</v>
      </c>
      <c r="D242" s="564">
        <v>4680115886704</v>
      </c>
      <c r="E242" s="565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388</v>
      </c>
      <c r="B243" s="60" t="s">
        <v>389</v>
      </c>
      <c r="C243" s="34">
        <v>4301041008</v>
      </c>
      <c r="D243" s="564">
        <v>4680115886681</v>
      </c>
      <c r="E243" s="565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75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391</v>
      </c>
      <c r="B244" s="60" t="s">
        <v>392</v>
      </c>
      <c r="C244" s="34">
        <v>4301041007</v>
      </c>
      <c r="D244" s="564">
        <v>4680115886735</v>
      </c>
      <c r="E244" s="565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394</v>
      </c>
      <c r="B245" s="60" t="s">
        <v>395</v>
      </c>
      <c r="C245" s="34">
        <v>4301041006</v>
      </c>
      <c r="D245" s="564">
        <v>4680115886728</v>
      </c>
      <c r="E245" s="565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396</v>
      </c>
      <c r="B246" s="60" t="s">
        <v>397</v>
      </c>
      <c r="C246" s="34">
        <v>4301041005</v>
      </c>
      <c r="D246" s="564">
        <v>4680115886711</v>
      </c>
      <c r="E246" s="565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62"/>
      <c r="AB249" s="62"/>
      <c r="AC249" s="6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63"/>
      <c r="AB250" s="63"/>
      <c r="AC250" s="63"/>
    </row>
    <row r="251" spans="1:68" ht="27" customHeight="1" x14ac:dyDescent="0.25">
      <c r="A251" s="60" t="s">
        <v>399</v>
      </c>
      <c r="B251" s="60" t="s">
        <v>400</v>
      </c>
      <c r="C251" s="34">
        <v>4301011855</v>
      </c>
      <c r="D251" s="564">
        <v>4680115885837</v>
      </c>
      <c r="E251" s="565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402</v>
      </c>
      <c r="B252" s="60" t="s">
        <v>403</v>
      </c>
      <c r="C252" s="34">
        <v>4301011850</v>
      </c>
      <c r="D252" s="564">
        <v>4680115885806</v>
      </c>
      <c r="E252" s="565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customHeight="1" x14ac:dyDescent="0.25">
      <c r="A253" s="60" t="s">
        <v>405</v>
      </c>
      <c r="B253" s="60" t="s">
        <v>406</v>
      </c>
      <c r="C253" s="34">
        <v>4301011853</v>
      </c>
      <c r="D253" s="564">
        <v>4680115885851</v>
      </c>
      <c r="E253" s="565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408</v>
      </c>
      <c r="B254" s="60" t="s">
        <v>409</v>
      </c>
      <c r="C254" s="34">
        <v>4301011852</v>
      </c>
      <c r="D254" s="564">
        <v>4680115885844</v>
      </c>
      <c r="E254" s="565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411</v>
      </c>
      <c r="B255" s="60" t="s">
        <v>412</v>
      </c>
      <c r="C255" s="34">
        <v>4301011851</v>
      </c>
      <c r="D255" s="564">
        <v>4680115885820</v>
      </c>
      <c r="E255" s="565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62"/>
      <c r="AB258" s="62"/>
      <c r="AC258" s="6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63"/>
      <c r="AB259" s="63"/>
      <c r="AC259" s="63"/>
    </row>
    <row r="260" spans="1:68" ht="27" customHeight="1" x14ac:dyDescent="0.25">
      <c r="A260" s="60" t="s">
        <v>415</v>
      </c>
      <c r="B260" s="60" t="s">
        <v>416</v>
      </c>
      <c r="C260" s="34">
        <v>4301011223</v>
      </c>
      <c r="D260" s="564">
        <v>4607091383423</v>
      </c>
      <c r="E260" s="565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417</v>
      </c>
      <c r="B261" s="60" t="s">
        <v>418</v>
      </c>
      <c r="C261" s="34">
        <v>4301012199</v>
      </c>
      <c r="D261" s="564">
        <v>4680115886957</v>
      </c>
      <c r="E261" s="565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421</v>
      </c>
      <c r="B262" s="60" t="s">
        <v>422</v>
      </c>
      <c r="C262" s="34">
        <v>4301012098</v>
      </c>
      <c r="D262" s="564">
        <v>4680115885660</v>
      </c>
      <c r="E262" s="565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424</v>
      </c>
      <c r="B263" s="60" t="s">
        <v>425</v>
      </c>
      <c r="C263" s="34">
        <v>4301012176</v>
      </c>
      <c r="D263" s="564">
        <v>4680115886773</v>
      </c>
      <c r="E263" s="565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69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62"/>
      <c r="AB266" s="62"/>
      <c r="AC266" s="6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63"/>
      <c r="AB267" s="63"/>
      <c r="AC267" s="63"/>
    </row>
    <row r="268" spans="1:68" ht="27" customHeight="1" x14ac:dyDescent="0.25">
      <c r="A268" s="60" t="s">
        <v>429</v>
      </c>
      <c r="B268" s="60" t="s">
        <v>430</v>
      </c>
      <c r="C268" s="34">
        <v>4301051893</v>
      </c>
      <c r="D268" s="564">
        <v>4680115886186</v>
      </c>
      <c r="E268" s="565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64">
        <v>4680115881228</v>
      </c>
      <c r="E269" s="565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64">
        <v>4680115881211</v>
      </c>
      <c r="E270" s="565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21</v>
      </c>
      <c r="Y270" s="53">
        <f>IFERROR(IF(X270="",0,CEILING((X270/$H270),1)*$H270),"")</f>
        <v>21.599999999999998</v>
      </c>
      <c r="Z270" s="39">
        <f>IFERROR(IF(Y270=0,"",ROUNDUP(Y270/H270,0)*0.00651),"")</f>
        <v>5.8590000000000003E-2</v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22.574999999999999</v>
      </c>
      <c r="BN270" s="75">
        <f>IFERROR(Y270*I270/H270,"0")</f>
        <v>23.22</v>
      </c>
      <c r="BO270" s="75">
        <f>IFERROR(1/J270*(X270/H270),"0")</f>
        <v>4.807692307692308E-2</v>
      </c>
      <c r="BP270" s="75">
        <f>IFERROR(1/J270*(Y270/H270),"0")</f>
        <v>4.9450549450549455E-2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40" t="s">
        <v>72</v>
      </c>
      <c r="X271" s="41">
        <f>IFERROR(X268/H268,"0")+IFERROR(X269/H269,"0")+IFERROR(X270/H270,"0")</f>
        <v>8.75</v>
      </c>
      <c r="Y271" s="41">
        <f>IFERROR(Y268/H268,"0")+IFERROR(Y269/H269,"0")+IFERROR(Y270/H270,"0")</f>
        <v>9</v>
      </c>
      <c r="Z271" s="41">
        <f>IFERROR(IF(Z268="",0,Z268),"0")+IFERROR(IF(Z269="",0,Z269),"0")+IFERROR(IF(Z270="",0,Z270),"0")</f>
        <v>5.8590000000000003E-2</v>
      </c>
      <c r="AA271" s="64"/>
      <c r="AB271" s="64"/>
      <c r="AC271" s="64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40" t="s">
        <v>69</v>
      </c>
      <c r="X272" s="41">
        <f>IFERROR(SUM(X268:X270),"0")</f>
        <v>21</v>
      </c>
      <c r="Y272" s="41">
        <f>IFERROR(SUM(Y268:Y270),"0")</f>
        <v>21.599999999999998</v>
      </c>
      <c r="Z272" s="40"/>
      <c r="AA272" s="64"/>
      <c r="AB272" s="64"/>
      <c r="AC272" s="64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62"/>
      <c r="AB273" s="62"/>
      <c r="AC273" s="6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63"/>
      <c r="AB274" s="63"/>
      <c r="AC274" s="63"/>
    </row>
    <row r="275" spans="1:68" ht="27" customHeight="1" x14ac:dyDescent="0.25">
      <c r="A275" s="60" t="s">
        <v>439</v>
      </c>
      <c r="B275" s="60" t="s">
        <v>440</v>
      </c>
      <c r="C275" s="34">
        <v>4301031307</v>
      </c>
      <c r="D275" s="564">
        <v>4680115880344</v>
      </c>
      <c r="E275" s="565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63"/>
      <c r="AB278" s="63"/>
      <c r="AC278" s="63"/>
    </row>
    <row r="279" spans="1:68" ht="27" customHeight="1" x14ac:dyDescent="0.25">
      <c r="A279" s="60" t="s">
        <v>442</v>
      </c>
      <c r="B279" s="60" t="s">
        <v>443</v>
      </c>
      <c r="C279" s="34">
        <v>4301051782</v>
      </c>
      <c r="D279" s="564">
        <v>4680115884618</v>
      </c>
      <c r="E279" s="565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62"/>
      <c r="AB282" s="62"/>
      <c r="AC282" s="6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4301011662</v>
      </c>
      <c r="D284" s="564">
        <v>4680115883703</v>
      </c>
      <c r="E284" s="565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62"/>
      <c r="AB287" s="62"/>
      <c r="AC287" s="6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63"/>
      <c r="AB288" s="63"/>
      <c r="AC288" s="63"/>
    </row>
    <row r="289" spans="1:68" ht="27" customHeight="1" x14ac:dyDescent="0.25">
      <c r="A289" s="60" t="s">
        <v>451</v>
      </c>
      <c r="B289" s="60" t="s">
        <v>452</v>
      </c>
      <c r="C289" s="34">
        <v>4301012024</v>
      </c>
      <c r="D289" s="564">
        <v>4680115885615</v>
      </c>
      <c r="E289" s="565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customHeight="1" x14ac:dyDescent="0.25">
      <c r="A290" s="60" t="s">
        <v>454</v>
      </c>
      <c r="B290" s="60" t="s">
        <v>455</v>
      </c>
      <c r="C290" s="34">
        <v>4301012016</v>
      </c>
      <c r="D290" s="564">
        <v>4680115885554</v>
      </c>
      <c r="E290" s="565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customHeight="1" x14ac:dyDescent="0.25">
      <c r="A291" s="60" t="s">
        <v>454</v>
      </c>
      <c r="B291" s="60" t="s">
        <v>457</v>
      </c>
      <c r="C291" s="34">
        <v>4301011911</v>
      </c>
      <c r="D291" s="564">
        <v>4680115885554</v>
      </c>
      <c r="E291" s="565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customHeight="1" x14ac:dyDescent="0.25">
      <c r="A292" s="60" t="s">
        <v>460</v>
      </c>
      <c r="B292" s="60" t="s">
        <v>461</v>
      </c>
      <c r="C292" s="34">
        <v>4301011858</v>
      </c>
      <c r="D292" s="564">
        <v>4680115885646</v>
      </c>
      <c r="E292" s="565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customHeight="1" x14ac:dyDescent="0.25">
      <c r="A293" s="60" t="s">
        <v>463</v>
      </c>
      <c r="B293" s="60" t="s">
        <v>464</v>
      </c>
      <c r="C293" s="34">
        <v>4301011857</v>
      </c>
      <c r="D293" s="564">
        <v>4680115885622</v>
      </c>
      <c r="E293" s="565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customHeight="1" x14ac:dyDescent="0.25">
      <c r="A294" s="60" t="s">
        <v>465</v>
      </c>
      <c r="B294" s="60" t="s">
        <v>466</v>
      </c>
      <c r="C294" s="34">
        <v>4301011859</v>
      </c>
      <c r="D294" s="564">
        <v>4680115885608</v>
      </c>
      <c r="E294" s="565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63"/>
      <c r="AB297" s="63"/>
      <c r="AC297" s="63"/>
    </row>
    <row r="298" spans="1:68" ht="27" customHeight="1" x14ac:dyDescent="0.25">
      <c r="A298" s="60" t="s">
        <v>468</v>
      </c>
      <c r="B298" s="60" t="s">
        <v>469</v>
      </c>
      <c r="C298" s="34">
        <v>4301030878</v>
      </c>
      <c r="D298" s="564">
        <v>4607091387193</v>
      </c>
      <c r="E298" s="565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customHeight="1" x14ac:dyDescent="0.25">
      <c r="A299" s="60" t="s">
        <v>471</v>
      </c>
      <c r="B299" s="60" t="s">
        <v>472</v>
      </c>
      <c r="C299" s="34">
        <v>4301031153</v>
      </c>
      <c r="D299" s="564">
        <v>4607091387230</v>
      </c>
      <c r="E299" s="565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customHeight="1" x14ac:dyDescent="0.25">
      <c r="A300" s="60" t="s">
        <v>474</v>
      </c>
      <c r="B300" s="60" t="s">
        <v>475</v>
      </c>
      <c r="C300" s="34">
        <v>4301031154</v>
      </c>
      <c r="D300" s="564">
        <v>4607091387292</v>
      </c>
      <c r="E300" s="565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customHeight="1" x14ac:dyDescent="0.25">
      <c r="A301" s="60" t="s">
        <v>477</v>
      </c>
      <c r="B301" s="60" t="s">
        <v>478</v>
      </c>
      <c r="C301" s="34">
        <v>4301031152</v>
      </c>
      <c r="D301" s="564">
        <v>4607091387285</v>
      </c>
      <c r="E301" s="565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479</v>
      </c>
      <c r="B302" s="60" t="s">
        <v>480</v>
      </c>
      <c r="C302" s="34">
        <v>4301031305</v>
      </c>
      <c r="D302" s="564">
        <v>4607091389845</v>
      </c>
      <c r="E302" s="565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customHeight="1" x14ac:dyDescent="0.25">
      <c r="A303" s="60" t="s">
        <v>482</v>
      </c>
      <c r="B303" s="60" t="s">
        <v>483</v>
      </c>
      <c r="C303" s="34">
        <v>4301031306</v>
      </c>
      <c r="D303" s="564">
        <v>4680115882881</v>
      </c>
      <c r="E303" s="565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64">
        <v>4607091383836</v>
      </c>
      <c r="E304" s="565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7</v>
      </c>
      <c r="Y304" s="53">
        <f t="shared" si="42"/>
        <v>7.2</v>
      </c>
      <c r="Z304" s="39">
        <f>IFERROR(IF(Y304=0,"",ROUNDUP(Y304/H304,0)*0.00651),"")</f>
        <v>2.6040000000000001E-2</v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7.8866666666666667</v>
      </c>
      <c r="BN304" s="75">
        <f t="shared" si="44"/>
        <v>8.1120000000000001</v>
      </c>
      <c r="BO304" s="75">
        <f t="shared" si="45"/>
        <v>2.1367521367521368E-2</v>
      </c>
      <c r="BP304" s="75">
        <f t="shared" si="46"/>
        <v>2.197802197802198E-2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40" t="s">
        <v>72</v>
      </c>
      <c r="X305" s="41">
        <f>IFERROR(X298/H298,"0")+IFERROR(X299/H299,"0")+IFERROR(X300/H300,"0")+IFERROR(X301/H301,"0")+IFERROR(X302/H302,"0")+IFERROR(X303/H303,"0")+IFERROR(X304/H304,"0")</f>
        <v>3.8888888888888888</v>
      </c>
      <c r="Y305" s="41">
        <f>IFERROR(Y298/H298,"0")+IFERROR(Y299/H299,"0")+IFERROR(Y300/H300,"0")+IFERROR(Y301/H301,"0")+IFERROR(Y302/H302,"0")+IFERROR(Y303/H303,"0")+IFERROR(Y304/H304,"0")</f>
        <v>4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2.6040000000000001E-2</v>
      </c>
      <c r="AA305" s="64"/>
      <c r="AB305" s="64"/>
      <c r="AC305" s="64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40" t="s">
        <v>69</v>
      </c>
      <c r="X306" s="41">
        <f>IFERROR(SUM(X298:X304),"0")</f>
        <v>7</v>
      </c>
      <c r="Y306" s="41">
        <f>IFERROR(SUM(Y298:Y304),"0")</f>
        <v>7.2</v>
      </c>
      <c r="Z306" s="40"/>
      <c r="AA306" s="64"/>
      <c r="AB306" s="64"/>
      <c r="AC306" s="64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63"/>
      <c r="AB307" s="63"/>
      <c r="AC307" s="63"/>
    </row>
    <row r="308" spans="1:68" ht="27" customHeight="1" x14ac:dyDescent="0.25">
      <c r="A308" s="60" t="s">
        <v>487</v>
      </c>
      <c r="B308" s="60" t="s">
        <v>488</v>
      </c>
      <c r="C308" s="34">
        <v>4301051100</v>
      </c>
      <c r="D308" s="564">
        <v>4607091387766</v>
      </c>
      <c r="E308" s="565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490</v>
      </c>
      <c r="B309" s="60" t="s">
        <v>491</v>
      </c>
      <c r="C309" s="34">
        <v>4301051818</v>
      </c>
      <c r="D309" s="564">
        <v>4607091387957</v>
      </c>
      <c r="E309" s="565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493</v>
      </c>
      <c r="B310" s="60" t="s">
        <v>494</v>
      </c>
      <c r="C310" s="34">
        <v>4301051819</v>
      </c>
      <c r="D310" s="564">
        <v>4607091387964</v>
      </c>
      <c r="E310" s="565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496</v>
      </c>
      <c r="B311" s="60" t="s">
        <v>497</v>
      </c>
      <c r="C311" s="34">
        <v>4301051734</v>
      </c>
      <c r="D311" s="564">
        <v>4680115884588</v>
      </c>
      <c r="E311" s="565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499</v>
      </c>
      <c r="B312" s="60" t="s">
        <v>500</v>
      </c>
      <c r="C312" s="34">
        <v>4301051578</v>
      </c>
      <c r="D312" s="564">
        <v>4607091387513</v>
      </c>
      <c r="E312" s="565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40" t="s">
        <v>72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40" t="s">
        <v>69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64">
        <v>4607091380880</v>
      </c>
      <c r="E316" s="565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7</v>
      </c>
      <c r="Y316" s="53">
        <f>IFERROR(IF(X316="",0,CEILING((X316/$H316),1)*$H316),"")</f>
        <v>8.4</v>
      </c>
      <c r="Z316" s="39">
        <f>IFERROR(IF(Y316=0,"",ROUNDUP(Y316/H316,0)*0.01898),"")</f>
        <v>1.898E-2</v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7.4325000000000001</v>
      </c>
      <c r="BN316" s="75">
        <f>IFERROR(Y316*I316/H316,"0")</f>
        <v>8.9190000000000005</v>
      </c>
      <c r="BO316" s="75">
        <f>IFERROR(1/J316*(X316/H316),"0")</f>
        <v>1.3020833333333332E-2</v>
      </c>
      <c r="BP316" s="75">
        <f>IFERROR(1/J316*(Y316/H316),"0")</f>
        <v>1.5625E-2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64">
        <v>4607091384482</v>
      </c>
      <c r="E317" s="565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16.5" customHeight="1" x14ac:dyDescent="0.25">
      <c r="A318" s="60" t="s">
        <v>508</v>
      </c>
      <c r="B318" s="60" t="s">
        <v>509</v>
      </c>
      <c r="C318" s="34">
        <v>4301060484</v>
      </c>
      <c r="D318" s="564">
        <v>4607091380897</v>
      </c>
      <c r="E318" s="565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40" t="s">
        <v>72</v>
      </c>
      <c r="X319" s="41">
        <f>IFERROR(X316/H316,"0")+IFERROR(X317/H317,"0")+IFERROR(X318/H318,"0")</f>
        <v>0.83333333333333326</v>
      </c>
      <c r="Y319" s="41">
        <f>IFERROR(Y316/H316,"0")+IFERROR(Y317/H317,"0")+IFERROR(Y318/H318,"0")</f>
        <v>1</v>
      </c>
      <c r="Z319" s="41">
        <f>IFERROR(IF(Z316="",0,Z316),"0")+IFERROR(IF(Z317="",0,Z317),"0")+IFERROR(IF(Z318="",0,Z318),"0")</f>
        <v>1.898E-2</v>
      </c>
      <c r="AA319" s="64"/>
      <c r="AB319" s="64"/>
      <c r="AC319" s="64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40" t="s">
        <v>69</v>
      </c>
      <c r="X320" s="41">
        <f>IFERROR(SUM(X316:X318),"0")</f>
        <v>7</v>
      </c>
      <c r="Y320" s="41">
        <f>IFERROR(SUM(Y316:Y318),"0")</f>
        <v>8.4</v>
      </c>
      <c r="Z320" s="40"/>
      <c r="AA320" s="64"/>
      <c r="AB320" s="64"/>
      <c r="AC320" s="64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63"/>
      <c r="AB321" s="63"/>
      <c r="AC321" s="63"/>
    </row>
    <row r="322" spans="1:68" ht="27" customHeight="1" x14ac:dyDescent="0.25">
      <c r="A322" s="60" t="s">
        <v>511</v>
      </c>
      <c r="B322" s="60" t="s">
        <v>512</v>
      </c>
      <c r="C322" s="34">
        <v>4301030235</v>
      </c>
      <c r="D322" s="564">
        <v>4607091388381</v>
      </c>
      <c r="E322" s="565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36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515</v>
      </c>
      <c r="B323" s="60" t="s">
        <v>516</v>
      </c>
      <c r="C323" s="34">
        <v>4301030232</v>
      </c>
      <c r="D323" s="564">
        <v>4607091388374</v>
      </c>
      <c r="E323" s="565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15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518</v>
      </c>
      <c r="B324" s="60" t="s">
        <v>519</v>
      </c>
      <c r="C324" s="34">
        <v>4301032015</v>
      </c>
      <c r="D324" s="564">
        <v>4607091383102</v>
      </c>
      <c r="E324" s="565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521</v>
      </c>
      <c r="B325" s="60" t="s">
        <v>522</v>
      </c>
      <c r="C325" s="34">
        <v>4301030233</v>
      </c>
      <c r="D325" s="564">
        <v>4607091388404</v>
      </c>
      <c r="E325" s="565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3</v>
      </c>
      <c r="Y325" s="53">
        <f>IFERROR(IF(X325="",0,CEILING((X325/$H325),1)*$H325),"")</f>
        <v>5.0999999999999996</v>
      </c>
      <c r="Z325" s="39">
        <f>IFERROR(IF(Y325=0,"",ROUNDUP(Y325/H325,0)*0.00651),"")</f>
        <v>1.302E-2</v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3.3882352941176475</v>
      </c>
      <c r="BN325" s="75">
        <f>IFERROR(Y325*I325/H325,"0")</f>
        <v>5.76</v>
      </c>
      <c r="BO325" s="75">
        <f>IFERROR(1/J325*(X325/H325),"0")</f>
        <v>6.4641241111829352E-3</v>
      </c>
      <c r="BP325" s="75">
        <f>IFERROR(1/J325*(Y325/H325),"0")</f>
        <v>1.098901098901099E-2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40" t="s">
        <v>72</v>
      </c>
      <c r="X326" s="41">
        <f>IFERROR(X322/H322,"0")+IFERROR(X323/H323,"0")+IFERROR(X324/H324,"0")+IFERROR(X325/H325,"0")</f>
        <v>1.1764705882352942</v>
      </c>
      <c r="Y326" s="41">
        <f>IFERROR(Y322/H322,"0")+IFERROR(Y323/H323,"0")+IFERROR(Y324/H324,"0")+IFERROR(Y325/H325,"0")</f>
        <v>2</v>
      </c>
      <c r="Z326" s="41">
        <f>IFERROR(IF(Z322="",0,Z322),"0")+IFERROR(IF(Z323="",0,Z323),"0")+IFERROR(IF(Z324="",0,Z324),"0")+IFERROR(IF(Z325="",0,Z325),"0")</f>
        <v>1.302E-2</v>
      </c>
      <c r="AA326" s="64"/>
      <c r="AB326" s="64"/>
      <c r="AC326" s="64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40" t="s">
        <v>69</v>
      </c>
      <c r="X327" s="41">
        <f>IFERROR(SUM(X322:X325),"0")</f>
        <v>3</v>
      </c>
      <c r="Y327" s="41">
        <f>IFERROR(SUM(Y322:Y325),"0")</f>
        <v>5.0999999999999996</v>
      </c>
      <c r="Z327" s="40"/>
      <c r="AA327" s="64"/>
      <c r="AB327" s="64"/>
      <c r="AC327" s="64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63"/>
      <c r="AB328" s="63"/>
      <c r="AC328" s="63"/>
    </row>
    <row r="329" spans="1:68" ht="16.5" customHeight="1" x14ac:dyDescent="0.25">
      <c r="A329" s="60" t="s">
        <v>524</v>
      </c>
      <c r="B329" s="60" t="s">
        <v>525</v>
      </c>
      <c r="C329" s="34">
        <v>4301180007</v>
      </c>
      <c r="D329" s="564">
        <v>4680115881808</v>
      </c>
      <c r="E329" s="565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4301180006</v>
      </c>
      <c r="D330" s="564">
        <v>4680115881822</v>
      </c>
      <c r="E330" s="565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530</v>
      </c>
      <c r="B331" s="60" t="s">
        <v>531</v>
      </c>
      <c r="C331" s="34">
        <v>4301180001</v>
      </c>
      <c r="D331" s="564">
        <v>4680115880016</v>
      </c>
      <c r="E331" s="565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62"/>
      <c r="AB334" s="62"/>
      <c r="AC334" s="6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63"/>
      <c r="AB335" s="63"/>
      <c r="AC335" s="63"/>
    </row>
    <row r="336" spans="1:68" ht="27" customHeight="1" x14ac:dyDescent="0.25">
      <c r="A336" s="60" t="s">
        <v>533</v>
      </c>
      <c r="B336" s="60" t="s">
        <v>534</v>
      </c>
      <c r="C336" s="34">
        <v>4301051489</v>
      </c>
      <c r="D336" s="564">
        <v>4607091387919</v>
      </c>
      <c r="E336" s="565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536</v>
      </c>
      <c r="B337" s="60" t="s">
        <v>537</v>
      </c>
      <c r="C337" s="34">
        <v>4301051461</v>
      </c>
      <c r="D337" s="564">
        <v>4680115883604</v>
      </c>
      <c r="E337" s="565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539</v>
      </c>
      <c r="B338" s="60" t="s">
        <v>540</v>
      </c>
      <c r="C338" s="34">
        <v>4301051864</v>
      </c>
      <c r="D338" s="564">
        <v>4680115883567</v>
      </c>
      <c r="E338" s="565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40" t="s">
        <v>72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40" t="s">
        <v>69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52"/>
      <c r="AB341" s="52"/>
      <c r="AC341" s="52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62"/>
      <c r="AB342" s="62"/>
      <c r="AC342" s="6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64">
        <v>4680115884847</v>
      </c>
      <c r="E344" s="565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100</v>
      </c>
      <c r="Y344" s="53">
        <f t="shared" ref="Y344:Y350" si="47">IFERROR(IF(X344="",0,CEILING((X344/$H344),1)*$H344),"")</f>
        <v>105</v>
      </c>
      <c r="Z344" s="39">
        <f>IFERROR(IF(Y344=0,"",ROUNDUP(Y344/H344,0)*0.02175),"")</f>
        <v>0.15225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103.2</v>
      </c>
      <c r="BN344" s="75">
        <f t="shared" ref="BN344:BN350" si="49">IFERROR(Y344*I344/H344,"0")</f>
        <v>108.36</v>
      </c>
      <c r="BO344" s="75">
        <f t="shared" ref="BO344:BO350" si="50">IFERROR(1/J344*(X344/H344),"0")</f>
        <v>0.1388888888888889</v>
      </c>
      <c r="BP344" s="75">
        <f t="shared" ref="BP344:BP350" si="51">IFERROR(1/J344*(Y344/H344),"0")</f>
        <v>0.14583333333333331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64">
        <v>4680115884854</v>
      </c>
      <c r="E345" s="565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0</v>
      </c>
      <c r="Y345" s="53">
        <f t="shared" si="47"/>
        <v>0</v>
      </c>
      <c r="Z345" s="39" t="str">
        <f>IFERROR(IF(Y345=0,"",ROUNDUP(Y345/H345,0)*0.02175),"")</f>
        <v/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0</v>
      </c>
      <c r="BN345" s="75">
        <f t="shared" si="49"/>
        <v>0</v>
      </c>
      <c r="BO345" s="75">
        <f t="shared" si="50"/>
        <v>0</v>
      </c>
      <c r="BP345" s="75">
        <f t="shared" si="51"/>
        <v>0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64">
        <v>4607091383997</v>
      </c>
      <c r="E346" s="565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50</v>
      </c>
      <c r="Y346" s="53">
        <f t="shared" si="47"/>
        <v>60</v>
      </c>
      <c r="Z346" s="39">
        <f>IFERROR(IF(Y346=0,"",ROUNDUP(Y346/H346,0)*0.02175),"")</f>
        <v>8.6999999999999994E-2</v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51.6</v>
      </c>
      <c r="BN346" s="75">
        <f t="shared" si="49"/>
        <v>61.92</v>
      </c>
      <c r="BO346" s="75">
        <f t="shared" si="50"/>
        <v>6.9444444444444448E-2</v>
      </c>
      <c r="BP346" s="75">
        <f t="shared" si="51"/>
        <v>8.3333333333333329E-2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64">
        <v>4680115884830</v>
      </c>
      <c r="E347" s="565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200</v>
      </c>
      <c r="Y347" s="53">
        <f t="shared" si="47"/>
        <v>210</v>
      </c>
      <c r="Z347" s="39">
        <f>IFERROR(IF(Y347=0,"",ROUNDUP(Y347/H347,0)*0.02175),"")</f>
        <v>0.30449999999999999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206.4</v>
      </c>
      <c r="BN347" s="75">
        <f t="shared" si="49"/>
        <v>216.72</v>
      </c>
      <c r="BO347" s="75">
        <f t="shared" si="50"/>
        <v>0.27777777777777779</v>
      </c>
      <c r="BP347" s="75">
        <f t="shared" si="51"/>
        <v>0.29166666666666663</v>
      </c>
    </row>
    <row r="348" spans="1:68" ht="27" customHeight="1" x14ac:dyDescent="0.25">
      <c r="A348" s="60" t="s">
        <v>556</v>
      </c>
      <c r="B348" s="60" t="s">
        <v>557</v>
      </c>
      <c r="C348" s="34">
        <v>4301011433</v>
      </c>
      <c r="D348" s="564">
        <v>4680115882638</v>
      </c>
      <c r="E348" s="565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559</v>
      </c>
      <c r="B349" s="60" t="s">
        <v>560</v>
      </c>
      <c r="C349" s="34">
        <v>4301011952</v>
      </c>
      <c r="D349" s="564">
        <v>4680115884922</v>
      </c>
      <c r="E349" s="565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4301011868</v>
      </c>
      <c r="D350" s="564">
        <v>4680115884861</v>
      </c>
      <c r="E350" s="565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40" t="s">
        <v>72</v>
      </c>
      <c r="X351" s="41">
        <f>IFERROR(X344/H344,"0")+IFERROR(X345/H345,"0")+IFERROR(X346/H346,"0")+IFERROR(X347/H347,"0")+IFERROR(X348/H348,"0")+IFERROR(X349/H349,"0")+IFERROR(X350/H350,"0")</f>
        <v>23.333333333333336</v>
      </c>
      <c r="Y351" s="41">
        <f>IFERROR(Y344/H344,"0")+IFERROR(Y345/H345,"0")+IFERROR(Y346/H346,"0")+IFERROR(Y347/H347,"0")+IFERROR(Y348/H348,"0")+IFERROR(Y349/H349,"0")+IFERROR(Y350/H350,"0")</f>
        <v>25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0.54374999999999996</v>
      </c>
      <c r="AA351" s="64"/>
      <c r="AB351" s="64"/>
      <c r="AC351" s="64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40" t="s">
        <v>69</v>
      </c>
      <c r="X352" s="41">
        <f>IFERROR(SUM(X344:X350),"0")</f>
        <v>350</v>
      </c>
      <c r="Y352" s="41">
        <f>IFERROR(SUM(Y344:Y350),"0")</f>
        <v>375</v>
      </c>
      <c r="Z352" s="40"/>
      <c r="AA352" s="64"/>
      <c r="AB352" s="64"/>
      <c r="AC352" s="64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64">
        <v>4607091383980</v>
      </c>
      <c r="E354" s="565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250</v>
      </c>
      <c r="Y354" s="53">
        <f>IFERROR(IF(X354="",0,CEILING((X354/$H354),1)*$H354),"")</f>
        <v>255</v>
      </c>
      <c r="Z354" s="39">
        <f>IFERROR(IF(Y354=0,"",ROUNDUP(Y354/H354,0)*0.02175),"")</f>
        <v>0.36974999999999997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258</v>
      </c>
      <c r="BN354" s="75">
        <f>IFERROR(Y354*I354/H354,"0")</f>
        <v>263.16000000000003</v>
      </c>
      <c r="BO354" s="75">
        <f>IFERROR(1/J354*(X354/H354),"0")</f>
        <v>0.34722222222222221</v>
      </c>
      <c r="BP354" s="75">
        <f>IFERROR(1/J354*(Y354/H354),"0")</f>
        <v>0.35416666666666663</v>
      </c>
    </row>
    <row r="355" spans="1:68" ht="16.5" customHeight="1" x14ac:dyDescent="0.25">
      <c r="A355" s="60" t="s">
        <v>566</v>
      </c>
      <c r="B355" s="60" t="s">
        <v>567</v>
      </c>
      <c r="C355" s="34">
        <v>4301020179</v>
      </c>
      <c r="D355" s="564">
        <v>4607091384178</v>
      </c>
      <c r="E355" s="565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40" t="s">
        <v>72</v>
      </c>
      <c r="X356" s="41">
        <f>IFERROR(X354/H354,"0")+IFERROR(X355/H355,"0")</f>
        <v>16.666666666666668</v>
      </c>
      <c r="Y356" s="41">
        <f>IFERROR(Y354/H354,"0")+IFERROR(Y355/H355,"0")</f>
        <v>17</v>
      </c>
      <c r="Z356" s="41">
        <f>IFERROR(IF(Z354="",0,Z354),"0")+IFERROR(IF(Z355="",0,Z355),"0")</f>
        <v>0.36974999999999997</v>
      </c>
      <c r="AA356" s="64"/>
      <c r="AB356" s="64"/>
      <c r="AC356" s="64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40" t="s">
        <v>69</v>
      </c>
      <c r="X357" s="41">
        <f>IFERROR(SUM(X354:X355),"0")</f>
        <v>250</v>
      </c>
      <c r="Y357" s="41">
        <f>IFERROR(SUM(Y354:Y355),"0")</f>
        <v>255</v>
      </c>
      <c r="Z357" s="40"/>
      <c r="AA357" s="64"/>
      <c r="AB357" s="64"/>
      <c r="AC357" s="64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63"/>
      <c r="AB358" s="63"/>
      <c r="AC358" s="63"/>
    </row>
    <row r="359" spans="1:68" ht="27" customHeight="1" x14ac:dyDescent="0.25">
      <c r="A359" s="60" t="s">
        <v>568</v>
      </c>
      <c r="B359" s="60" t="s">
        <v>569</v>
      </c>
      <c r="C359" s="34">
        <v>4301051903</v>
      </c>
      <c r="D359" s="564">
        <v>4607091383928</v>
      </c>
      <c r="E359" s="565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64">
        <v>4607091384260</v>
      </c>
      <c r="E360" s="565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40" t="s">
        <v>72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40" t="s">
        <v>69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63"/>
      <c r="AB363" s="63"/>
      <c r="AC363" s="63"/>
    </row>
    <row r="364" spans="1:68" ht="27" customHeight="1" x14ac:dyDescent="0.25">
      <c r="A364" s="60" t="s">
        <v>574</v>
      </c>
      <c r="B364" s="60" t="s">
        <v>575</v>
      </c>
      <c r="C364" s="34">
        <v>4301060439</v>
      </c>
      <c r="D364" s="564">
        <v>4607091384673</v>
      </c>
      <c r="E364" s="565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77</v>
      </c>
      <c r="Y364" s="53">
        <f>IFERROR(IF(X364="",0,CEILING((X364/$H364),1)*$H364),"")</f>
        <v>81</v>
      </c>
      <c r="Z364" s="39">
        <f>IFERROR(IF(Y364=0,"",ROUNDUP(Y364/H364,0)*0.01898),"")</f>
        <v>0.17082</v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81.440333333333328</v>
      </c>
      <c r="BN364" s="75">
        <f>IFERROR(Y364*I364/H364,"0")</f>
        <v>85.670999999999992</v>
      </c>
      <c r="BO364" s="75">
        <f>IFERROR(1/J364*(X364/H364),"0")</f>
        <v>0.13368055555555555</v>
      </c>
      <c r="BP364" s="75">
        <f>IFERROR(1/J364*(Y364/H364),"0")</f>
        <v>0.140625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40" t="s">
        <v>72</v>
      </c>
      <c r="X365" s="41">
        <f>IFERROR(X364/H364,"0")</f>
        <v>8.5555555555555554</v>
      </c>
      <c r="Y365" s="41">
        <f>IFERROR(Y364/H364,"0")</f>
        <v>9</v>
      </c>
      <c r="Z365" s="41">
        <f>IFERROR(IF(Z364="",0,Z364),"0")</f>
        <v>0.17082</v>
      </c>
      <c r="AA365" s="64"/>
      <c r="AB365" s="64"/>
      <c r="AC365" s="64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40" t="s">
        <v>69</v>
      </c>
      <c r="X366" s="41">
        <f>IFERROR(SUM(X364:X364),"0")</f>
        <v>77</v>
      </c>
      <c r="Y366" s="41">
        <f>IFERROR(SUM(Y364:Y364),"0")</f>
        <v>81</v>
      </c>
      <c r="Z366" s="40"/>
      <c r="AA366" s="64"/>
      <c r="AB366" s="64"/>
      <c r="AC366" s="64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62"/>
      <c r="AB367" s="62"/>
      <c r="AC367" s="6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63"/>
      <c r="AB368" s="63"/>
      <c r="AC368" s="63"/>
    </row>
    <row r="369" spans="1:68" ht="37.5" customHeight="1" x14ac:dyDescent="0.25">
      <c r="A369" s="60" t="s">
        <v>578</v>
      </c>
      <c r="B369" s="60" t="s">
        <v>579</v>
      </c>
      <c r="C369" s="34">
        <v>4301011873</v>
      </c>
      <c r="D369" s="564">
        <v>4680115881907</v>
      </c>
      <c r="E369" s="565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581</v>
      </c>
      <c r="B370" s="60" t="s">
        <v>582</v>
      </c>
      <c r="C370" s="34">
        <v>4301011875</v>
      </c>
      <c r="D370" s="564">
        <v>4680115884885</v>
      </c>
      <c r="E370" s="565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584</v>
      </c>
      <c r="B371" s="60" t="s">
        <v>585</v>
      </c>
      <c r="C371" s="34">
        <v>4301011871</v>
      </c>
      <c r="D371" s="564">
        <v>4680115884908</v>
      </c>
      <c r="E371" s="565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63"/>
      <c r="AB374" s="63"/>
      <c r="AC374" s="63"/>
    </row>
    <row r="375" spans="1:68" ht="27" customHeight="1" x14ac:dyDescent="0.25">
      <c r="A375" s="60" t="s">
        <v>586</v>
      </c>
      <c r="B375" s="60" t="s">
        <v>587</v>
      </c>
      <c r="C375" s="34">
        <v>4301031303</v>
      </c>
      <c r="D375" s="564">
        <v>4607091384802</v>
      </c>
      <c r="E375" s="565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63"/>
      <c r="AB378" s="63"/>
      <c r="AC378" s="63"/>
    </row>
    <row r="379" spans="1:68" ht="27" customHeight="1" x14ac:dyDescent="0.25">
      <c r="A379" s="60" t="s">
        <v>589</v>
      </c>
      <c r="B379" s="60" t="s">
        <v>590</v>
      </c>
      <c r="C379" s="34">
        <v>4301051899</v>
      </c>
      <c r="D379" s="564">
        <v>4607091384246</v>
      </c>
      <c r="E379" s="565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390</v>
      </c>
      <c r="Y379" s="53">
        <f>IFERROR(IF(X379="",0,CEILING((X379/$H379),1)*$H379),"")</f>
        <v>396</v>
      </c>
      <c r="Z379" s="39">
        <f>IFERROR(IF(Y379=0,"",ROUNDUP(Y379/H379,0)*0.01898),"")</f>
        <v>0.83511999999999997</v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412.49</v>
      </c>
      <c r="BN379" s="75">
        <f>IFERROR(Y379*I379/H379,"0")</f>
        <v>418.83600000000001</v>
      </c>
      <c r="BO379" s="75">
        <f>IFERROR(1/J379*(X379/H379),"0")</f>
        <v>0.67708333333333337</v>
      </c>
      <c r="BP379" s="75">
        <f>IFERROR(1/J379*(Y379/H379),"0")</f>
        <v>0.6875</v>
      </c>
    </row>
    <row r="380" spans="1:68" ht="27" customHeight="1" x14ac:dyDescent="0.25">
      <c r="A380" s="60" t="s">
        <v>592</v>
      </c>
      <c r="B380" s="60" t="s">
        <v>593</v>
      </c>
      <c r="C380" s="34">
        <v>4301051660</v>
      </c>
      <c r="D380" s="564">
        <v>4607091384253</v>
      </c>
      <c r="E380" s="565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40" t="s">
        <v>72</v>
      </c>
      <c r="X381" s="41">
        <f>IFERROR(X379/H379,"0")+IFERROR(X380/H380,"0")</f>
        <v>43.333333333333336</v>
      </c>
      <c r="Y381" s="41">
        <f>IFERROR(Y379/H379,"0")+IFERROR(Y380/H380,"0")</f>
        <v>44</v>
      </c>
      <c r="Z381" s="41">
        <f>IFERROR(IF(Z379="",0,Z379),"0")+IFERROR(IF(Z380="",0,Z380),"0")</f>
        <v>0.83511999999999997</v>
      </c>
      <c r="AA381" s="64"/>
      <c r="AB381" s="64"/>
      <c r="AC381" s="64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40" t="s">
        <v>69</v>
      </c>
      <c r="X382" s="41">
        <f>IFERROR(SUM(X379:X380),"0")</f>
        <v>390</v>
      </c>
      <c r="Y382" s="41">
        <f>IFERROR(SUM(Y379:Y380),"0")</f>
        <v>396</v>
      </c>
      <c r="Z382" s="40"/>
      <c r="AA382" s="64"/>
      <c r="AB382" s="64"/>
      <c r="AC382" s="64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63"/>
      <c r="AB383" s="63"/>
      <c r="AC383" s="63"/>
    </row>
    <row r="384" spans="1:68" ht="27" customHeight="1" x14ac:dyDescent="0.25">
      <c r="A384" s="60" t="s">
        <v>594</v>
      </c>
      <c r="B384" s="60" t="s">
        <v>595</v>
      </c>
      <c r="C384" s="34">
        <v>4301060441</v>
      </c>
      <c r="D384" s="564">
        <v>4607091389357</v>
      </c>
      <c r="E384" s="565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52"/>
      <c r="AB387" s="52"/>
      <c r="AC387" s="52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62"/>
      <c r="AB388" s="62"/>
      <c r="AC388" s="6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63"/>
      <c r="AB389" s="63"/>
      <c r="AC389" s="63"/>
    </row>
    <row r="390" spans="1:68" ht="27" customHeight="1" x14ac:dyDescent="0.25">
      <c r="A390" s="60" t="s">
        <v>599</v>
      </c>
      <c r="B390" s="60" t="s">
        <v>600</v>
      </c>
      <c r="C390" s="34">
        <v>4301031405</v>
      </c>
      <c r="D390" s="564">
        <v>4680115886100</v>
      </c>
      <c r="E390" s="565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4</v>
      </c>
      <c r="Y390" s="53">
        <f t="shared" ref="Y390:Y399" si="52">IFERROR(IF(X390="",0,CEILING((X390/$H390),1)*$H390),"")</f>
        <v>5.4</v>
      </c>
      <c r="Z390" s="39">
        <f>IFERROR(IF(Y390=0,"",ROUNDUP(Y390/H390,0)*0.00902),"")</f>
        <v>9.0200000000000002E-3</v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4.1555555555555559</v>
      </c>
      <c r="BN390" s="75">
        <f t="shared" ref="BN390:BN399" si="54">IFERROR(Y390*I390/H390,"0")</f>
        <v>5.61</v>
      </c>
      <c r="BO390" s="75">
        <f t="shared" ref="BO390:BO399" si="55">IFERROR(1/J390*(X390/H390),"0")</f>
        <v>5.6116722783389446E-3</v>
      </c>
      <c r="BP390" s="75">
        <f t="shared" ref="BP390:BP399" si="56">IFERROR(1/J390*(Y390/H390),"0")</f>
        <v>7.575757575757576E-3</v>
      </c>
    </row>
    <row r="391" spans="1:68" ht="27" customHeight="1" x14ac:dyDescent="0.25">
      <c r="A391" s="60" t="s">
        <v>602</v>
      </c>
      <c r="B391" s="60" t="s">
        <v>603</v>
      </c>
      <c r="C391" s="34">
        <v>4301031382</v>
      </c>
      <c r="D391" s="564">
        <v>4680115886117</v>
      </c>
      <c r="E391" s="565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customHeight="1" x14ac:dyDescent="0.25">
      <c r="A392" s="60" t="s">
        <v>602</v>
      </c>
      <c r="B392" s="60" t="s">
        <v>605</v>
      </c>
      <c r="C392" s="34">
        <v>4301031406</v>
      </c>
      <c r="D392" s="564">
        <v>4680115886117</v>
      </c>
      <c r="E392" s="565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customHeight="1" x14ac:dyDescent="0.25">
      <c r="A393" s="60" t="s">
        <v>606</v>
      </c>
      <c r="B393" s="60" t="s">
        <v>607</v>
      </c>
      <c r="C393" s="34">
        <v>4301031402</v>
      </c>
      <c r="D393" s="564">
        <v>4680115886124</v>
      </c>
      <c r="E393" s="565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customHeight="1" x14ac:dyDescent="0.25">
      <c r="A394" s="60" t="s">
        <v>609</v>
      </c>
      <c r="B394" s="60" t="s">
        <v>610</v>
      </c>
      <c r="C394" s="34">
        <v>4301031366</v>
      </c>
      <c r="D394" s="564">
        <v>4680115883147</v>
      </c>
      <c r="E394" s="565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customHeight="1" x14ac:dyDescent="0.25">
      <c r="A395" s="60" t="s">
        <v>611</v>
      </c>
      <c r="B395" s="60" t="s">
        <v>612</v>
      </c>
      <c r="C395" s="34">
        <v>4301031362</v>
      </c>
      <c r="D395" s="564">
        <v>4607091384338</v>
      </c>
      <c r="E395" s="565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customHeight="1" x14ac:dyDescent="0.25">
      <c r="A396" s="60" t="s">
        <v>613</v>
      </c>
      <c r="B396" s="60" t="s">
        <v>614</v>
      </c>
      <c r="C396" s="34">
        <v>4301031361</v>
      </c>
      <c r="D396" s="564">
        <v>4607091389524</v>
      </c>
      <c r="E396" s="565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customHeight="1" x14ac:dyDescent="0.25">
      <c r="A397" s="60" t="s">
        <v>616</v>
      </c>
      <c r="B397" s="60" t="s">
        <v>617</v>
      </c>
      <c r="C397" s="34">
        <v>4301031364</v>
      </c>
      <c r="D397" s="564">
        <v>4680115883161</v>
      </c>
      <c r="E397" s="565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619</v>
      </c>
      <c r="B398" s="60" t="s">
        <v>620</v>
      </c>
      <c r="C398" s="34">
        <v>4301031358</v>
      </c>
      <c r="D398" s="564">
        <v>4607091389531</v>
      </c>
      <c r="E398" s="565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37.5" customHeight="1" x14ac:dyDescent="0.25">
      <c r="A399" s="60" t="s">
        <v>622</v>
      </c>
      <c r="B399" s="60" t="s">
        <v>623</v>
      </c>
      <c r="C399" s="34">
        <v>4301031360</v>
      </c>
      <c r="D399" s="564">
        <v>4607091384345</v>
      </c>
      <c r="E399" s="565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0.7407407407407407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1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9.0200000000000002E-3</v>
      </c>
      <c r="AA400" s="64"/>
      <c r="AB400" s="64"/>
      <c r="AC400" s="64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40" t="s">
        <v>69</v>
      </c>
      <c r="X401" s="41">
        <f>IFERROR(SUM(X390:X399),"0")</f>
        <v>4</v>
      </c>
      <c r="Y401" s="41">
        <f>IFERROR(SUM(Y390:Y399),"0")</f>
        <v>5.4</v>
      </c>
      <c r="Z401" s="40"/>
      <c r="AA401" s="64"/>
      <c r="AB401" s="64"/>
      <c r="AC401" s="64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63"/>
      <c r="AB402" s="63"/>
      <c r="AC402" s="63"/>
    </row>
    <row r="403" spans="1:68" ht="27" customHeight="1" x14ac:dyDescent="0.25">
      <c r="A403" s="60" t="s">
        <v>624</v>
      </c>
      <c r="B403" s="60" t="s">
        <v>625</v>
      </c>
      <c r="C403" s="34">
        <v>4301051284</v>
      </c>
      <c r="D403" s="564">
        <v>4607091384352</v>
      </c>
      <c r="E403" s="565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627</v>
      </c>
      <c r="B404" s="60" t="s">
        <v>628</v>
      </c>
      <c r="C404" s="34">
        <v>4301051431</v>
      </c>
      <c r="D404" s="564">
        <v>4607091389654</v>
      </c>
      <c r="E404" s="565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62"/>
      <c r="AB407" s="62"/>
      <c r="AC407" s="6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63"/>
      <c r="AB408" s="63"/>
      <c r="AC408" s="63"/>
    </row>
    <row r="409" spans="1:68" ht="27" customHeight="1" x14ac:dyDescent="0.25">
      <c r="A409" s="60" t="s">
        <v>631</v>
      </c>
      <c r="B409" s="60" t="s">
        <v>632</v>
      </c>
      <c r="C409" s="34">
        <v>4301020319</v>
      </c>
      <c r="D409" s="564">
        <v>4680115885240</v>
      </c>
      <c r="E409" s="565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4301031403</v>
      </c>
      <c r="D413" s="564">
        <v>4680115886094</v>
      </c>
      <c r="E413" s="565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4301031363</v>
      </c>
      <c r="D414" s="564">
        <v>4607091389425</v>
      </c>
      <c r="E414" s="565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640</v>
      </c>
      <c r="B415" s="60" t="s">
        <v>641</v>
      </c>
      <c r="C415" s="34">
        <v>4301031373</v>
      </c>
      <c r="D415" s="564">
        <v>4680115880771</v>
      </c>
      <c r="E415" s="565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643</v>
      </c>
      <c r="B416" s="60" t="s">
        <v>644</v>
      </c>
      <c r="C416" s="34">
        <v>4301031359</v>
      </c>
      <c r="D416" s="564">
        <v>4607091389500</v>
      </c>
      <c r="E416" s="565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40" t="s">
        <v>72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40" t="s">
        <v>69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62"/>
      <c r="AB419" s="62"/>
      <c r="AC419" s="6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63"/>
      <c r="AB420" s="63"/>
      <c r="AC420" s="63"/>
    </row>
    <row r="421" spans="1:68" ht="27" customHeight="1" x14ac:dyDescent="0.25">
      <c r="A421" s="60" t="s">
        <v>646</v>
      </c>
      <c r="B421" s="60" t="s">
        <v>647</v>
      </c>
      <c r="C421" s="34">
        <v>4301031347</v>
      </c>
      <c r="D421" s="564">
        <v>4680115885110</v>
      </c>
      <c r="E421" s="565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40" t="s">
        <v>72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40" t="s">
        <v>69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62"/>
      <c r="AB424" s="62"/>
      <c r="AC424" s="6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63"/>
      <c r="AB425" s="63"/>
      <c r="AC425" s="63"/>
    </row>
    <row r="426" spans="1:68" ht="27" customHeight="1" x14ac:dyDescent="0.25">
      <c r="A426" s="60" t="s">
        <v>650</v>
      </c>
      <c r="B426" s="60" t="s">
        <v>651</v>
      </c>
      <c r="C426" s="34">
        <v>4301031261</v>
      </c>
      <c r="D426" s="564">
        <v>4680115885103</v>
      </c>
      <c r="E426" s="565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52"/>
      <c r="AB429" s="52"/>
      <c r="AC429" s="52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62"/>
      <c r="AB430" s="62"/>
      <c r="AC430" s="6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63"/>
      <c r="AB431" s="63"/>
      <c r="AC431" s="63"/>
    </row>
    <row r="432" spans="1:68" ht="27" customHeight="1" x14ac:dyDescent="0.25">
      <c r="A432" s="60" t="s">
        <v>654</v>
      </c>
      <c r="B432" s="60" t="s">
        <v>655</v>
      </c>
      <c r="C432" s="34">
        <v>4301011795</v>
      </c>
      <c r="D432" s="564">
        <v>4607091389067</v>
      </c>
      <c r="E432" s="565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80</v>
      </c>
      <c r="Y432" s="53">
        <f t="shared" ref="Y432:Y445" si="58">IFERROR(IF(X432="",0,CEILING((X432/$H432),1)*$H432),"")</f>
        <v>84.48</v>
      </c>
      <c r="Z432" s="39">
        <f t="shared" ref="Z432:Z438" si="59">IFERROR(IF(Y432=0,"",ROUNDUP(Y432/H432,0)*0.01196),"")</f>
        <v>0.19136</v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85.454545454545453</v>
      </c>
      <c r="BN432" s="75">
        <f t="shared" ref="BN432:BN445" si="61">IFERROR(Y432*I432/H432,"0")</f>
        <v>90.24</v>
      </c>
      <c r="BO432" s="75">
        <f t="shared" ref="BO432:BO445" si="62">IFERROR(1/J432*(X432/H432),"0")</f>
        <v>0.14568764568764569</v>
      </c>
      <c r="BP432" s="75">
        <f t="shared" ref="BP432:BP445" si="63">IFERROR(1/J432*(Y432/H432),"0")</f>
        <v>0.15384615384615385</v>
      </c>
    </row>
    <row r="433" spans="1:68" ht="27" customHeight="1" x14ac:dyDescent="0.25">
      <c r="A433" s="60" t="s">
        <v>657</v>
      </c>
      <c r="B433" s="60" t="s">
        <v>658</v>
      </c>
      <c r="C433" s="34">
        <v>4301011961</v>
      </c>
      <c r="D433" s="564">
        <v>4680115885271</v>
      </c>
      <c r="E433" s="565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0</v>
      </c>
      <c r="Y433" s="53">
        <f t="shared" si="58"/>
        <v>0</v>
      </c>
      <c r="Z433" s="39" t="str">
        <f t="shared" si="59"/>
        <v/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0</v>
      </c>
      <c r="BN433" s="75">
        <f t="shared" si="61"/>
        <v>0</v>
      </c>
      <c r="BO433" s="75">
        <f t="shared" si="62"/>
        <v>0</v>
      </c>
      <c r="BP433" s="75">
        <f t="shared" si="63"/>
        <v>0</v>
      </c>
    </row>
    <row r="434" spans="1:68" ht="27" customHeight="1" x14ac:dyDescent="0.25">
      <c r="A434" s="60" t="s">
        <v>660</v>
      </c>
      <c r="B434" s="60" t="s">
        <v>661</v>
      </c>
      <c r="C434" s="34">
        <v>4301011376</v>
      </c>
      <c r="D434" s="564">
        <v>4680115885226</v>
      </c>
      <c r="E434" s="565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94</v>
      </c>
      <c r="Y434" s="53">
        <f t="shared" si="58"/>
        <v>95.04</v>
      </c>
      <c r="Z434" s="39">
        <f t="shared" si="59"/>
        <v>0.21528</v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100.40909090909089</v>
      </c>
      <c r="BN434" s="75">
        <f t="shared" si="61"/>
        <v>101.52000000000001</v>
      </c>
      <c r="BO434" s="75">
        <f t="shared" si="62"/>
        <v>0.17118298368298368</v>
      </c>
      <c r="BP434" s="75">
        <f t="shared" si="63"/>
        <v>0.17307692307692307</v>
      </c>
    </row>
    <row r="435" spans="1:68" ht="27" customHeight="1" x14ac:dyDescent="0.25">
      <c r="A435" s="60" t="s">
        <v>663</v>
      </c>
      <c r="B435" s="60" t="s">
        <v>664</v>
      </c>
      <c r="C435" s="34">
        <v>4301012145</v>
      </c>
      <c r="D435" s="564">
        <v>4607091383522</v>
      </c>
      <c r="E435" s="565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4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customHeight="1" x14ac:dyDescent="0.25">
      <c r="A436" s="60" t="s">
        <v>667</v>
      </c>
      <c r="B436" s="60" t="s">
        <v>668</v>
      </c>
      <c r="C436" s="34">
        <v>4301011774</v>
      </c>
      <c r="D436" s="564">
        <v>4680115884502</v>
      </c>
      <c r="E436" s="565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670</v>
      </c>
      <c r="B437" s="60" t="s">
        <v>671</v>
      </c>
      <c r="C437" s="34">
        <v>4301011771</v>
      </c>
      <c r="D437" s="564">
        <v>4607091389104</v>
      </c>
      <c r="E437" s="565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100</v>
      </c>
      <c r="Y437" s="53">
        <f t="shared" si="58"/>
        <v>100.32000000000001</v>
      </c>
      <c r="Z437" s="39">
        <f t="shared" si="59"/>
        <v>0.22724</v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106.81818181818181</v>
      </c>
      <c r="BN437" s="75">
        <f t="shared" si="61"/>
        <v>107.16</v>
      </c>
      <c r="BO437" s="75">
        <f t="shared" si="62"/>
        <v>0.18210955710955709</v>
      </c>
      <c r="BP437" s="75">
        <f t="shared" si="63"/>
        <v>0.18269230769230771</v>
      </c>
    </row>
    <row r="438" spans="1:68" ht="16.5" customHeight="1" x14ac:dyDescent="0.25">
      <c r="A438" s="60" t="s">
        <v>673</v>
      </c>
      <c r="B438" s="60" t="s">
        <v>674</v>
      </c>
      <c r="C438" s="34">
        <v>4301011799</v>
      </c>
      <c r="D438" s="564">
        <v>4680115884519</v>
      </c>
      <c r="E438" s="565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customHeight="1" x14ac:dyDescent="0.25">
      <c r="A439" s="60" t="s">
        <v>676</v>
      </c>
      <c r="B439" s="60" t="s">
        <v>677</v>
      </c>
      <c r="C439" s="34">
        <v>4301012125</v>
      </c>
      <c r="D439" s="564">
        <v>4680115886391</v>
      </c>
      <c r="E439" s="565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678</v>
      </c>
      <c r="B440" s="60" t="s">
        <v>679</v>
      </c>
      <c r="C440" s="34">
        <v>4301012035</v>
      </c>
      <c r="D440" s="564">
        <v>4680115880603</v>
      </c>
      <c r="E440" s="565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customHeight="1" x14ac:dyDescent="0.25">
      <c r="A441" s="60" t="s">
        <v>680</v>
      </c>
      <c r="B441" s="60" t="s">
        <v>681</v>
      </c>
      <c r="C441" s="34">
        <v>4301012146</v>
      </c>
      <c r="D441" s="564">
        <v>4607091389999</v>
      </c>
      <c r="E441" s="565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3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customHeight="1" x14ac:dyDescent="0.25">
      <c r="A442" s="60" t="s">
        <v>683</v>
      </c>
      <c r="B442" s="60" t="s">
        <v>684</v>
      </c>
      <c r="C442" s="34">
        <v>4301012036</v>
      </c>
      <c r="D442" s="564">
        <v>4680115882782</v>
      </c>
      <c r="E442" s="565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685</v>
      </c>
      <c r="B443" s="60" t="s">
        <v>686</v>
      </c>
      <c r="C443" s="34">
        <v>4301012050</v>
      </c>
      <c r="D443" s="564">
        <v>4680115885479</v>
      </c>
      <c r="E443" s="565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4301011784</v>
      </c>
      <c r="D444" s="564">
        <v>4607091389982</v>
      </c>
      <c r="E444" s="565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customHeight="1" x14ac:dyDescent="0.25">
      <c r="A445" s="60" t="s">
        <v>687</v>
      </c>
      <c r="B445" s="60" t="s">
        <v>689</v>
      </c>
      <c r="C445" s="34">
        <v>4301012034</v>
      </c>
      <c r="D445" s="564">
        <v>4607091389982</v>
      </c>
      <c r="E445" s="565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51.893939393939391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53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0.63388</v>
      </c>
      <c r="AA446" s="64"/>
      <c r="AB446" s="64"/>
      <c r="AC446" s="64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40" t="s">
        <v>69</v>
      </c>
      <c r="X447" s="41">
        <f>IFERROR(SUM(X432:X445),"0")</f>
        <v>274</v>
      </c>
      <c r="Y447" s="41">
        <f>IFERROR(SUM(Y432:Y445),"0")</f>
        <v>279.84000000000003</v>
      </c>
      <c r="Z447" s="40"/>
      <c r="AA447" s="64"/>
      <c r="AB447" s="64"/>
      <c r="AC447" s="64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63"/>
      <c r="AB448" s="63"/>
      <c r="AC448" s="63"/>
    </row>
    <row r="449" spans="1:68" ht="16.5" customHeight="1" x14ac:dyDescent="0.25">
      <c r="A449" s="60" t="s">
        <v>690</v>
      </c>
      <c r="B449" s="60" t="s">
        <v>691</v>
      </c>
      <c r="C449" s="34">
        <v>4301020334</v>
      </c>
      <c r="D449" s="564">
        <v>4607091388930</v>
      </c>
      <c r="E449" s="565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200</v>
      </c>
      <c r="Y449" s="53">
        <f>IFERROR(IF(X449="",0,CEILING((X449/$H449),1)*$H449),"")</f>
        <v>200.64000000000001</v>
      </c>
      <c r="Z449" s="39">
        <f>IFERROR(IF(Y449=0,"",ROUNDUP(Y449/H449,0)*0.01196),"")</f>
        <v>0.45448</v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213.63636363636363</v>
      </c>
      <c r="BN449" s="75">
        <f>IFERROR(Y449*I449/H449,"0")</f>
        <v>214.32</v>
      </c>
      <c r="BO449" s="75">
        <f>IFERROR(1/J449*(X449/H449),"0")</f>
        <v>0.36421911421911418</v>
      </c>
      <c r="BP449" s="75">
        <f>IFERROR(1/J449*(Y449/H449),"0")</f>
        <v>0.36538461538461542</v>
      </c>
    </row>
    <row r="450" spans="1:68" ht="16.5" customHeight="1" x14ac:dyDescent="0.25">
      <c r="A450" s="60" t="s">
        <v>693</v>
      </c>
      <c r="B450" s="60" t="s">
        <v>694</v>
      </c>
      <c r="C450" s="34">
        <v>4301020384</v>
      </c>
      <c r="D450" s="564">
        <v>4680115886407</v>
      </c>
      <c r="E450" s="565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customHeight="1" x14ac:dyDescent="0.25">
      <c r="A451" s="60" t="s">
        <v>695</v>
      </c>
      <c r="B451" s="60" t="s">
        <v>696</v>
      </c>
      <c r="C451" s="34">
        <v>4301020385</v>
      </c>
      <c r="D451" s="564">
        <v>4680115880054</v>
      </c>
      <c r="E451" s="565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40" t="s">
        <v>72</v>
      </c>
      <c r="X452" s="41">
        <f>IFERROR(X449/H449,"0")+IFERROR(X450/H450,"0")+IFERROR(X451/H451,"0")</f>
        <v>37.878787878787875</v>
      </c>
      <c r="Y452" s="41">
        <f>IFERROR(Y449/H449,"0")+IFERROR(Y450/H450,"0")+IFERROR(Y451/H451,"0")</f>
        <v>38</v>
      </c>
      <c r="Z452" s="41">
        <f>IFERROR(IF(Z449="",0,Z449),"0")+IFERROR(IF(Z450="",0,Z450),"0")+IFERROR(IF(Z451="",0,Z451),"0")</f>
        <v>0.45448</v>
      </c>
      <c r="AA452" s="64"/>
      <c r="AB452" s="64"/>
      <c r="AC452" s="64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40" t="s">
        <v>69</v>
      </c>
      <c r="X453" s="41">
        <f>IFERROR(SUM(X449:X451),"0")</f>
        <v>200</v>
      </c>
      <c r="Y453" s="41">
        <f>IFERROR(SUM(Y449:Y451),"0")</f>
        <v>200.64000000000001</v>
      </c>
      <c r="Z453" s="40"/>
      <c r="AA453" s="64"/>
      <c r="AB453" s="64"/>
      <c r="AC453" s="64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64">
        <v>4680115883116</v>
      </c>
      <c r="E455" s="565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80</v>
      </c>
      <c r="Y455" s="53">
        <f t="shared" ref="Y455:Y461" si="64">IFERROR(IF(X455="",0,CEILING((X455/$H455),1)*$H455),"")</f>
        <v>84.48</v>
      </c>
      <c r="Z455" s="39">
        <f>IFERROR(IF(Y455=0,"",ROUNDUP(Y455/H455,0)*0.01196),"")</f>
        <v>0.19136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85.454545454545453</v>
      </c>
      <c r="BN455" s="75">
        <f t="shared" ref="BN455:BN461" si="66">IFERROR(Y455*I455/H455,"0")</f>
        <v>90.24</v>
      </c>
      <c r="BO455" s="75">
        <f t="shared" ref="BO455:BO461" si="67">IFERROR(1/J455*(X455/H455),"0")</f>
        <v>0.14568764568764569</v>
      </c>
      <c r="BP455" s="75">
        <f t="shared" ref="BP455:BP461" si="68">IFERROR(1/J455*(Y455/H455),"0")</f>
        <v>0.15384615384615385</v>
      </c>
    </row>
    <row r="456" spans="1:68" ht="27" customHeight="1" x14ac:dyDescent="0.25">
      <c r="A456" s="60" t="s">
        <v>700</v>
      </c>
      <c r="B456" s="60" t="s">
        <v>701</v>
      </c>
      <c r="C456" s="34">
        <v>4301031350</v>
      </c>
      <c r="D456" s="564">
        <v>4680115883093</v>
      </c>
      <c r="E456" s="565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0</v>
      </c>
      <c r="Y456" s="53">
        <f t="shared" si="64"/>
        <v>0</v>
      </c>
      <c r="Z456" s="39" t="str">
        <f>IFERROR(IF(Y456=0,"",ROUNDUP(Y456/H456,0)*0.01196),"")</f>
        <v/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0</v>
      </c>
      <c r="BN456" s="75">
        <f t="shared" si="66"/>
        <v>0</v>
      </c>
      <c r="BO456" s="75">
        <f t="shared" si="67"/>
        <v>0</v>
      </c>
      <c r="BP456" s="75">
        <f t="shared" si="68"/>
        <v>0</v>
      </c>
    </row>
    <row r="457" spans="1:68" ht="27" customHeight="1" x14ac:dyDescent="0.25">
      <c r="A457" s="60" t="s">
        <v>703</v>
      </c>
      <c r="B457" s="60" t="s">
        <v>704</v>
      </c>
      <c r="C457" s="34">
        <v>4301031353</v>
      </c>
      <c r="D457" s="564">
        <v>4680115883109</v>
      </c>
      <c r="E457" s="565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0</v>
      </c>
      <c r="Y457" s="53">
        <f t="shared" si="64"/>
        <v>0</v>
      </c>
      <c r="Z457" s="39" t="str">
        <f>IFERROR(IF(Y457=0,"",ROUNDUP(Y457/H457,0)*0.01196),"")</f>
        <v/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0</v>
      </c>
      <c r="BN457" s="75">
        <f t="shared" si="66"/>
        <v>0</v>
      </c>
      <c r="BO457" s="75">
        <f t="shared" si="67"/>
        <v>0</v>
      </c>
      <c r="BP457" s="75">
        <f t="shared" si="68"/>
        <v>0</v>
      </c>
    </row>
    <row r="458" spans="1:68" ht="27" customHeight="1" x14ac:dyDescent="0.25">
      <c r="A458" s="60" t="s">
        <v>706</v>
      </c>
      <c r="B458" s="60" t="s">
        <v>707</v>
      </c>
      <c r="C458" s="34">
        <v>4301031351</v>
      </c>
      <c r="D458" s="564">
        <v>4680115882072</v>
      </c>
      <c r="E458" s="565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customHeight="1" x14ac:dyDescent="0.25">
      <c r="A459" s="60" t="s">
        <v>706</v>
      </c>
      <c r="B459" s="60" t="s">
        <v>708</v>
      </c>
      <c r="C459" s="34">
        <v>4301031419</v>
      </c>
      <c r="D459" s="564">
        <v>4680115882072</v>
      </c>
      <c r="E459" s="565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customHeight="1" x14ac:dyDescent="0.25">
      <c r="A460" s="60" t="s">
        <v>709</v>
      </c>
      <c r="B460" s="60" t="s">
        <v>710</v>
      </c>
      <c r="C460" s="34">
        <v>4301031418</v>
      </c>
      <c r="D460" s="564">
        <v>4680115882102</v>
      </c>
      <c r="E460" s="565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customHeight="1" x14ac:dyDescent="0.25">
      <c r="A461" s="60" t="s">
        <v>711</v>
      </c>
      <c r="B461" s="60" t="s">
        <v>712</v>
      </c>
      <c r="C461" s="34">
        <v>4301031417</v>
      </c>
      <c r="D461" s="564">
        <v>4680115882096</v>
      </c>
      <c r="E461" s="565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40" t="s">
        <v>72</v>
      </c>
      <c r="X462" s="41">
        <f>IFERROR(X455/H455,"0")+IFERROR(X456/H456,"0")+IFERROR(X457/H457,"0")+IFERROR(X458/H458,"0")+IFERROR(X459/H459,"0")+IFERROR(X460/H460,"0")+IFERROR(X461/H461,"0")</f>
        <v>15.15151515151515</v>
      </c>
      <c r="Y462" s="41">
        <f>IFERROR(Y455/H455,"0")+IFERROR(Y456/H456,"0")+IFERROR(Y457/H457,"0")+IFERROR(Y458/H458,"0")+IFERROR(Y459/H459,"0")+IFERROR(Y460/H460,"0")+IFERROR(Y461/H461,"0")</f>
        <v>16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0.19136</v>
      </c>
      <c r="AA462" s="64"/>
      <c r="AB462" s="64"/>
      <c r="AC462" s="64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40" t="s">
        <v>69</v>
      </c>
      <c r="X463" s="41">
        <f>IFERROR(SUM(X455:X461),"0")</f>
        <v>80</v>
      </c>
      <c r="Y463" s="41">
        <f>IFERROR(SUM(Y455:Y461),"0")</f>
        <v>84.48</v>
      </c>
      <c r="Z463" s="40"/>
      <c r="AA463" s="64"/>
      <c r="AB463" s="64"/>
      <c r="AC463" s="64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63"/>
      <c r="AB464" s="63"/>
      <c r="AC464" s="63"/>
    </row>
    <row r="465" spans="1:68" ht="16.5" customHeight="1" x14ac:dyDescent="0.25">
      <c r="A465" s="60" t="s">
        <v>713</v>
      </c>
      <c r="B465" s="60" t="s">
        <v>714</v>
      </c>
      <c r="C465" s="34">
        <v>4301051232</v>
      </c>
      <c r="D465" s="564">
        <v>4607091383409</v>
      </c>
      <c r="E465" s="565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customHeight="1" x14ac:dyDescent="0.25">
      <c r="A466" s="60" t="s">
        <v>716</v>
      </c>
      <c r="B466" s="60" t="s">
        <v>717</v>
      </c>
      <c r="C466" s="34">
        <v>4301051233</v>
      </c>
      <c r="D466" s="564">
        <v>4607091383416</v>
      </c>
      <c r="E466" s="565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customHeight="1" x14ac:dyDescent="0.25">
      <c r="A467" s="60" t="s">
        <v>719</v>
      </c>
      <c r="B467" s="60" t="s">
        <v>720</v>
      </c>
      <c r="C467" s="34">
        <v>4301051064</v>
      </c>
      <c r="D467" s="564">
        <v>4680115883536</v>
      </c>
      <c r="E467" s="565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52"/>
      <c r="AB470" s="52"/>
      <c r="AC470" s="52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62"/>
      <c r="AB471" s="62"/>
      <c r="AC471" s="6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63"/>
      <c r="AB472" s="63"/>
      <c r="AC472" s="63"/>
    </row>
    <row r="473" spans="1:68" ht="27" customHeight="1" x14ac:dyDescent="0.25">
      <c r="A473" s="60" t="s">
        <v>723</v>
      </c>
      <c r="B473" s="60" t="s">
        <v>724</v>
      </c>
      <c r="C473" s="34">
        <v>4301011763</v>
      </c>
      <c r="D473" s="564">
        <v>4640242181011</v>
      </c>
      <c r="E473" s="565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31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4301011585</v>
      </c>
      <c r="D474" s="564">
        <v>4640242180441</v>
      </c>
      <c r="E474" s="565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5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731</v>
      </c>
      <c r="B475" s="60" t="s">
        <v>732</v>
      </c>
      <c r="C475" s="34">
        <v>4301011584</v>
      </c>
      <c r="D475" s="564">
        <v>4640242180564</v>
      </c>
      <c r="E475" s="565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99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735</v>
      </c>
      <c r="B476" s="60" t="s">
        <v>736</v>
      </c>
      <c r="C476" s="34">
        <v>4301011764</v>
      </c>
      <c r="D476" s="564">
        <v>4640242181189</v>
      </c>
      <c r="E476" s="565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63"/>
      <c r="AB479" s="63"/>
      <c r="AC479" s="63"/>
    </row>
    <row r="480" spans="1:68" ht="27" customHeight="1" x14ac:dyDescent="0.25">
      <c r="A480" s="60" t="s">
        <v>737</v>
      </c>
      <c r="B480" s="60" t="s">
        <v>738</v>
      </c>
      <c r="C480" s="34">
        <v>4301020400</v>
      </c>
      <c r="D480" s="564">
        <v>4640242180519</v>
      </c>
      <c r="E480" s="565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88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741</v>
      </c>
      <c r="B481" s="60" t="s">
        <v>742</v>
      </c>
      <c r="C481" s="34">
        <v>4301020260</v>
      </c>
      <c r="D481" s="564">
        <v>4640242180526</v>
      </c>
      <c r="E481" s="565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71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745</v>
      </c>
      <c r="B482" s="60" t="s">
        <v>746</v>
      </c>
      <c r="C482" s="34">
        <v>4301020295</v>
      </c>
      <c r="D482" s="564">
        <v>4640242181363</v>
      </c>
      <c r="E482" s="565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45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63"/>
      <c r="AB485" s="63"/>
      <c r="AC485" s="63"/>
    </row>
    <row r="486" spans="1:68" ht="27" customHeight="1" x14ac:dyDescent="0.25">
      <c r="A486" s="60" t="s">
        <v>749</v>
      </c>
      <c r="B486" s="60" t="s">
        <v>750</v>
      </c>
      <c r="C486" s="34">
        <v>4301031280</v>
      </c>
      <c r="D486" s="564">
        <v>4640242180816</v>
      </c>
      <c r="E486" s="565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51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753</v>
      </c>
      <c r="B487" s="60" t="s">
        <v>754</v>
      </c>
      <c r="C487" s="34">
        <v>4301031244</v>
      </c>
      <c r="D487" s="564">
        <v>4640242180595</v>
      </c>
      <c r="E487" s="565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74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40" t="s">
        <v>72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40" t="s">
        <v>69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63"/>
      <c r="AB490" s="63"/>
      <c r="AC490" s="63"/>
    </row>
    <row r="491" spans="1:68" ht="27" customHeight="1" x14ac:dyDescent="0.25">
      <c r="A491" s="60" t="s">
        <v>757</v>
      </c>
      <c r="B491" s="60" t="s">
        <v>758</v>
      </c>
      <c r="C491" s="34">
        <v>4301052046</v>
      </c>
      <c r="D491" s="564">
        <v>4640242180533</v>
      </c>
      <c r="E491" s="565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35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IFERROR(IF(Y491=0,"",ROUNDUP(Y491/H491,0)*0.01898),"")</f>
        <v/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761</v>
      </c>
      <c r="B492" s="60" t="s">
        <v>762</v>
      </c>
      <c r="C492" s="34">
        <v>4301051920</v>
      </c>
      <c r="D492" s="564">
        <v>4640242181233</v>
      </c>
      <c r="E492" s="565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67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40" t="s">
        <v>72</v>
      </c>
      <c r="X493" s="41">
        <f>IFERROR(X491/H491,"0")+IFERROR(X492/H492,"0")</f>
        <v>0</v>
      </c>
      <c r="Y493" s="41">
        <f>IFERROR(Y491/H491,"0")+IFERROR(Y492/H492,"0")</f>
        <v>0</v>
      </c>
      <c r="Z493" s="41">
        <f>IFERROR(IF(Z491="",0,Z491),"0")+IFERROR(IF(Z492="",0,Z492),"0")</f>
        <v>0</v>
      </c>
      <c r="AA493" s="64"/>
      <c r="AB493" s="64"/>
      <c r="AC493" s="64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40" t="s">
        <v>69</v>
      </c>
      <c r="X494" s="41">
        <f>IFERROR(SUM(X491:X492),"0")</f>
        <v>0</v>
      </c>
      <c r="Y494" s="41">
        <f>IFERROR(SUM(Y491:Y492),"0")</f>
        <v>0</v>
      </c>
      <c r="Z494" s="40"/>
      <c r="AA494" s="64"/>
      <c r="AB494" s="64"/>
      <c r="AC494" s="64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63"/>
      <c r="AB495" s="63"/>
      <c r="AC495" s="63"/>
    </row>
    <row r="496" spans="1:68" ht="27" customHeight="1" x14ac:dyDescent="0.25">
      <c r="A496" s="60" t="s">
        <v>764</v>
      </c>
      <c r="B496" s="60" t="s">
        <v>765</v>
      </c>
      <c r="C496" s="34">
        <v>4301060491</v>
      </c>
      <c r="D496" s="564">
        <v>4640242180120</v>
      </c>
      <c r="E496" s="565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22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4301060493</v>
      </c>
      <c r="D497" s="564">
        <v>4640242180137</v>
      </c>
      <c r="E497" s="565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2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62"/>
      <c r="AB500" s="62"/>
      <c r="AC500" s="6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63"/>
      <c r="AB501" s="63"/>
      <c r="AC501" s="63"/>
    </row>
    <row r="502" spans="1:68" ht="27" customHeight="1" x14ac:dyDescent="0.25">
      <c r="A502" s="60" t="s">
        <v>773</v>
      </c>
      <c r="B502" s="60" t="s">
        <v>774</v>
      </c>
      <c r="C502" s="34">
        <v>4301020314</v>
      </c>
      <c r="D502" s="564">
        <v>4640242180090</v>
      </c>
      <c r="E502" s="565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35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2967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3090.22</v>
      </c>
      <c r="Z505" s="40"/>
      <c r="AA505" s="64"/>
      <c r="AB505" s="64"/>
      <c r="AC505" s="64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40" t="s">
        <v>69</v>
      </c>
      <c r="X506" s="41">
        <f>IFERROR(SUM(BM22:BM502),"0")</f>
        <v>3139.8028825117653</v>
      </c>
      <c r="Y506" s="41">
        <f>IFERROR(SUM(BN22:BN502),"0")</f>
        <v>3269.4169999999999</v>
      </c>
      <c r="Z506" s="40"/>
      <c r="AA506" s="64"/>
      <c r="AB506" s="64"/>
      <c r="AC506" s="64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40" t="s">
        <v>780</v>
      </c>
      <c r="X507" s="42">
        <f>ROUNDUP(SUM(BO22:BO502),0)</f>
        <v>6</v>
      </c>
      <c r="Y507" s="42">
        <f>ROUNDUP(SUM(BP22:BP502),0)</f>
        <v>6</v>
      </c>
      <c r="Z507" s="40"/>
      <c r="AA507" s="64"/>
      <c r="AB507" s="64"/>
      <c r="AC507" s="64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40" t="s">
        <v>69</v>
      </c>
      <c r="X508" s="41">
        <f>GrossWeightTotal+PalletQtyTotal*25</f>
        <v>3289.8028825117653</v>
      </c>
      <c r="Y508" s="41">
        <f>GrossWeightTotalR+PalletQtyTotalR*25</f>
        <v>3419.4169999999999</v>
      </c>
      <c r="Z508" s="40"/>
      <c r="AA508" s="64"/>
      <c r="AB508" s="64"/>
      <c r="AC508" s="64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593.06263580773384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614</v>
      </c>
      <c r="Z509" s="40"/>
      <c r="AA509" s="64"/>
      <c r="AB509" s="64"/>
      <c r="AC509" s="64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6.3339300000000014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80" t="s">
        <v>653</v>
      </c>
      <c r="AA512" s="578" t="s">
        <v>722</v>
      </c>
      <c r="AB512" s="595"/>
      <c r="AC512" s="9"/>
      <c r="AF512" s="1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1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9"/>
      <c r="AF513" s="1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1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99.000000000000014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64</v>
      </c>
      <c r="E515" s="50">
        <f>IFERROR(Y89*1,"0")+IFERROR(Y90*1,"0")+IFERROR(Y91*1,"0")+IFERROR(Y95*1,"0")+IFERROR(Y96*1,"0")+IFERROR(Y97*1,"0")+IFERROR(Y98*1,"0")+IFERROR(Y99*1,"0")</f>
        <v>45.900000000000006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182.7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167.76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792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19.2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21.599999999999998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20.700000000000003</v>
      </c>
      <c r="S515" s="50">
        <f>IFERROR(Y336*1,"0")+IFERROR(Y337*1,"0")+IFERROR(Y338*1,"0")</f>
        <v>0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711</v>
      </c>
      <c r="U515" s="50">
        <f>IFERROR(Y369*1,"0")+IFERROR(Y370*1,"0")+IFERROR(Y371*1,"0")+IFERROR(Y375*1,"0")+IFERROR(Y379*1,"0")+IFERROR(Y380*1,"0")+IFERROR(Y384*1,"0")</f>
        <v>396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5.4</v>
      </c>
      <c r="W515" s="50">
        <f>IFERROR(Y409*1,"0")+IFERROR(Y413*1,"0")+IFERROR(Y414*1,"0")+IFERROR(Y415*1,"0")+IFERROR(Y416*1,"0")</f>
        <v>0</v>
      </c>
      <c r="X515" s="50">
        <f>IFERROR(Y421*1,"0")</f>
        <v>0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564.96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2025-08-14T08:30:51Z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