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Черкизово Ташкент\"/>
    </mc:Choice>
  </mc:AlternateContent>
  <xr:revisionPtr revIDLastSave="0" documentId="13_ncr:1_{80037988-3360-445F-94CF-C32D0D1C48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Sheet!$A$3:$AG$34</definedName>
  </definedNames>
  <calcPr calcId="191029"/>
</workbook>
</file>

<file path=xl/calcChain.xml><?xml version="1.0" encoding="utf-8"?>
<calcChain xmlns="http://schemas.openxmlformats.org/spreadsheetml/2006/main">
  <c r="V34" i="1" l="1"/>
  <c r="P34" i="1"/>
  <c r="U34" i="1" s="1"/>
  <c r="L34" i="1"/>
  <c r="AG33" i="1"/>
  <c r="V33" i="1"/>
  <c r="P33" i="1"/>
  <c r="U33" i="1" s="1"/>
  <c r="L33" i="1"/>
  <c r="AG32" i="1"/>
  <c r="V32" i="1"/>
  <c r="P32" i="1"/>
  <c r="U32" i="1" s="1"/>
  <c r="L32" i="1"/>
  <c r="V31" i="1"/>
  <c r="P31" i="1"/>
  <c r="Q31" i="1" s="1"/>
  <c r="L31" i="1"/>
  <c r="V30" i="1"/>
  <c r="P30" i="1"/>
  <c r="Q30" i="1" s="1"/>
  <c r="L30" i="1"/>
  <c r="V29" i="1"/>
  <c r="P29" i="1"/>
  <c r="U29" i="1" s="1"/>
  <c r="L29" i="1"/>
  <c r="AG28" i="1"/>
  <c r="V28" i="1"/>
  <c r="U28" i="1"/>
  <c r="P28" i="1"/>
  <c r="T28" i="1" s="1"/>
  <c r="L28" i="1"/>
  <c r="AG27" i="1"/>
  <c r="V27" i="1"/>
  <c r="P27" i="1"/>
  <c r="T27" i="1" s="1"/>
  <c r="L27" i="1"/>
  <c r="AG26" i="1"/>
  <c r="V26" i="1"/>
  <c r="T26" i="1"/>
  <c r="P26" i="1"/>
  <c r="U26" i="1" s="1"/>
  <c r="L26" i="1"/>
  <c r="AG25" i="1"/>
  <c r="V25" i="1"/>
  <c r="P25" i="1"/>
  <c r="U25" i="1" s="1"/>
  <c r="L25" i="1"/>
  <c r="V24" i="1"/>
  <c r="U24" i="1"/>
  <c r="AG24" i="1"/>
  <c r="P24" i="1"/>
  <c r="L24" i="1"/>
  <c r="AG23" i="1"/>
  <c r="V23" i="1"/>
  <c r="U23" i="1"/>
  <c r="P23" i="1"/>
  <c r="T23" i="1" s="1"/>
  <c r="L23" i="1"/>
  <c r="AG22" i="1"/>
  <c r="V22" i="1"/>
  <c r="U22" i="1"/>
  <c r="P22" i="1"/>
  <c r="T22" i="1" s="1"/>
  <c r="L22" i="1"/>
  <c r="AG21" i="1"/>
  <c r="V21" i="1"/>
  <c r="U21" i="1"/>
  <c r="P21" i="1"/>
  <c r="T21" i="1" s="1"/>
  <c r="L21" i="1"/>
  <c r="V20" i="1"/>
  <c r="F20" i="1"/>
  <c r="F5" i="1" s="1"/>
  <c r="E20" i="1"/>
  <c r="L20" i="1" s="1"/>
  <c r="AG19" i="1"/>
  <c r="V19" i="1"/>
  <c r="P19" i="1"/>
  <c r="U19" i="1" s="1"/>
  <c r="L19" i="1"/>
  <c r="AG18" i="1"/>
  <c r="V18" i="1"/>
  <c r="P18" i="1"/>
  <c r="U18" i="1" s="1"/>
  <c r="L18" i="1"/>
  <c r="V17" i="1"/>
  <c r="U17" i="1"/>
  <c r="Q17" i="1"/>
  <c r="AG17" i="1" s="1"/>
  <c r="P17" i="1"/>
  <c r="L17" i="1"/>
  <c r="V16" i="1"/>
  <c r="P16" i="1"/>
  <c r="Q16" i="1" s="1"/>
  <c r="L16" i="1"/>
  <c r="AG15" i="1"/>
  <c r="V15" i="1"/>
  <c r="P15" i="1"/>
  <c r="U15" i="1" s="1"/>
  <c r="L15" i="1"/>
  <c r="V14" i="1"/>
  <c r="E14" i="1"/>
  <c r="P14" i="1" s="1"/>
  <c r="V13" i="1"/>
  <c r="P13" i="1"/>
  <c r="U13" i="1" s="1"/>
  <c r="L13" i="1"/>
  <c r="V12" i="1"/>
  <c r="F12" i="1"/>
  <c r="E12" i="1"/>
  <c r="P12" i="1" s="1"/>
  <c r="V11" i="1"/>
  <c r="P11" i="1"/>
  <c r="U11" i="1" s="1"/>
  <c r="L11" i="1"/>
  <c r="AG10" i="1"/>
  <c r="V10" i="1"/>
  <c r="P10" i="1"/>
  <c r="U10" i="1" s="1"/>
  <c r="L10" i="1"/>
  <c r="V9" i="1"/>
  <c r="P9" i="1"/>
  <c r="T9" i="1" s="1"/>
  <c r="L9" i="1"/>
  <c r="V8" i="1"/>
  <c r="P8" i="1"/>
  <c r="U8" i="1" s="1"/>
  <c r="L8" i="1"/>
  <c r="V7" i="1"/>
  <c r="P7" i="1"/>
  <c r="U7" i="1" s="1"/>
  <c r="L7" i="1"/>
  <c r="V6" i="1"/>
  <c r="P6" i="1"/>
  <c r="U6" i="1" s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E5" i="1"/>
  <c r="U27" i="1" l="1"/>
  <c r="T7" i="1"/>
  <c r="L12" i="1"/>
  <c r="U30" i="1"/>
  <c r="U31" i="1"/>
  <c r="T8" i="1"/>
  <c r="Q13" i="1"/>
  <c r="U9" i="1"/>
  <c r="P20" i="1"/>
  <c r="Q20" i="1" s="1"/>
  <c r="T20" i="1" s="1"/>
  <c r="V5" i="1"/>
  <c r="U16" i="1"/>
  <c r="AG30" i="1"/>
  <c r="T30" i="1"/>
  <c r="AG31" i="1"/>
  <c r="T31" i="1"/>
  <c r="AG16" i="1"/>
  <c r="T16" i="1"/>
  <c r="U12" i="1"/>
  <c r="Q12" i="1"/>
  <c r="U14" i="1"/>
  <c r="Q14" i="1"/>
  <c r="T25" i="1"/>
  <c r="T19" i="1"/>
  <c r="Q11" i="1"/>
  <c r="Q29" i="1"/>
  <c r="L14" i="1"/>
  <c r="L5" i="1" s="1"/>
  <c r="T32" i="1"/>
  <c r="T17" i="1"/>
  <c r="T33" i="1"/>
  <c r="T15" i="1"/>
  <c r="T18" i="1"/>
  <c r="T24" i="1"/>
  <c r="T6" i="1"/>
  <c r="T10" i="1"/>
  <c r="T34" i="1"/>
  <c r="P5" i="1" l="1"/>
  <c r="AG20" i="1"/>
  <c r="U20" i="1"/>
  <c r="T13" i="1"/>
  <c r="AG13" i="1"/>
  <c r="AG11" i="1"/>
  <c r="Q5" i="1"/>
  <c r="T11" i="1"/>
  <c r="AG29" i="1"/>
  <c r="T29" i="1"/>
  <c r="T12" i="1"/>
  <c r="AG12" i="1"/>
  <c r="AG14" i="1"/>
  <c r="T14" i="1"/>
  <c r="AG5" i="1" l="1"/>
</calcChain>
</file>

<file path=xl/sharedStrings.xml><?xml version="1.0" encoding="utf-8"?>
<sst xmlns="http://schemas.openxmlformats.org/spreadsheetml/2006/main" count="119" uniqueCount="76">
  <si>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</si>
  <si>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</si>
  <si>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</si>
  <si>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</si>
  <si>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</si>
  <si>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</si>
  <si>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</si>
  <si>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</si>
  <si>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</si>
  <si>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</si>
  <si>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</si>
  <si>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</si>
  <si>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</si>
  <si>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</si>
  <si>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</si>
  <si>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</si>
  <si>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</si>
  <si>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</si>
  <si>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</si>
  <si>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</si>
  <si>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</si>
  <si>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</si>
  <si>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</si>
  <si>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</si>
  <si>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</si>
  <si>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</si>
  <si>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</si>
  <si>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</si>
  <si>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</si>
  <si>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</si>
  <si>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</si>
  <si>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</si>
  <si>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</si>
  <si>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</si>
  <si>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10,06,</t>
  </si>
  <si>
    <t>29,05,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</si>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</sst>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01.08.2025 - 07.08.2025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01.08.25</v>
          </cell>
          <cell r="E6" t="str">
            <v>02.08.25</v>
          </cell>
          <cell r="F6" t="str">
            <v>03.08.25</v>
          </cell>
        </row>
        <row r="8">
          <cell r="A8" t="str">
            <v>1721-Сосиски Вязанка Сливочные ТМ Стародворские колбасы</v>
          </cell>
          <cell r="C8">
            <v>438.15</v>
          </cell>
          <cell r="D8">
            <v>28.526</v>
          </cell>
          <cell r="E8">
            <v>25.68</v>
          </cell>
        </row>
        <row r="9">
          <cell r="A9" t="str">
            <v>7187 ГРУДИНКА ПРЕМИУМ к/в мл/к в/у 0.3кг_50с  ОСТАНКИНО</v>
          </cell>
          <cell r="C9">
            <v>847</v>
          </cell>
          <cell r="D9">
            <v>68</v>
          </cell>
          <cell r="E9">
            <v>76</v>
          </cell>
        </row>
        <row r="10">
          <cell r="A10" t="str">
            <v>1869-Колбаса Молочная ТМ Особый рецепт в оболочке полиамид большой батон.  ПОКОМ</v>
          </cell>
          <cell r="C10">
            <v>460.43700000000001</v>
          </cell>
          <cell r="D10">
            <v>4.8449999999999998</v>
          </cell>
          <cell r="E10">
            <v>36.786999999999999</v>
          </cell>
        </row>
        <row r="11">
          <cell r="A11" t="str">
            <v>4087   СЕРВЕЛАТ КОПЧЕНЫЙ НА БУКЕ в/к в/К 0,35</v>
          </cell>
          <cell r="C11">
            <v>597</v>
          </cell>
          <cell r="D11">
            <v>55</v>
          </cell>
          <cell r="E11">
            <v>61</v>
          </cell>
        </row>
        <row r="12">
          <cell r="A12" t="str">
            <v>0222-Ветчины Дугушка Дугушка б/о Стародворье, 1кг</v>
          </cell>
          <cell r="C12">
            <v>225.6</v>
          </cell>
          <cell r="D12">
            <v>10.504</v>
          </cell>
          <cell r="E12">
            <v>15.78</v>
          </cell>
        </row>
        <row r="13">
          <cell r="A13" t="str">
            <v>2205-Сосиски Молочные для завтрака ТМ Особый рецепт 0,4кг</v>
          </cell>
          <cell r="C13">
            <v>567</v>
          </cell>
          <cell r="D13">
            <v>36</v>
          </cell>
          <cell r="E13">
            <v>49</v>
          </cell>
        </row>
        <row r="14">
          <cell r="A14" t="str">
            <v>2472 Сардельки Левантские Особая Без свинины Весовые NDX мгс Особый рецепт, вес 1кг</v>
          </cell>
          <cell r="C14">
            <v>222.01900000000001</v>
          </cell>
          <cell r="D14">
            <v>31.957999999999998</v>
          </cell>
          <cell r="E14">
            <v>10.654999999999999</v>
          </cell>
        </row>
        <row r="15">
          <cell r="A15" t="str">
            <v>5608 СЕРВЕЛАТ ФИНСКИЙ в/к в/у срез 0.35кг_СНГ</v>
          </cell>
          <cell r="C15">
            <v>485</v>
          </cell>
          <cell r="D15">
            <v>37</v>
          </cell>
          <cell r="E15">
            <v>51</v>
          </cell>
        </row>
        <row r="16">
          <cell r="A16" t="str">
            <v>7070 СОЧНЫЕ ПМ сос п/о мгс 1.5*4_А_50с  ОСТАНКИНО</v>
          </cell>
          <cell r="C16">
            <v>253.17400000000001</v>
          </cell>
          <cell r="D16">
            <v>2.2799999999999998</v>
          </cell>
          <cell r="E16">
            <v>-0.224</v>
          </cell>
        </row>
        <row r="17">
          <cell r="A17" t="str">
            <v>7058 ШПИКАЧКИ СОЧНЫЕ С БЕКОНОМ п/о мгс 1*3_60с  ОСТАНКИНО</v>
          </cell>
          <cell r="C17">
            <v>232.21799999999999</v>
          </cell>
          <cell r="D17">
            <v>23.117999999999999</v>
          </cell>
          <cell r="E17">
            <v>32.57</v>
          </cell>
        </row>
        <row r="18">
          <cell r="A18" t="str">
            <v>2074-Сосиски Молочные для завтрака Особый рецепт</v>
          </cell>
          <cell r="C18">
            <v>236.95099999999999</v>
          </cell>
          <cell r="D18">
            <v>-10.64</v>
          </cell>
          <cell r="E18">
            <v>-9.1549999999999994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178.90899999999999</v>
          </cell>
          <cell r="D19">
            <v>10.038</v>
          </cell>
          <cell r="E19">
            <v>15.051</v>
          </cell>
        </row>
        <row r="20">
          <cell r="A20" t="str">
            <v>МХБ Колб полусухая «Салями» ШТ. ВУ ОХЛ 300гр*8  МИРАТОРГ</v>
          </cell>
          <cell r="C20">
            <v>245</v>
          </cell>
          <cell r="D20">
            <v>21</v>
          </cell>
          <cell r="E20">
            <v>21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166.42400000000001</v>
          </cell>
          <cell r="D21">
            <v>7.0449999999999999</v>
          </cell>
          <cell r="E21">
            <v>14.045999999999999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229.96100000000001</v>
          </cell>
          <cell r="D22">
            <v>0.80900000000000005</v>
          </cell>
          <cell r="E22">
            <v>17.686</v>
          </cell>
        </row>
        <row r="23">
          <cell r="A23" t="str">
            <v>6346 ФИЛЕЙНАЯ Папа может вар п/о 0.5кг_СНГ  ОСТАНКИНО</v>
          </cell>
          <cell r="C23">
            <v>455</v>
          </cell>
          <cell r="D23">
            <v>53</v>
          </cell>
          <cell r="E23">
            <v>45</v>
          </cell>
        </row>
        <row r="24">
          <cell r="A24" t="str">
            <v>1867-Колбаса Филейная ТМ Особый рецепт в оболочке полиамид большой батон.  ПОКОМ</v>
          </cell>
          <cell r="C24">
            <v>264.01799999999997</v>
          </cell>
          <cell r="D24">
            <v>6.7190000000000003</v>
          </cell>
          <cell r="E24">
            <v>29.948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136.512</v>
          </cell>
          <cell r="D25">
            <v>10.563000000000001</v>
          </cell>
          <cell r="E25">
            <v>9.6850000000000005</v>
          </cell>
        </row>
        <row r="26">
          <cell r="A26" t="str">
            <v>4079 СЕРВЕЛАТ КОПЧЕНЫЙ НА БУКЕ в/к в/у_СНГ</v>
          </cell>
          <cell r="C26">
            <v>135.81299999999999</v>
          </cell>
          <cell r="D26">
            <v>13.46</v>
          </cell>
          <cell r="E26">
            <v>15.651999999999999</v>
          </cell>
        </row>
        <row r="27">
          <cell r="A27" t="str">
            <v>1523-Сосиски Вязанка Молочные ТМ Стародворские колбасы</v>
          </cell>
          <cell r="C27">
            <v>135.876</v>
          </cell>
          <cell r="D27">
            <v>4.1079999999999997</v>
          </cell>
          <cell r="E27">
            <v>14.92</v>
          </cell>
        </row>
        <row r="28">
          <cell r="A28" t="str">
            <v>Вареные колбасы Сливушка Вязанка Фикс.вес 0,45 П/а Вязанка  ПОКОМ</v>
          </cell>
          <cell r="C28">
            <v>272</v>
          </cell>
          <cell r="D28">
            <v>15</v>
          </cell>
          <cell r="E28">
            <v>26</v>
          </cell>
        </row>
        <row r="29">
          <cell r="A29" t="str">
            <v>1370-Сосиски Сочинки Бордо Весовой п/а Стародворье</v>
          </cell>
          <cell r="C29">
            <v>169.30799999999999</v>
          </cell>
          <cell r="D29">
            <v>4.4649999999999999</v>
          </cell>
          <cell r="E29">
            <v>12.66</v>
          </cell>
        </row>
        <row r="30">
          <cell r="A30" t="str">
            <v>1720-Сосиски Вязанка Сливочные ТМ Стародворские колбасы ТС Вязанка амицел в мод газов.среде 0,45кг</v>
          </cell>
          <cell r="C30">
            <v>223</v>
          </cell>
          <cell r="D30">
            <v>14</v>
          </cell>
          <cell r="E30">
            <v>18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159.20599999999999</v>
          </cell>
          <cell r="D31">
            <v>9.3740000000000006</v>
          </cell>
          <cell r="E31">
            <v>2.7050000000000001</v>
          </cell>
        </row>
        <row r="32">
          <cell r="A32" t="str">
            <v>СК БОГОРОДСКАЯ ПРЕСС ФИБ ВУ ШТ0.3КГ К3.6  ЧЕРКИЗОВО</v>
          </cell>
          <cell r="C32">
            <v>180</v>
          </cell>
          <cell r="D32">
            <v>33</v>
          </cell>
          <cell r="E32">
            <v>3</v>
          </cell>
        </row>
        <row r="33">
          <cell r="A33" t="str">
            <v>1870-Колбаса Со шпиком ТМ Особый рецепт в оболочке полиамид большой батон.  ПОКОМ</v>
          </cell>
          <cell r="C33">
            <v>204.422</v>
          </cell>
          <cell r="D33">
            <v>5</v>
          </cell>
          <cell r="E33">
            <v>12.465999999999999</v>
          </cell>
        </row>
        <row r="34">
          <cell r="A34" t="str">
            <v>5096   СЕРВЕЛАТ КРЕМЛЕВСКИЙ в/к в/у_СНГ</v>
          </cell>
          <cell r="C34">
            <v>77.001999999999995</v>
          </cell>
          <cell r="D34">
            <v>12.811</v>
          </cell>
          <cell r="E34">
            <v>-2.6349999999999998</v>
          </cell>
        </row>
        <row r="35">
          <cell r="A35" t="str">
            <v>МХБ Мясной продукт из свинины сырокопченый Бекон ШТ. ОХЛ ВУ 200г*10 (2 кг) МИРАТОРГ</v>
          </cell>
          <cell r="C35">
            <v>269</v>
          </cell>
          <cell r="D35">
            <v>85</v>
          </cell>
          <cell r="E35">
            <v>23</v>
          </cell>
        </row>
        <row r="36">
          <cell r="A36" t="str">
            <v>7075 МОЛОЧ.ПРЕМИУМ ПМ сос п/о мгс 1.5*4_О_50с  ОСТАНКИНО</v>
          </cell>
          <cell r="C36">
            <v>145.21299999999999</v>
          </cell>
          <cell r="D36">
            <v>15.523</v>
          </cell>
          <cell r="E36">
            <v>23.35</v>
          </cell>
        </row>
        <row r="37">
          <cell r="A37" t="str">
            <v>1202 В/к колбасы Сервелат Мясорубский с мелкорубленным окороком срез Бордо Фикс.вес 0,35 фиброуз Ста</v>
          </cell>
          <cell r="C37">
            <v>308</v>
          </cell>
          <cell r="D37">
            <v>24</v>
          </cell>
          <cell r="E37">
            <v>53</v>
          </cell>
        </row>
        <row r="38">
          <cell r="A38" t="str">
            <v>6076 МЯСНАЯ Папа может вар п/о 0.4кг_UZ</v>
          </cell>
          <cell r="C38">
            <v>397</v>
          </cell>
          <cell r="D38">
            <v>53</v>
          </cell>
          <cell r="E38">
            <v>34</v>
          </cell>
        </row>
        <row r="39">
          <cell r="A39" t="str">
            <v>КОПЧ БЕКОН НАР ВУ ШТ 0.18КГ К1.8  ЧЕРКИЗОВО</v>
          </cell>
          <cell r="C39">
            <v>225</v>
          </cell>
          <cell r="D39">
            <v>10</v>
          </cell>
        </row>
        <row r="40">
          <cell r="A40" t="str">
            <v>ВАР МОЛОЧНАЯ ПО-ЧЕ НМО ШТ 0.4КГ К2.4  ЧЕРКИЗОВО</v>
          </cell>
          <cell r="C40">
            <v>253</v>
          </cell>
          <cell r="D40">
            <v>38</v>
          </cell>
          <cell r="E40">
            <v>12</v>
          </cell>
        </row>
        <row r="41">
          <cell r="A41" t="str">
            <v>1205 Копченые колбасы Салями Мясорубская с рубленым шпиком срез Бордо ф/в 0,35 фиброуз Стародворье  ПОКОМ</v>
          </cell>
          <cell r="C41">
            <v>291</v>
          </cell>
          <cell r="D41">
            <v>21</v>
          </cell>
          <cell r="E41">
            <v>52</v>
          </cell>
        </row>
        <row r="42">
          <cell r="A42" t="str">
            <v>1371-Сосиски Сочинки с сочной грудинкой Бордо Фикс.вес 0,4 П/а мгс Стародворье</v>
          </cell>
          <cell r="C42">
            <v>296</v>
          </cell>
          <cell r="D42">
            <v>40</v>
          </cell>
          <cell r="E42">
            <v>25</v>
          </cell>
        </row>
        <row r="43">
          <cell r="A43" t="str">
            <v>6095 ЮБИЛЕЙНАЯ с/к в/у 1/250 8шт_UZ</v>
          </cell>
          <cell r="C43">
            <v>194</v>
          </cell>
          <cell r="D43">
            <v>7</v>
          </cell>
          <cell r="E43">
            <v>10</v>
          </cell>
        </row>
        <row r="44">
          <cell r="A44" t="str">
            <v>2634 Колбаса Дугушка Стародворская ТМ Стародворье ТС Дугушка  ПОКОМ</v>
          </cell>
          <cell r="C44">
            <v>121.998</v>
          </cell>
          <cell r="D44">
            <v>0.874</v>
          </cell>
          <cell r="E44">
            <v>1.6850000000000001</v>
          </cell>
        </row>
        <row r="45">
          <cell r="A45" t="str">
            <v>СОС КОПЧ ПО-Ч ЛОТ ПМО ЗА ШТ 0.4КГ K1.6  ЧЕРКИЗОВО</v>
          </cell>
          <cell r="C45">
            <v>232</v>
          </cell>
          <cell r="E45">
            <v>9</v>
          </cell>
        </row>
        <row r="46">
          <cell r="A46" t="str">
            <v>1372-Сосиски Сочинки с сочным окороком Бордо Фикс.вес 0,4 П/а мгс Стародворье</v>
          </cell>
          <cell r="C46">
            <v>288</v>
          </cell>
          <cell r="D46">
            <v>40</v>
          </cell>
          <cell r="E46">
            <v>17</v>
          </cell>
        </row>
        <row r="47">
          <cell r="A47" t="str">
            <v>6093 САЛЯМИ ИТАЛЬЯНСКАЯ с/к в/у 1/250 8шт_UZ</v>
          </cell>
          <cell r="C47">
            <v>189</v>
          </cell>
          <cell r="D47">
            <v>1</v>
          </cell>
          <cell r="E47">
            <v>6</v>
          </cell>
        </row>
        <row r="48">
          <cell r="A48" t="str">
            <v>1231 Сосиски Сливочные Дугушки Дугушка Весовые П/а Стародворье, вес 1кг</v>
          </cell>
          <cell r="C48">
            <v>100.895</v>
          </cell>
          <cell r="D48">
            <v>6.5709999999999997</v>
          </cell>
          <cell r="E48">
            <v>5.4880000000000004</v>
          </cell>
        </row>
        <row r="49">
          <cell r="A49" t="str">
            <v>1118 В/к колбасы Салями Запеченая Дугушка  Вектор Стародворье, 1кг</v>
          </cell>
          <cell r="C49">
            <v>85.891000000000005</v>
          </cell>
          <cell r="D49">
            <v>7.0339999999999998</v>
          </cell>
          <cell r="E49">
            <v>11.435</v>
          </cell>
        </row>
        <row r="50">
          <cell r="A50" t="str">
            <v>ВК СЕРВ ГОСТ СРЕЗ ФИБ ВУ ШТ 0.5КГ К2  ЧЕРКИЗОВО</v>
          </cell>
          <cell r="C50">
            <v>93</v>
          </cell>
          <cell r="E50">
            <v>3</v>
          </cell>
        </row>
        <row r="51">
          <cell r="A51" t="str">
            <v>6072 ЭКСТРА Папа может вар п/о 0.4кг_UZ</v>
          </cell>
          <cell r="C51">
            <v>318</v>
          </cell>
          <cell r="D51">
            <v>18</v>
          </cell>
          <cell r="E51">
            <v>29</v>
          </cell>
        </row>
        <row r="52">
          <cell r="A52" t="str">
            <v>СК БОРОДИНСКАЯ СРЕЗ ФИБ ВУ 0.3КГ ШТ К3.6  ЧЕРКИЗОВО</v>
          </cell>
          <cell r="C52">
            <v>134</v>
          </cell>
          <cell r="D52">
            <v>20</v>
          </cell>
          <cell r="E52">
            <v>1</v>
          </cell>
        </row>
        <row r="53">
          <cell r="A53" t="str">
            <v>1201 В/к колбасы Сервелат Мясорубский с мелкорубленным окороком Бордо Весовой фиброуз Стародворье  П</v>
          </cell>
          <cell r="C53">
            <v>90.34</v>
          </cell>
          <cell r="D53">
            <v>-8.0150000000000006</v>
          </cell>
          <cell r="E53">
            <v>5.798</v>
          </cell>
        </row>
        <row r="54">
          <cell r="A54" t="str">
            <v>1204 Копченые колбасы Салями Мясорубская с рубленым шпиком Бордо Весовой фиброуз Стародворье  ПОКОМ</v>
          </cell>
          <cell r="C54">
            <v>84.462999999999994</v>
          </cell>
          <cell r="D54">
            <v>2.21</v>
          </cell>
          <cell r="E54">
            <v>8.0009999999999994</v>
          </cell>
        </row>
        <row r="55">
          <cell r="A55" t="str">
            <v>Вареные колбасы Докторская ГОСТ Вязанка Фикс.вес 0,4 Вектор Вязанка  ПОКОМ</v>
          </cell>
          <cell r="C55">
            <v>148</v>
          </cell>
          <cell r="D55">
            <v>4</v>
          </cell>
          <cell r="E55">
            <v>19</v>
          </cell>
        </row>
        <row r="56">
          <cell r="A56" t="str">
            <v>6092 АРОМАТНАЯ с/к в/у 1/250 8шт_UZ</v>
          </cell>
          <cell r="C56">
            <v>153</v>
          </cell>
          <cell r="D56">
            <v>8</v>
          </cell>
          <cell r="E56">
            <v>7</v>
          </cell>
        </row>
        <row r="57">
          <cell r="A57" t="str">
            <v>Вареные колбасы «Филейская» Весовые Вектор ТМ «Вязанка»  ПОКОМ</v>
          </cell>
          <cell r="C57">
            <v>81.402000000000001</v>
          </cell>
          <cell r="E57">
            <v>-1.0999999999999999E-2</v>
          </cell>
        </row>
        <row r="58">
          <cell r="A58" t="str">
            <v>МХБ Колбаса сырокопченая Брауншвейгская ШТ. ВУ ОХЛ 300гр*8 (2,4 кг) МИРАТОРГ</v>
          </cell>
          <cell r="C58">
            <v>77</v>
          </cell>
          <cell r="D58">
            <v>7</v>
          </cell>
          <cell r="E58">
            <v>2</v>
          </cell>
        </row>
        <row r="59">
          <cell r="A59" t="str">
            <v>СК САЛЯМИНИ ВУ ШТ 0.18 КГ  ЧЕРКИЗОВО</v>
          </cell>
          <cell r="C59">
            <v>179</v>
          </cell>
          <cell r="D59">
            <v>44</v>
          </cell>
          <cell r="E59">
            <v>3</v>
          </cell>
        </row>
        <row r="60">
          <cell r="A60" t="str">
            <v>СК СЕРВЕЛЕТТИ ПРЕСС СРЕЗ БО ВУ ШТ 0.25КГ  ЧЕРКИЗОВО</v>
          </cell>
          <cell r="C60">
            <v>87</v>
          </cell>
          <cell r="D60">
            <v>20</v>
          </cell>
          <cell r="E60">
            <v>2</v>
          </cell>
        </row>
        <row r="61">
          <cell r="A61" t="str">
            <v>МХБ Колбаса полукопченая Чесночная ШТ. ф/о ОХЛ 375г*6 (2,25кг) МИРАТОРГ</v>
          </cell>
          <cell r="C61">
            <v>129</v>
          </cell>
          <cell r="D61">
            <v>53</v>
          </cell>
          <cell r="E61">
            <v>16</v>
          </cell>
        </row>
        <row r="62">
          <cell r="A62" t="str">
            <v>Сервелат Коньячный в/к ВУ ОХЛ 375гр  МИРАТОРГ</v>
          </cell>
          <cell r="C62">
            <v>120</v>
          </cell>
          <cell r="D62">
            <v>20</v>
          </cell>
          <cell r="E62">
            <v>13</v>
          </cell>
        </row>
        <row r="63">
          <cell r="A63" t="str">
            <v>1851-Колбаса Филедворская по-стародворски ТМ Стародворье в оболочке полиамид 0,4 кг.  ПОКОМ</v>
          </cell>
          <cell r="C63">
            <v>181</v>
          </cell>
          <cell r="D63">
            <v>31</v>
          </cell>
          <cell r="E63">
            <v>20</v>
          </cell>
        </row>
        <row r="64">
          <cell r="A64" t="str">
            <v>Вареные колбасы Молокуша Вязанка Вес п/а Вязанка  ПОКОМ</v>
          </cell>
          <cell r="C64">
            <v>64.236000000000004</v>
          </cell>
          <cell r="E64">
            <v>1.3440000000000001</v>
          </cell>
        </row>
        <row r="65">
          <cell r="A65" t="str">
            <v>0262 Ветчина «Сочинка с сочным окороком» Весовой п/а ТМ «Стародворье»  ПОКОМ</v>
          </cell>
          <cell r="C65">
            <v>63.62</v>
          </cell>
          <cell r="E65">
            <v>10.795</v>
          </cell>
        </row>
        <row r="66">
          <cell r="A66" t="str">
            <v>СК САЛЬЧИЧОН СРЕЗ ФИБ ВУ ШТ 0,3 КГ ЧЕРКИЗОВО (ПРЕМИУМ)</v>
          </cell>
          <cell r="C66">
            <v>75</v>
          </cell>
          <cell r="D66">
            <v>9</v>
          </cell>
        </row>
        <row r="67">
          <cell r="A67" t="str">
            <v>ВАР КЛАССИЧЕСКАЯ ПО-Ч ЦО ЗА 1.6КГ K3.2 ЧЕРКИЗОВО</v>
          </cell>
          <cell r="C67">
            <v>43.249000000000002</v>
          </cell>
        </row>
        <row r="68">
          <cell r="A68" t="str">
            <v>ВАР МОЛОЧНАЯ ПО-Ч НМО 1 КГ К3  ЧЕРКИЗОВО</v>
          </cell>
          <cell r="C68">
            <v>50.603999999999999</v>
          </cell>
        </row>
        <row r="69">
          <cell r="A69" t="str">
            <v>1871-Колбаса Филейная оригинальная ТМ Особый рецепт в оболочке полиамид 0,4 кг.  ПОКОМ</v>
          </cell>
          <cell r="C69">
            <v>158</v>
          </cell>
          <cell r="D69">
            <v>14</v>
          </cell>
          <cell r="E69">
            <v>20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54.27</v>
          </cell>
          <cell r="D70">
            <v>-10.63</v>
          </cell>
          <cell r="E70">
            <v>8.3140000000000001</v>
          </cell>
        </row>
        <row r="71">
          <cell r="A71" t="str">
            <v>ВЕТЧ МРАМОРНАЯ ПО-ЧЕРКИЗОВСКИ ШТ 0,4 КГ  ЧЕРКИЗОВО</v>
          </cell>
          <cell r="C71">
            <v>84</v>
          </cell>
          <cell r="E71">
            <v>4</v>
          </cell>
        </row>
        <row r="72">
          <cell r="A72" t="str">
            <v>2027 Ветчина Нежная п/а ТМ Особый рецепт шт. 0,4кг</v>
          </cell>
          <cell r="C72">
            <v>104</v>
          </cell>
          <cell r="D72">
            <v>2</v>
          </cell>
          <cell r="E72">
            <v>22</v>
          </cell>
        </row>
        <row r="73">
          <cell r="A73" t="str">
            <v>Стейк из мраморной говядины б/к с/м TF ~1кг BLACK ANGUS Мираторг (Брянск) Россия  МИРАТОРГ</v>
          </cell>
          <cell r="C73">
            <v>21</v>
          </cell>
        </row>
        <row r="74">
          <cell r="A74" t="str">
            <v>СОС МОЛОЧНЫЕ ПО-Ч ПМО ЗА ЛОТ ШТ 0.45КГ K1.8 ЧЕРКИЗОВО</v>
          </cell>
          <cell r="C74">
            <v>90</v>
          </cell>
          <cell r="D74">
            <v>-2</v>
          </cell>
        </row>
        <row r="75">
          <cell r="A75" t="str">
            <v>СК БРАУНШВЕЙГСКАЯ ГОСТ БО СРЕЗ ШТ 0,2КГ  ЧЕРКИЗОВО</v>
          </cell>
          <cell r="C75">
            <v>85</v>
          </cell>
          <cell r="D75">
            <v>7</v>
          </cell>
          <cell r="E75">
            <v>11</v>
          </cell>
        </row>
        <row r="76">
          <cell r="A76" t="str">
            <v>6075 МЯСНАЯ Папа может вар п/о_UZ</v>
          </cell>
          <cell r="C76">
            <v>80.98</v>
          </cell>
          <cell r="D76">
            <v>8.14</v>
          </cell>
          <cell r="E76">
            <v>4.0819999999999999</v>
          </cell>
        </row>
        <row r="77">
          <cell r="A77" t="str">
            <v>6094 ЮБИЛЕЙНАЯ с/к в/у_UZ</v>
          </cell>
          <cell r="C77">
            <v>23.643000000000001</v>
          </cell>
          <cell r="E77">
            <v>2.714</v>
          </cell>
        </row>
        <row r="78">
          <cell r="A78" t="str">
            <v>СОС СЛИВОЧНЫЕ ГОСТ ЦО ЗА ЛОТ ШТ 0.45КГ K1.8 ЧЕРКИЗОВО</v>
          </cell>
          <cell r="C78">
            <v>68</v>
          </cell>
          <cell r="D78">
            <v>-1</v>
          </cell>
        </row>
        <row r="79">
          <cell r="A79" t="str">
            <v>ВАР АРОМАТНАЯ ПО-Ч ЦО ЗА 1.6КГ K3.2 ЧЕРКИЗОВО</v>
          </cell>
          <cell r="C79">
            <v>35.353999999999999</v>
          </cell>
        </row>
        <row r="80">
          <cell r="A80" t="str">
            <v>6078 ФИЛЕЙНАЯ Папа может вар п/о_UZ</v>
          </cell>
          <cell r="C80">
            <v>63.856999999999999</v>
          </cell>
          <cell r="D80">
            <v>18.109000000000002</v>
          </cell>
          <cell r="E80">
            <v>4.0439999999999996</v>
          </cell>
        </row>
        <row r="81">
          <cell r="A81" t="str">
            <v>Вареные колбасы «Филейская» Фикс.вес 0,45 Вектор ТМ «Вязанка»  ПОКОМ</v>
          </cell>
          <cell r="C81">
            <v>85</v>
          </cell>
          <cell r="D81">
            <v>5</v>
          </cell>
          <cell r="E81">
            <v>20</v>
          </cell>
        </row>
        <row r="82">
          <cell r="A82" t="str">
            <v>Наггетсы куриные Классические 300г*12 (3,6кг) Мираторг Россия</v>
          </cell>
          <cell r="C82">
            <v>113</v>
          </cell>
          <cell r="E82">
            <v>12</v>
          </cell>
        </row>
        <row r="83">
          <cell r="A83" t="str">
            <v>1284-Сосиски Баварушки ТМ Баварушка в оболочке амицел в модифицированной газовой среде 0,6 кг.</v>
          </cell>
          <cell r="C83">
            <v>54</v>
          </cell>
          <cell r="D83">
            <v>3</v>
          </cell>
          <cell r="E83">
            <v>1</v>
          </cell>
        </row>
        <row r="84">
          <cell r="A84" t="str">
            <v>1952-Колбаса Со шпиком ТМ Особый рецепт в оболочке полиамид 0,5 кг.  ПОКОМ</v>
          </cell>
          <cell r="C84">
            <v>105</v>
          </cell>
          <cell r="D84">
            <v>5</v>
          </cell>
          <cell r="E84">
            <v>11</v>
          </cell>
        </row>
        <row r="85">
          <cell r="A85" t="str">
            <v>СОС ВЕНСКИЕ БО ЗА ПАК 1.25КГ K5 ЧЕРКИЗОВО</v>
          </cell>
          <cell r="C85">
            <v>33.264000000000003</v>
          </cell>
        </row>
        <row r="86">
          <cell r="A86" t="str">
            <v>СК ОНЕЖСКАЯ СРЕЗ ФИБ ВУ ШТ 0.3КГ K1.8 ЧЕРКИЗОВО</v>
          </cell>
          <cell r="C86">
            <v>48</v>
          </cell>
          <cell r="D86">
            <v>1</v>
          </cell>
          <cell r="E86">
            <v>3</v>
          </cell>
        </row>
        <row r="87">
          <cell r="A87" t="str">
            <v>МХБ Колбаса вареная Докторская ШТ. п/а ОХЛ 470г*6 (2,82 кг) МИРАТОРГ</v>
          </cell>
          <cell r="C87">
            <v>58</v>
          </cell>
          <cell r="D87">
            <v>19</v>
          </cell>
        </row>
        <row r="88">
          <cell r="A88" t="str">
            <v>Наггетсы куриные хрустящие 300г*12 (3,6кг) Мираторг Россия</v>
          </cell>
          <cell r="C88">
            <v>89</v>
          </cell>
          <cell r="E88">
            <v>12</v>
          </cell>
        </row>
        <row r="89">
          <cell r="A89" t="str">
            <v>У_Фарш куриный "Домашний",зам,в/у0,75кг*8(6кг)  МИРАТОРГ</v>
          </cell>
          <cell r="C89">
            <v>97</v>
          </cell>
          <cell r="E89">
            <v>24</v>
          </cell>
        </row>
        <row r="90">
          <cell r="A90" t="str">
            <v>С/к колбасы Швейцарская Бордо Фикс.вес 0,17 Фиброуз терм/п Стародворье</v>
          </cell>
          <cell r="C90">
            <v>71</v>
          </cell>
          <cell r="D90">
            <v>4</v>
          </cell>
          <cell r="E90">
            <v>17</v>
          </cell>
        </row>
        <row r="91">
          <cell r="A91" t="str">
            <v>1868-Колбаса Филейная ТМ Особый рецепт в оболочке полиамид 0,5 кг.  ПОКОМ</v>
          </cell>
          <cell r="C91">
            <v>73</v>
          </cell>
          <cell r="D91">
            <v>4</v>
          </cell>
          <cell r="E91">
            <v>7</v>
          </cell>
        </row>
        <row r="92">
          <cell r="A92" t="str">
            <v>СВ ФУЭТ ЭКСТРА 0.15КГ К0.9  ЧЕРКИЗОВО</v>
          </cell>
          <cell r="C92">
            <v>36</v>
          </cell>
          <cell r="D92">
            <v>-4</v>
          </cell>
        </row>
        <row r="93">
          <cell r="A93" t="str">
            <v>СК САЛЬЧИЧОН С РОЗОВЫМ ПЕРЦ. СРЕЗ ШТ 0,3  ЧЕРКИЗОВО</v>
          </cell>
          <cell r="C93">
            <v>36</v>
          </cell>
          <cell r="D93">
            <v>9</v>
          </cell>
        </row>
        <row r="94">
          <cell r="A94" t="str">
            <v>МХБ Колбаса сыровяленая Сальчичон ШТ. ф/о ОХЛ 300г*6 (1,8 кг) МИРАТОРГ</v>
          </cell>
          <cell r="C94">
            <v>29</v>
          </cell>
          <cell r="D94">
            <v>1</v>
          </cell>
          <cell r="E94">
            <v>2</v>
          </cell>
        </row>
        <row r="95">
          <cell r="A95" t="str">
            <v>МХБ Ветчина для завтрака ШТ. ОХЛ п/а 400г*6 (2,4кг) МИРАТОРГ</v>
          </cell>
          <cell r="C95">
            <v>30</v>
          </cell>
          <cell r="D95">
            <v>13</v>
          </cell>
          <cell r="E95">
            <v>3</v>
          </cell>
        </row>
        <row r="96">
          <cell r="A96" t="str">
            <v>СК САЛЬЧИЧОН НАРЕЗ ФИБ ЗА ШТ 0.1КГ К1.2  ЧЕРКИЗОВО</v>
          </cell>
          <cell r="C96">
            <v>47</v>
          </cell>
        </row>
        <row r="97">
          <cell r="A97" t="str">
            <v>МХБ Колбаса с/к "Куршская" ВУ ОХЛ 280г*8 (2,24 кг)  МИРАТОРГ</v>
          </cell>
          <cell r="C97">
            <v>27</v>
          </cell>
          <cell r="D97">
            <v>1</v>
          </cell>
        </row>
        <row r="98">
          <cell r="A98" t="str">
            <v>МХБ Колбаса вареная Классическая ШТ. ОХЛ п/а 470г*6 (2,82кг) МИРАТОРГ</v>
          </cell>
          <cell r="C98">
            <v>41</v>
          </cell>
          <cell r="E98">
            <v>5</v>
          </cell>
        </row>
        <row r="99">
          <cell r="A99" t="str">
            <v>1728-Сосиски сливочные по-стародворски в оболочке</v>
          </cell>
          <cell r="C99">
            <v>19.867999999999999</v>
          </cell>
          <cell r="D99">
            <v>1.3580000000000001</v>
          </cell>
          <cell r="E99">
            <v>-0.4</v>
          </cell>
        </row>
        <row r="100">
          <cell r="A100" t="str">
            <v>Сервелат полусухой с/к ВУ ОХЛ 300гр МИРАТОРГ</v>
          </cell>
          <cell r="C100">
            <v>15</v>
          </cell>
          <cell r="D100">
            <v>36</v>
          </cell>
        </row>
        <row r="101">
          <cell r="A101" t="str">
            <v>С/к колбасы Баварская Бавария Фикс.вес 0,17 б/о терм/п Стародворье</v>
          </cell>
          <cell r="C101">
            <v>26</v>
          </cell>
          <cell r="D101">
            <v>4</v>
          </cell>
          <cell r="E101">
            <v>2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32</v>
          </cell>
          <cell r="D102">
            <v>2</v>
          </cell>
        </row>
        <row r="103">
          <cell r="A103" t="str">
            <v>1461 Сосиски «Баварские» Фикс.вес 0,35 П/а ТМ «Стародворье»  ПОКОМ</v>
          </cell>
          <cell r="C103">
            <v>40</v>
          </cell>
          <cell r="D103">
            <v>2</v>
          </cell>
        </row>
        <row r="104">
          <cell r="A104" t="str">
            <v>МХБ Колбаса полукопченая Краковская ШТ. н/о ОХЛ 430*6 (2,58кг) МИРАТОРГ</v>
          </cell>
          <cell r="C104">
            <v>12</v>
          </cell>
          <cell r="D104">
            <v>12</v>
          </cell>
        </row>
        <row r="105">
          <cell r="A105" t="str">
            <v>Палочки рыбные из фарша тресковых пород 270г*12 (3,24кг) ООО "Мираторг Запад" РОССИЯ  МИРАТОРГ</v>
          </cell>
          <cell r="C105">
            <v>37</v>
          </cell>
        </row>
        <row r="106">
          <cell r="A106" t="str">
            <v>Фарш говяжий зам 0,4кг ШТ  TF  МИРАТОРГ</v>
          </cell>
          <cell r="C106">
            <v>17</v>
          </cell>
        </row>
        <row r="107">
          <cell r="A107" t="str">
            <v>Стейк Рибай говяжий зам DF 320г BLACK ANGUS Мираторг (Брянск) Россия  МИРАТОРГ</v>
          </cell>
          <cell r="C107">
            <v>3</v>
          </cell>
        </row>
        <row r="108">
          <cell r="A108" t="str">
            <v>Пельмени «Сочные» ГВ зам пакет 700г*8  МИРАТОРГ</v>
          </cell>
          <cell r="C108">
            <v>25</v>
          </cell>
          <cell r="D108">
            <v>2</v>
          </cell>
        </row>
        <row r="109">
          <cell r="A109" t="str">
            <v>Гавайская смесь 400г*20 (8кг) Vитамин Мираторг РОССИЯ  МИРАТОРГ</v>
          </cell>
          <cell r="C109">
            <v>22</v>
          </cell>
        </row>
        <row r="110">
          <cell r="A110" t="str">
            <v>Картофель фри с/м 500г*10 (5кг) МИРАТОРГ Россия</v>
          </cell>
          <cell r="C110">
            <v>16</v>
          </cell>
        </row>
        <row r="111">
          <cell r="A111" t="str">
            <v>МХБ Колбаса вареная Молочная ШТ. п/а ОХЛ 470*6 (2,82 кг) МИРАТОРГ</v>
          </cell>
          <cell r="C111">
            <v>12</v>
          </cell>
        </row>
        <row r="112">
          <cell r="A112" t="str">
            <v>МХБ Колбаса варено-копченая Сервелат ШТ. Ф/О ОХЛ В/У 375г*6 (2,25кг) МИРАТОРГ</v>
          </cell>
          <cell r="C112">
            <v>10</v>
          </cell>
          <cell r="D112">
            <v>7</v>
          </cell>
          <cell r="E112">
            <v>9</v>
          </cell>
        </row>
        <row r="113">
          <cell r="A113" t="str">
            <v>Стейк Стриплойн Choice с/м TF 200г*60(12 кг) Black Angus  МИРАТОРГ</v>
          </cell>
          <cell r="C113">
            <v>6</v>
          </cell>
          <cell r="E113">
            <v>6</v>
          </cell>
        </row>
        <row r="114">
          <cell r="A114" t="str">
            <v>Стейк Стриплойн зам. DF 320г*6(1,92кг) BLACK ANGUS  МИРАТОРГ</v>
          </cell>
          <cell r="C114">
            <v>3</v>
          </cell>
        </row>
        <row r="115">
          <cell r="A115" t="str">
            <v>Мексиканская смесь с/м 400г*10 (4кг) Мираторг Россия</v>
          </cell>
          <cell r="C115">
            <v>18</v>
          </cell>
        </row>
        <row r="116">
          <cell r="A116" t="str">
            <v>Карибская смесь с/м 400г*10 (4кг) Мираторг Россия</v>
          </cell>
          <cell r="C116">
            <v>14</v>
          </cell>
        </row>
        <row r="117">
          <cell r="A117" t="str">
            <v>Стейк Рибай Choice c/м TF 200г*60 (12 кг) Black Angus  МИРАТОРГ</v>
          </cell>
          <cell r="C117">
            <v>3</v>
          </cell>
        </row>
        <row r="118">
          <cell r="A118" t="str">
            <v>Вишня б/косточки с/м 300г*20 (6кг) Мираторг Россия</v>
          </cell>
          <cell r="C118">
            <v>10</v>
          </cell>
        </row>
        <row r="119">
          <cell r="A119" t="str">
            <v>Итальянская смесь с/м 400г*10 (4кг) Vитамин  МИРАТОРГ</v>
          </cell>
          <cell r="C119">
            <v>12</v>
          </cell>
        </row>
        <row r="120">
          <cell r="A120" t="str">
            <v>МХБ Колбаса варено-копченая Балыковая ШТ. Ф/О ОХЛ В/У 375г*6 (2,25кг) МИРАТОРГ</v>
          </cell>
          <cell r="C120">
            <v>5</v>
          </cell>
          <cell r="D120">
            <v>11</v>
          </cell>
        </row>
        <row r="121">
          <cell r="A121" t="str">
            <v>Шампиньоны рез. 400*20 зам  МИРАТОРГ</v>
          </cell>
          <cell r="C121">
            <v>8</v>
          </cell>
        </row>
        <row r="122">
          <cell r="A122" t="str">
            <v>Ягодный коктейль 300г зам  МИРАТОРГ</v>
          </cell>
          <cell r="C122">
            <v>6</v>
          </cell>
        </row>
        <row r="123">
          <cell r="A123" t="str">
            <v>0232 С/к колбасы Княжеская Бордо Весовые б/о терм/п Стародворье</v>
          </cell>
          <cell r="C123">
            <v>0.78500000000000003</v>
          </cell>
        </row>
        <row r="124">
          <cell r="A124" t="str">
            <v>Фасоль стручковая рез. с/м 30-40мм 400г*10 (4кг) Мираторг Россия</v>
          </cell>
          <cell r="C124">
            <v>7</v>
          </cell>
        </row>
        <row r="125">
          <cell r="A125" t="str">
            <v>Брокколи капуста 400 ЗАМ  МИРАТОРГ</v>
          </cell>
          <cell r="C125">
            <v>5</v>
          </cell>
        </row>
        <row r="126">
          <cell r="A126" t="str">
            <v>Микс полезных овощей 400 зам  МИРАТОРГ</v>
          </cell>
          <cell r="C126">
            <v>5</v>
          </cell>
        </row>
        <row r="127">
          <cell r="A127" t="str">
            <v>БОНУС_2094 Вареные колбасы Докторская Дугушка Дугушка Весовые Вектор Стародворье, вес 1кг</v>
          </cell>
          <cell r="C127">
            <v>2.5449999999999999</v>
          </cell>
        </row>
        <row r="128">
          <cell r="A128" t="str">
            <v>Сотэ с прованскими травами 400г зам  МИРАТОРГ</v>
          </cell>
          <cell r="C128">
            <v>5</v>
          </cell>
        </row>
        <row r="129">
          <cell r="A129" t="str">
            <v>Лечо по-венгерски 0,4кг ОФ зам кор  МИРАТОРГ</v>
          </cell>
          <cell r="C129">
            <v>5</v>
          </cell>
        </row>
        <row r="130">
          <cell r="A130" t="str">
            <v>Сырники с вишневой начинкой ЗАМ 280гр*4 (1,12кг) Мираторг Трио Россия</v>
          </cell>
          <cell r="C130">
            <v>4</v>
          </cell>
        </row>
        <row r="131">
          <cell r="A131" t="str">
            <v>Сырники с клубн.нач. 280гр ЗАМ  МИРАТОРГ</v>
          </cell>
          <cell r="C131">
            <v>4</v>
          </cell>
        </row>
        <row r="132">
          <cell r="A132" t="str">
            <v>Сырники классические ЗАМ 280гр*4 (1,12кг) Мираторг Трио Россия</v>
          </cell>
          <cell r="C132">
            <v>4</v>
          </cell>
        </row>
        <row r="133">
          <cell r="A133" t="str">
            <v>БОНУС_2634 Колбаса Дугушка Стародворская ТМ Стародворье ТС Дугушка  ПОКОМ</v>
          </cell>
          <cell r="C133">
            <v>106.916</v>
          </cell>
          <cell r="D133">
            <v>5.1029999999999998</v>
          </cell>
          <cell r="E133">
            <v>7.6689999999999996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101.107</v>
          </cell>
          <cell r="E134">
            <v>10.073</v>
          </cell>
        </row>
        <row r="135">
          <cell r="A135" t="str">
            <v>БОНУС_2205-Сосиски Молочные для завтрака ТМ Особый рецепт 0,4кг</v>
          </cell>
          <cell r="C135">
            <v>79</v>
          </cell>
          <cell r="D135">
            <v>3</v>
          </cell>
          <cell r="E135">
            <v>8</v>
          </cell>
        </row>
        <row r="136">
          <cell r="A136" t="str">
            <v>БОНУС_1371-Сосиски Сочинки с сочной грудинкой Бордо Фикс.вес 0,4 П/а мгс Стародворье</v>
          </cell>
          <cell r="C136">
            <v>61</v>
          </cell>
          <cell r="D136">
            <v>4</v>
          </cell>
          <cell r="E136">
            <v>5</v>
          </cell>
        </row>
        <row r="137">
          <cell r="A137" t="str">
            <v>БОНУС_1205 Копченые колбасы Салями Мясорубская с рубленым шпиком срез Бордо ф/в 0,35 фиброуз Стародворье</v>
          </cell>
          <cell r="C137">
            <v>59</v>
          </cell>
          <cell r="D137">
            <v>3</v>
          </cell>
          <cell r="E137">
            <v>18</v>
          </cell>
        </row>
        <row r="138">
          <cell r="A138" t="str">
            <v>БОНУС_1875-Колбаса Филейная оригинальная ТМ Особый рецепт в оболочке полиамид.  ПОКОМ</v>
          </cell>
          <cell r="C138">
            <v>42.286999999999999</v>
          </cell>
          <cell r="E138">
            <v>3.2189999999999999</v>
          </cell>
        </row>
        <row r="139">
          <cell r="A139" t="str">
            <v>БОНУС_2074-Сосиски Молочные для завтрака Особый рецепт</v>
          </cell>
          <cell r="C139">
            <v>37.884999999999998</v>
          </cell>
        </row>
        <row r="140">
          <cell r="A140" t="str">
            <v>БОНУС_1869-Колбаса Молочная ТМ Особый рецепт в оболочке полиамид большой батон.  ПОКОМ</v>
          </cell>
          <cell r="C140">
            <v>36.973999999999997</v>
          </cell>
          <cell r="E140">
            <v>4.875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30.753</v>
          </cell>
          <cell r="D141">
            <v>2.6579999999999999</v>
          </cell>
        </row>
        <row r="142">
          <cell r="A142" t="str">
            <v>БОНУС_1870-Колбаса Со шпиком ТМ Особый рецепт в оболочке полиамид большой батон.  ПОКОМ</v>
          </cell>
          <cell r="C142">
            <v>30.4</v>
          </cell>
          <cell r="D142">
            <v>2.5</v>
          </cell>
        </row>
        <row r="143">
          <cell r="A143" t="str">
            <v>БОНУС_1370-Сосиски Сочинки Бордо Весовой п/а Стародворье</v>
          </cell>
          <cell r="C143">
            <v>25.266999999999999</v>
          </cell>
          <cell r="E143">
            <v>1.653</v>
          </cell>
        </row>
        <row r="144">
          <cell r="A144" t="str">
            <v>БОНУС_1871-Колбаса Филейная оригинальная ТМ Особый рецепт в оболочке полиамид 0,4 кг.  ПОКОМ</v>
          </cell>
          <cell r="C144">
            <v>25</v>
          </cell>
          <cell r="E144">
            <v>4</v>
          </cell>
        </row>
        <row r="145">
          <cell r="A145" t="str">
            <v>БОНУС_1204 Копченые колбасы Салями Мясорубская с рубленым шпиком Бордо Весовой фиброуз Стародворье  ПОКОМ</v>
          </cell>
          <cell r="C145">
            <v>24.106999999999999</v>
          </cell>
          <cell r="D145">
            <v>1.47</v>
          </cell>
          <cell r="E145">
            <v>1.4530000000000001</v>
          </cell>
        </row>
        <row r="146">
          <cell r="A146" t="str">
            <v>БОНУС_СК БОГОРОДСКАЯ ПРЕСС ФИБ ВУ ШТ0.3КГ К3.6  ЧЕРКИЗОВО</v>
          </cell>
          <cell r="C146">
            <v>9</v>
          </cell>
        </row>
        <row r="147">
          <cell r="A147" t="str">
            <v>БОНУС_КОПЧ БЕКОН НАР ВУ ШТ 0.18КГ К1.8  ЧЕРКИЗОВО</v>
          </cell>
          <cell r="C147">
            <v>7</v>
          </cell>
          <cell r="E147">
            <v>1</v>
          </cell>
        </row>
        <row r="148">
          <cell r="A148" t="str">
            <v>БОНУС_ВАР МОЛОЧНАЯ ПО-Ч НМО 1 КГ К3  ЧЕРКИЗОВО</v>
          </cell>
          <cell r="C148">
            <v>4.0659999999999998</v>
          </cell>
        </row>
        <row r="149">
          <cell r="A149" t="str">
            <v>БОНУС_Вареные колбасы «Филейская» Фикс.вес 0,45 Вектор ТМ «Вязанка»  ПОКОМ</v>
          </cell>
          <cell r="C149">
            <v>3</v>
          </cell>
          <cell r="D149">
            <v>2</v>
          </cell>
          <cell r="E149">
            <v>1</v>
          </cell>
        </row>
        <row r="150">
          <cell r="A150" t="str">
            <v>БОНУС_ВЕТЧ МРАМОРНАЯ ПО-ЧЕРКИЗОВСКИ ШТ 0,4 КГ  ЧЕРКИЗОВО</v>
          </cell>
          <cell r="C150">
            <v>3</v>
          </cell>
        </row>
        <row r="151">
          <cell r="A151" t="str">
            <v>Чебупай спелая вишня Чебупай Фикс.вес 0,2 Лоток Горячая штучка  ПОКОМ</v>
          </cell>
          <cell r="C151">
            <v>-2</v>
          </cell>
        </row>
        <row r="152">
          <cell r="A152" t="str">
            <v>У_СК САЛЬЧИЧОН С РОЗОВЫМ ПЕРЦЕМ НАР ШТ 85Г  ЧЕРКИЗОВО</v>
          </cell>
          <cell r="C152">
            <v>-2</v>
          </cell>
          <cell r="E152">
            <v>-1</v>
          </cell>
        </row>
        <row r="153">
          <cell r="A153" t="str">
            <v>У_СК САЛЬЧИЧОН НАРЕЗ ФИБ ЗА ШТ 0.1КГ К1.2  ЧЕРКИЗОВО</v>
          </cell>
          <cell r="C153">
            <v>-2</v>
          </cell>
          <cell r="E153">
            <v>-2</v>
          </cell>
        </row>
        <row r="154">
          <cell r="A154" t="str">
            <v>Чебупай сочное яблоко Чебупай Фикс.вес 0,2 Лоток Горячая штучка  ПОКОМ</v>
          </cell>
          <cell r="C154">
            <v>-4</v>
          </cell>
        </row>
        <row r="155">
          <cell r="A155" t="str">
            <v>1314-Сосиски Молокуши миникушай Вязанка Ф/в 0,45 амилюкс мгс Вязанка</v>
          </cell>
          <cell r="C155">
            <v>-2</v>
          </cell>
          <cell r="D155">
            <v>-1</v>
          </cell>
        </row>
        <row r="156">
          <cell r="A156" t="str">
            <v>МХБ Сервелат Мраморный ШТ. в/к ВУ ОХЛ 330г*6 (1,98кг)  МИРАТОРГ</v>
          </cell>
          <cell r="C156">
            <v>-3</v>
          </cell>
          <cell r="D156">
            <v>6</v>
          </cell>
        </row>
        <row r="157">
          <cell r="A157" t="str">
            <v>Пельмени Пуговки с говядиной и свининой No Name Весовые Сфера No Name 5 кг  ПОКОМ</v>
          </cell>
          <cell r="C157">
            <v>-7.04</v>
          </cell>
        </row>
        <row r="158">
          <cell r="A158" t="str">
            <v>СК САЛЬЧИЧОН С РОЗОВЫМ ПЕРЦЕМ НАР ШТ 85Г  ЧЕРКИЗОВО</v>
          </cell>
          <cell r="C158">
            <v>-12</v>
          </cell>
        </row>
        <row r="159">
          <cell r="A159" t="str">
            <v>ВК БАЛЫКОВАЯ ПО-ЧЕРКИЗ СРЕЗ ШТ0,3 К1,8  ЧЕРКИЗОВО</v>
          </cell>
          <cell r="C159">
            <v>-9</v>
          </cell>
          <cell r="E159">
            <v>-2</v>
          </cell>
        </row>
        <row r="160">
          <cell r="A160" t="str">
            <v>КОПЧ ГРУДИНКА ПО-ЧЕРК ВУ ШТ 0.3КГ К1.8  ЧЕРКИЗОВО</v>
          </cell>
          <cell r="C160">
            <v>-9</v>
          </cell>
          <cell r="D160">
            <v>-9</v>
          </cell>
        </row>
        <row r="161">
          <cell r="A161" t="str">
            <v>МХБ Колбаса варено-копченая Сервелат Финский ШТ. Ф/О ОХЛ В/У 375г*6 (2,25кг) МИРАТОРГ</v>
          </cell>
          <cell r="C161">
            <v>-20</v>
          </cell>
          <cell r="D161">
            <v>5</v>
          </cell>
          <cell r="E161">
            <v>-1</v>
          </cell>
        </row>
        <row r="162">
          <cell r="A162" t="str">
            <v>Итого</v>
          </cell>
          <cell r="C162">
            <v>16333.199000000001</v>
          </cell>
          <cell r="D162">
            <v>1282.8879999999999</v>
          </cell>
          <cell r="E162">
            <v>1297.8579999999999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0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1594.924</v>
      </c>
      <c r="F5" s="4">
        <f>SUM(F6:F500)</f>
        <v>1587.4709999999998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1594.924</v>
      </c>
      <c r="M5" s="4">
        <f t="shared" si="0"/>
        <v>0</v>
      </c>
      <c r="N5" s="4">
        <f t="shared" si="0"/>
        <v>0</v>
      </c>
      <c r="O5" s="4">
        <f t="shared" si="0"/>
        <v>6770</v>
      </c>
      <c r="P5" s="4">
        <f t="shared" si="0"/>
        <v>318.98480000000001</v>
      </c>
      <c r="Q5" s="4">
        <f t="shared" si="0"/>
        <v>1178.8407999999999</v>
      </c>
      <c r="R5" s="4">
        <f t="shared" si="0"/>
        <v>0</v>
      </c>
      <c r="S5" s="1"/>
      <c r="T5" s="1"/>
      <c r="U5" s="1"/>
      <c r="V5" s="4">
        <f t="shared" ref="V5:AE5" si="1">SUM(V6:V500)</f>
        <v>421.10740000000004</v>
      </c>
      <c r="W5" s="4">
        <f t="shared" si="1"/>
        <v>581.46000000000015</v>
      </c>
      <c r="X5" s="4">
        <f t="shared" si="1"/>
        <v>519.44500000000005</v>
      </c>
      <c r="Y5" s="4">
        <f t="shared" si="1"/>
        <v>167.815</v>
      </c>
      <c r="Z5" s="4">
        <f t="shared" si="1"/>
        <v>519.44500000000005</v>
      </c>
      <c r="AA5" s="4">
        <f t="shared" si="1"/>
        <v>428.06739999999996</v>
      </c>
      <c r="AB5" s="4">
        <f t="shared" si="1"/>
        <v>350.28919999999999</v>
      </c>
      <c r="AC5" s="4">
        <f t="shared" si="1"/>
        <v>234.36139999999997</v>
      </c>
      <c r="AD5" s="4">
        <f t="shared" si="1"/>
        <v>373.2876</v>
      </c>
      <c r="AE5" s="4">
        <f t="shared" si="1"/>
        <v>244.75719999999998</v>
      </c>
      <c r="AF5" s="1"/>
      <c r="AG5" s="4">
        <f>SUM(AG6:AG500)</f>
        <v>558.75879999999995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36</v>
      </c>
      <c r="B6" s="15" t="s">
        <v>37</v>
      </c>
      <c r="C6" s="15">
        <v>6.1319999999999997</v>
      </c>
      <c r="D6" s="15"/>
      <c r="E6" s="18">
        <v>7.1319999999999997</v>
      </c>
      <c r="F6" s="18">
        <v>-1.992</v>
      </c>
      <c r="G6" s="16">
        <v>0</v>
      </c>
      <c r="H6" s="15"/>
      <c r="I6" s="15" t="s">
        <v>38</v>
      </c>
      <c r="J6" s="15" t="s">
        <v>39</v>
      </c>
      <c r="K6" s="15"/>
      <c r="L6" s="15">
        <f t="shared" ref="L6:L34" si="2">E6-K6</f>
        <v>7.1319999999999997</v>
      </c>
      <c r="M6" s="15"/>
      <c r="N6" s="15"/>
      <c r="O6" s="15"/>
      <c r="P6" s="15">
        <f t="shared" ref="P6:P34" si="3">E6/5</f>
        <v>1.4263999999999999</v>
      </c>
      <c r="Q6" s="17"/>
      <c r="R6" s="17"/>
      <c r="S6" s="15"/>
      <c r="T6" s="15">
        <f t="shared" ref="T6:T34" si="4">(F6+O6+Q6)/P6</f>
        <v>-1.3965227145260797</v>
      </c>
      <c r="U6" s="15">
        <f t="shared" ref="U6:U34" si="5">(F6+O6)/P6</f>
        <v>-1.3965227145260797</v>
      </c>
      <c r="V6" s="15">
        <f>IFERROR(VLOOKUP(A6,[1]TDSheet!$A:$G,3,0),0)/5</f>
        <v>0.81319999999999992</v>
      </c>
      <c r="W6" s="15">
        <v>1.8492</v>
      </c>
      <c r="X6" s="15">
        <v>1.8371999999999999</v>
      </c>
      <c r="Y6" s="15">
        <v>2.6482000000000001</v>
      </c>
      <c r="Z6" s="15">
        <v>1.8371999999999999</v>
      </c>
      <c r="AA6" s="15">
        <v>1.6302000000000001</v>
      </c>
      <c r="AB6" s="15">
        <v>1.0464</v>
      </c>
      <c r="AC6" s="15">
        <v>0</v>
      </c>
      <c r="AD6" s="15">
        <v>0</v>
      </c>
      <c r="AE6" s="15">
        <v>0</v>
      </c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40</v>
      </c>
      <c r="B7" s="15" t="s">
        <v>41</v>
      </c>
      <c r="C7" s="15">
        <v>6</v>
      </c>
      <c r="D7" s="15"/>
      <c r="E7" s="18">
        <v>6</v>
      </c>
      <c r="F7" s="15"/>
      <c r="G7" s="16">
        <v>0</v>
      </c>
      <c r="H7" s="15"/>
      <c r="I7" s="15" t="s">
        <v>38</v>
      </c>
      <c r="J7" s="15" t="s">
        <v>42</v>
      </c>
      <c r="K7" s="15"/>
      <c r="L7" s="15">
        <f t="shared" si="2"/>
        <v>6</v>
      </c>
      <c r="M7" s="15"/>
      <c r="N7" s="15"/>
      <c r="O7" s="15"/>
      <c r="P7" s="15">
        <f t="shared" si="3"/>
        <v>1.2</v>
      </c>
      <c r="Q7" s="17"/>
      <c r="R7" s="17"/>
      <c r="S7" s="15"/>
      <c r="T7" s="15">
        <f t="shared" si="4"/>
        <v>0</v>
      </c>
      <c r="U7" s="15">
        <f t="shared" si="5"/>
        <v>0</v>
      </c>
      <c r="V7" s="15">
        <f>IFERROR(VLOOKUP(A7,[1]TDSheet!$A:$G,3,0),0)/5</f>
        <v>0.6</v>
      </c>
      <c r="W7" s="15">
        <v>0.8</v>
      </c>
      <c r="X7" s="15">
        <v>0.8</v>
      </c>
      <c r="Y7" s="15">
        <v>2.4</v>
      </c>
      <c r="Z7" s="15">
        <v>0.8</v>
      </c>
      <c r="AA7" s="15">
        <v>1.8</v>
      </c>
      <c r="AB7" s="15">
        <v>0.6</v>
      </c>
      <c r="AC7" s="15">
        <v>0</v>
      </c>
      <c r="AD7" s="15">
        <v>0</v>
      </c>
      <c r="AE7" s="15">
        <v>0</v>
      </c>
      <c r="AF7" s="15"/>
      <c r="AG7" s="1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5" t="s">
        <v>43</v>
      </c>
      <c r="B8" s="15" t="s">
        <v>41</v>
      </c>
      <c r="C8" s="15"/>
      <c r="D8" s="15">
        <v>6</v>
      </c>
      <c r="E8" s="15"/>
      <c r="F8" s="15"/>
      <c r="G8" s="16">
        <v>0</v>
      </c>
      <c r="H8" s="15"/>
      <c r="I8" s="15" t="s">
        <v>38</v>
      </c>
      <c r="J8" s="15" t="s">
        <v>44</v>
      </c>
      <c r="K8" s="15"/>
      <c r="L8" s="15">
        <f t="shared" si="2"/>
        <v>0</v>
      </c>
      <c r="M8" s="15"/>
      <c r="N8" s="15"/>
      <c r="O8" s="15"/>
      <c r="P8" s="15">
        <f t="shared" si="3"/>
        <v>0</v>
      </c>
      <c r="Q8" s="17"/>
      <c r="R8" s="17"/>
      <c r="S8" s="15"/>
      <c r="T8" s="15" t="e">
        <f t="shared" si="4"/>
        <v>#DIV/0!</v>
      </c>
      <c r="U8" s="15" t="e">
        <f t="shared" si="5"/>
        <v>#DIV/0!</v>
      </c>
      <c r="V8" s="15">
        <f>IFERROR(VLOOKUP(A8,[1]TDSheet!$A:$G,3,0),0)/5</f>
        <v>1.4</v>
      </c>
      <c r="W8" s="15">
        <v>1.4</v>
      </c>
      <c r="X8" s="15">
        <v>1.4</v>
      </c>
      <c r="Y8" s="15">
        <v>0.8</v>
      </c>
      <c r="Z8" s="15">
        <v>1.4</v>
      </c>
      <c r="AA8" s="15">
        <v>1.6</v>
      </c>
      <c r="AB8" s="15">
        <v>1.6</v>
      </c>
      <c r="AC8" s="15">
        <v>0</v>
      </c>
      <c r="AD8" s="15">
        <v>0</v>
      </c>
      <c r="AE8" s="15">
        <v>0</v>
      </c>
      <c r="AF8" s="15"/>
      <c r="AG8" s="15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45</v>
      </c>
      <c r="B9" s="15" t="s">
        <v>41</v>
      </c>
      <c r="C9" s="15">
        <v>23</v>
      </c>
      <c r="D9" s="15"/>
      <c r="E9" s="18">
        <v>24</v>
      </c>
      <c r="F9" s="18">
        <v>-2</v>
      </c>
      <c r="G9" s="16">
        <v>0</v>
      </c>
      <c r="H9" s="15"/>
      <c r="I9" s="15" t="s">
        <v>38</v>
      </c>
      <c r="J9" s="15" t="s">
        <v>46</v>
      </c>
      <c r="K9" s="15"/>
      <c r="L9" s="15">
        <f t="shared" si="2"/>
        <v>24</v>
      </c>
      <c r="M9" s="15"/>
      <c r="N9" s="15"/>
      <c r="O9" s="15"/>
      <c r="P9" s="15">
        <f t="shared" si="3"/>
        <v>4.8</v>
      </c>
      <c r="Q9" s="17"/>
      <c r="R9" s="17"/>
      <c r="S9" s="15"/>
      <c r="T9" s="15">
        <f t="shared" si="4"/>
        <v>-0.41666666666666669</v>
      </c>
      <c r="U9" s="15">
        <f t="shared" si="5"/>
        <v>-0.41666666666666669</v>
      </c>
      <c r="V9" s="15">
        <f>IFERROR(VLOOKUP(A9,[1]TDSheet!$A:$G,3,0),0)/5</f>
        <v>1.8</v>
      </c>
      <c r="W9" s="15">
        <v>3.6</v>
      </c>
      <c r="X9" s="15">
        <v>4.4000000000000004</v>
      </c>
      <c r="Y9" s="15">
        <v>5.8</v>
      </c>
      <c r="Z9" s="15">
        <v>4.4000000000000004</v>
      </c>
      <c r="AA9" s="15">
        <v>2.6</v>
      </c>
      <c r="AB9" s="15">
        <v>2.8</v>
      </c>
      <c r="AC9" s="15">
        <v>0</v>
      </c>
      <c r="AD9" s="15">
        <v>0</v>
      </c>
      <c r="AE9" s="15">
        <v>0</v>
      </c>
      <c r="AF9" s="15"/>
      <c r="AG9" s="15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37</v>
      </c>
      <c r="C10" s="1">
        <v>51.226999999999997</v>
      </c>
      <c r="D10" s="1"/>
      <c r="E10" s="1">
        <v>13.654</v>
      </c>
      <c r="F10" s="1">
        <v>-0.13100000000000001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2"/>
        <v>13.654</v>
      </c>
      <c r="M10" s="1"/>
      <c r="N10" s="1"/>
      <c r="O10" s="1">
        <v>100</v>
      </c>
      <c r="P10" s="1">
        <f t="shared" si="3"/>
        <v>2.7307999999999999</v>
      </c>
      <c r="Q10" s="5"/>
      <c r="R10" s="5"/>
      <c r="S10" s="1"/>
      <c r="T10" s="1">
        <f t="shared" si="4"/>
        <v>36.571334407499634</v>
      </c>
      <c r="U10" s="1">
        <f t="shared" si="5"/>
        <v>36.571334407499634</v>
      </c>
      <c r="V10" s="1">
        <f>IFERROR(VLOOKUP(A10,[1]TDSheet!$A:$G,3,0),0)/5</f>
        <v>7.0708000000000002</v>
      </c>
      <c r="W10" s="1">
        <v>15.651</v>
      </c>
      <c r="X10" s="1">
        <v>23.62</v>
      </c>
      <c r="Y10" s="1">
        <v>-6.3200000000000006E-2</v>
      </c>
      <c r="Z10" s="1">
        <v>23.62</v>
      </c>
      <c r="AA10" s="1">
        <v>2.4569999999999999</v>
      </c>
      <c r="AB10" s="1">
        <v>-9.2103999999999999</v>
      </c>
      <c r="AC10" s="1">
        <v>-2.9460000000000002</v>
      </c>
      <c r="AD10" s="1">
        <v>12.409000000000001</v>
      </c>
      <c r="AE10" s="1">
        <v>0</v>
      </c>
      <c r="AF10" s="1" t="s">
        <v>48</v>
      </c>
      <c r="AG10" s="1">
        <f t="shared" ref="AG10:AG33" si="6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37</v>
      </c>
      <c r="C11" s="1">
        <v>92.509</v>
      </c>
      <c r="D11" s="1"/>
      <c r="E11" s="1">
        <v>40.529000000000003</v>
      </c>
      <c r="F11" s="1">
        <v>8.9999999999999993E-3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2"/>
        <v>40.529000000000003</v>
      </c>
      <c r="M11" s="1"/>
      <c r="N11" s="1"/>
      <c r="O11" s="1">
        <v>150</v>
      </c>
      <c r="P11" s="1">
        <f t="shared" si="3"/>
        <v>8.1058000000000003</v>
      </c>
      <c r="Q11" s="5">
        <f>23*P11-O11-F11</f>
        <v>36.424400000000006</v>
      </c>
      <c r="R11" s="5"/>
      <c r="S11" s="1"/>
      <c r="T11" s="1">
        <f t="shared" si="4"/>
        <v>23</v>
      </c>
      <c r="U11" s="1">
        <f t="shared" si="5"/>
        <v>18.506378148979742</v>
      </c>
      <c r="V11" s="1">
        <f>IFERROR(VLOOKUP(A11,[1]TDSheet!$A:$G,3,0),0)/5</f>
        <v>8.6498000000000008</v>
      </c>
      <c r="W11" s="1">
        <v>17.149999999999999</v>
      </c>
      <c r="X11" s="1">
        <v>25.2514</v>
      </c>
      <c r="Y11" s="1">
        <v>-6.6000000000000003E-2</v>
      </c>
      <c r="Z11" s="1">
        <v>25.2514</v>
      </c>
      <c r="AA11" s="1">
        <v>6.5025999999999993</v>
      </c>
      <c r="AB11" s="1">
        <v>-3.9506000000000001</v>
      </c>
      <c r="AC11" s="1">
        <v>-1.9432</v>
      </c>
      <c r="AD11" s="1">
        <v>12.659800000000001</v>
      </c>
      <c r="AE11" s="1">
        <v>-0.17560000000000001</v>
      </c>
      <c r="AF11" s="1" t="s">
        <v>50</v>
      </c>
      <c r="AG11" s="1">
        <f t="shared" si="6"/>
        <v>36.424400000000006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37</v>
      </c>
      <c r="C12" s="1">
        <v>251.88200000000001</v>
      </c>
      <c r="D12" s="1"/>
      <c r="E12" s="18">
        <f>117.752+E6</f>
        <v>124.884</v>
      </c>
      <c r="F12" s="18">
        <f>108.362+F6</f>
        <v>106.36999999999999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2"/>
        <v>124.884</v>
      </c>
      <c r="M12" s="1"/>
      <c r="N12" s="1"/>
      <c r="O12" s="1">
        <v>320</v>
      </c>
      <c r="P12" s="1">
        <f t="shared" si="3"/>
        <v>24.976800000000001</v>
      </c>
      <c r="Q12" s="5">
        <f>23*P12-O12-F12</f>
        <v>148.09640000000002</v>
      </c>
      <c r="R12" s="5"/>
      <c r="S12" s="1"/>
      <c r="T12" s="1">
        <f t="shared" si="4"/>
        <v>23</v>
      </c>
      <c r="U12" s="1">
        <f t="shared" si="5"/>
        <v>17.070641555363377</v>
      </c>
      <c r="V12" s="1">
        <f>IFERROR(VLOOKUP(A12,[1]TDSheet!$A:$G,3,0),0)/5</f>
        <v>10.120799999999999</v>
      </c>
      <c r="W12" s="1">
        <v>24.251799999999999</v>
      </c>
      <c r="X12" s="1">
        <v>25.123799999999999</v>
      </c>
      <c r="Y12" s="1">
        <v>17.417000000000002</v>
      </c>
      <c r="Z12" s="1">
        <v>25.123799999999999</v>
      </c>
      <c r="AA12" s="1">
        <v>29.3902</v>
      </c>
      <c r="AB12" s="1">
        <v>15.627599999999999</v>
      </c>
      <c r="AC12" s="1">
        <v>12.2658</v>
      </c>
      <c r="AD12" s="1">
        <v>15.2486</v>
      </c>
      <c r="AE12" s="1">
        <v>3.1114000000000002</v>
      </c>
      <c r="AF12" s="1"/>
      <c r="AG12" s="1">
        <f t="shared" si="6"/>
        <v>148.09640000000002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41</v>
      </c>
      <c r="C13" s="1">
        <v>573</v>
      </c>
      <c r="D13" s="1"/>
      <c r="E13" s="1">
        <v>223</v>
      </c>
      <c r="F13" s="1">
        <v>250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2"/>
        <v>223</v>
      </c>
      <c r="M13" s="1"/>
      <c r="N13" s="1"/>
      <c r="O13" s="1">
        <v>750</v>
      </c>
      <c r="P13" s="1">
        <f t="shared" si="3"/>
        <v>44.6</v>
      </c>
      <c r="Q13" s="5">
        <f>23*P13-O13-F13</f>
        <v>25.799999999999955</v>
      </c>
      <c r="R13" s="5"/>
      <c r="S13" s="1"/>
      <c r="T13" s="1">
        <f t="shared" si="4"/>
        <v>23</v>
      </c>
      <c r="U13" s="1">
        <f t="shared" si="5"/>
        <v>22.421524663677129</v>
      </c>
      <c r="V13" s="1">
        <f>IFERROR(VLOOKUP(A13,[1]TDSheet!$A:$G,3,0),0)/5</f>
        <v>50.6</v>
      </c>
      <c r="W13" s="1">
        <v>77.599999999999994</v>
      </c>
      <c r="X13" s="1">
        <v>58.8</v>
      </c>
      <c r="Y13" s="1">
        <v>9.8000000000000007</v>
      </c>
      <c r="Z13" s="1">
        <v>58.8</v>
      </c>
      <c r="AA13" s="1">
        <v>72.2</v>
      </c>
      <c r="AB13" s="1">
        <v>45.4</v>
      </c>
      <c r="AC13" s="1">
        <v>30.8</v>
      </c>
      <c r="AD13" s="1">
        <v>34.200000000000003</v>
      </c>
      <c r="AE13" s="1">
        <v>32.799999999999997</v>
      </c>
      <c r="AF13" s="1"/>
      <c r="AG13" s="1">
        <f t="shared" si="6"/>
        <v>10.319999999999983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42</v>
      </c>
      <c r="B14" s="1" t="s">
        <v>41</v>
      </c>
      <c r="C14" s="1">
        <v>142</v>
      </c>
      <c r="D14" s="1"/>
      <c r="E14" s="18">
        <f>79+E7</f>
        <v>85</v>
      </c>
      <c r="F14" s="1">
        <v>6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2"/>
        <v>85</v>
      </c>
      <c r="M14" s="1"/>
      <c r="N14" s="1"/>
      <c r="O14" s="1">
        <v>300</v>
      </c>
      <c r="P14" s="1">
        <f t="shared" si="3"/>
        <v>17</v>
      </c>
      <c r="Q14" s="5">
        <f>23*P14-O14-F14</f>
        <v>85</v>
      </c>
      <c r="R14" s="5"/>
      <c r="S14" s="1"/>
      <c r="T14" s="1">
        <f t="shared" si="4"/>
        <v>23</v>
      </c>
      <c r="U14" s="1">
        <f t="shared" si="5"/>
        <v>18</v>
      </c>
      <c r="V14" s="1">
        <f>IFERROR(VLOOKUP(A14,[1]TDSheet!$A:$G,3,0),0)/5</f>
        <v>16.8</v>
      </c>
      <c r="W14" s="1">
        <v>19.8</v>
      </c>
      <c r="X14" s="1">
        <v>16</v>
      </c>
      <c r="Y14" s="1">
        <v>13.8</v>
      </c>
      <c r="Z14" s="1">
        <v>16</v>
      </c>
      <c r="AA14" s="1">
        <v>24</v>
      </c>
      <c r="AB14" s="1">
        <v>16.600000000000001</v>
      </c>
      <c r="AC14" s="1">
        <v>7.8</v>
      </c>
      <c r="AD14" s="1">
        <v>9</v>
      </c>
      <c r="AE14" s="1">
        <v>19.8</v>
      </c>
      <c r="AF14" s="1"/>
      <c r="AG14" s="1">
        <f t="shared" si="6"/>
        <v>34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41</v>
      </c>
      <c r="C15" s="1"/>
      <c r="D15" s="1"/>
      <c r="E15" s="1">
        <v>-2</v>
      </c>
      <c r="F15" s="1"/>
      <c r="G15" s="8">
        <v>0.3</v>
      </c>
      <c r="H15" s="1">
        <v>45</v>
      </c>
      <c r="I15" s="1">
        <v>1030419235</v>
      </c>
      <c r="J15" s="1"/>
      <c r="K15" s="1"/>
      <c r="L15" s="1">
        <f t="shared" si="2"/>
        <v>-2</v>
      </c>
      <c r="M15" s="1"/>
      <c r="N15" s="1"/>
      <c r="O15" s="1">
        <v>200</v>
      </c>
      <c r="P15" s="1">
        <f t="shared" si="3"/>
        <v>-0.4</v>
      </c>
      <c r="Q15" s="5"/>
      <c r="R15" s="5"/>
      <c r="S15" s="1"/>
      <c r="T15" s="1">
        <f t="shared" si="4"/>
        <v>-500</v>
      </c>
      <c r="U15" s="1">
        <f t="shared" si="5"/>
        <v>-500</v>
      </c>
      <c r="V15" s="1">
        <f>IFERROR(VLOOKUP(A15,[1]TDSheet!$A:$G,3,0),0)/5</f>
        <v>-1.8</v>
      </c>
      <c r="W15" s="1">
        <v>-2.6</v>
      </c>
      <c r="X15" s="1">
        <v>-6.2</v>
      </c>
      <c r="Y15" s="1">
        <v>0.8</v>
      </c>
      <c r="Z15" s="1">
        <v>-6.2</v>
      </c>
      <c r="AA15" s="1">
        <v>0.4</v>
      </c>
      <c r="AB15" s="1">
        <v>34.4</v>
      </c>
      <c r="AC15" s="1">
        <v>8.4</v>
      </c>
      <c r="AD15" s="1">
        <v>9.8000000000000007</v>
      </c>
      <c r="AE15" s="1">
        <v>6.2</v>
      </c>
      <c r="AF15" s="11" t="s">
        <v>53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41</v>
      </c>
      <c r="C16" s="1">
        <v>201</v>
      </c>
      <c r="D16" s="1"/>
      <c r="E16" s="1">
        <v>103</v>
      </c>
      <c r="F16" s="1">
        <v>1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2"/>
        <v>103</v>
      </c>
      <c r="M16" s="1"/>
      <c r="N16" s="1"/>
      <c r="O16" s="1">
        <v>300</v>
      </c>
      <c r="P16" s="1">
        <f t="shared" si="3"/>
        <v>20.6</v>
      </c>
      <c r="Q16" s="5">
        <f>23*P16-O16-F16</f>
        <v>172.8</v>
      </c>
      <c r="R16" s="5"/>
      <c r="S16" s="1"/>
      <c r="T16" s="1">
        <f t="shared" si="4"/>
        <v>23</v>
      </c>
      <c r="U16" s="1">
        <f t="shared" si="5"/>
        <v>14.611650485436892</v>
      </c>
      <c r="V16" s="1">
        <f>IFERROR(VLOOKUP(A16,[1]TDSheet!$A:$G,3,0),0)/5</f>
        <v>18.600000000000001</v>
      </c>
      <c r="W16" s="1">
        <v>26.4</v>
      </c>
      <c r="X16" s="1">
        <v>9.1999999999999993</v>
      </c>
      <c r="Y16" s="1">
        <v>0.2</v>
      </c>
      <c r="Z16" s="1">
        <v>9.1999999999999993</v>
      </c>
      <c r="AA16" s="1">
        <v>13.6</v>
      </c>
      <c r="AB16" s="1">
        <v>16.600000000000001</v>
      </c>
      <c r="AC16" s="1">
        <v>14.6</v>
      </c>
      <c r="AD16" s="1">
        <v>21.4</v>
      </c>
      <c r="AE16" s="1">
        <v>18.8</v>
      </c>
      <c r="AF16" s="1"/>
      <c r="AG16" s="1">
        <f t="shared" si="6"/>
        <v>86.4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41</v>
      </c>
      <c r="C17" s="1">
        <v>476</v>
      </c>
      <c r="D17" s="1"/>
      <c r="E17" s="1">
        <v>181</v>
      </c>
      <c r="F17" s="1">
        <v>178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2"/>
        <v>181</v>
      </c>
      <c r="M17" s="1"/>
      <c r="N17" s="1"/>
      <c r="O17" s="1">
        <v>500</v>
      </c>
      <c r="P17" s="1">
        <f t="shared" si="3"/>
        <v>36.200000000000003</v>
      </c>
      <c r="Q17" s="5">
        <f>23*P17-O17-F17</f>
        <v>154.60000000000002</v>
      </c>
      <c r="R17" s="5"/>
      <c r="S17" s="1"/>
      <c r="T17" s="1">
        <f t="shared" si="4"/>
        <v>23</v>
      </c>
      <c r="U17" s="1">
        <f t="shared" si="5"/>
        <v>18.729281767955801</v>
      </c>
      <c r="V17" s="1">
        <f>IFERROR(VLOOKUP(A17,[1]TDSheet!$A:$G,3,0),0)/5</f>
        <v>45</v>
      </c>
      <c r="W17" s="1">
        <v>53.6</v>
      </c>
      <c r="X17" s="1">
        <v>20.6</v>
      </c>
      <c r="Y17" s="1">
        <v>18.8</v>
      </c>
      <c r="Z17" s="1">
        <v>20.6</v>
      </c>
      <c r="AA17" s="1">
        <v>64</v>
      </c>
      <c r="AB17" s="1">
        <v>33.4</v>
      </c>
      <c r="AC17" s="1">
        <v>25</v>
      </c>
      <c r="AD17" s="1">
        <v>37.4</v>
      </c>
      <c r="AE17" s="1">
        <v>31</v>
      </c>
      <c r="AF17" s="1"/>
      <c r="AG17" s="1">
        <f t="shared" si="6"/>
        <v>27.828000000000003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41</v>
      </c>
      <c r="C18" s="1"/>
      <c r="D18" s="1"/>
      <c r="E18" s="1"/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f>IFERROR(VLOOKUP(A18,[1]TDSheet!$A:$G,3,0),0)/5</f>
        <v>-1.8</v>
      </c>
      <c r="W18" s="1">
        <v>0</v>
      </c>
      <c r="X18" s="1">
        <v>0</v>
      </c>
      <c r="Y18" s="1">
        <v>0</v>
      </c>
      <c r="Z18" s="1">
        <v>0</v>
      </c>
      <c r="AA18" s="1">
        <v>-0.4</v>
      </c>
      <c r="AB18" s="1">
        <v>-1.4</v>
      </c>
      <c r="AC18" s="1">
        <v>-1.2</v>
      </c>
      <c r="AD18" s="1">
        <v>-3.6</v>
      </c>
      <c r="AE18" s="1">
        <v>6.8</v>
      </c>
      <c r="AF18" s="1" t="s">
        <v>56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41</v>
      </c>
      <c r="C19" s="1">
        <v>41</v>
      </c>
      <c r="D19" s="1"/>
      <c r="E19" s="1">
        <v>-2</v>
      </c>
      <c r="F19" s="1">
        <v>-1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2"/>
        <v>-2</v>
      </c>
      <c r="M19" s="1"/>
      <c r="N19" s="1"/>
      <c r="O19" s="1">
        <v>200</v>
      </c>
      <c r="P19" s="1">
        <f t="shared" si="3"/>
        <v>-0.4</v>
      </c>
      <c r="Q19" s="5"/>
      <c r="R19" s="5"/>
      <c r="S19" s="1"/>
      <c r="T19" s="1">
        <f t="shared" si="4"/>
        <v>-497.5</v>
      </c>
      <c r="U19" s="1">
        <f t="shared" si="5"/>
        <v>-497.5</v>
      </c>
      <c r="V19" s="1">
        <f>IFERROR(VLOOKUP(A19,[1]TDSheet!$A:$G,3,0),0)/5</f>
        <v>7.2</v>
      </c>
      <c r="W19" s="1">
        <v>19</v>
      </c>
      <c r="X19" s="1">
        <v>0.8</v>
      </c>
      <c r="Y19" s="1">
        <v>-2.8</v>
      </c>
      <c r="Z19" s="1">
        <v>0.8</v>
      </c>
      <c r="AA19" s="1">
        <v>8</v>
      </c>
      <c r="AB19" s="1">
        <v>5</v>
      </c>
      <c r="AC19" s="1">
        <v>5.8</v>
      </c>
      <c r="AD19" s="1">
        <v>11</v>
      </c>
      <c r="AE19" s="1">
        <v>1.8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41</v>
      </c>
      <c r="C20" s="1">
        <v>666</v>
      </c>
      <c r="D20" s="1"/>
      <c r="E20" s="18">
        <f>173+E9</f>
        <v>197</v>
      </c>
      <c r="F20" s="18">
        <f>413+F9</f>
        <v>411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2"/>
        <v>197</v>
      </c>
      <c r="M20" s="1"/>
      <c r="N20" s="1"/>
      <c r="O20" s="1">
        <v>300</v>
      </c>
      <c r="P20" s="1">
        <f t="shared" si="3"/>
        <v>39.4</v>
      </c>
      <c r="Q20" s="5">
        <f>23*P20-O20-F20</f>
        <v>195.19999999999993</v>
      </c>
      <c r="R20" s="5"/>
      <c r="S20" s="1"/>
      <c r="T20" s="1">
        <f t="shared" si="4"/>
        <v>23</v>
      </c>
      <c r="U20" s="1">
        <f t="shared" si="5"/>
        <v>18.045685279187818</v>
      </c>
      <c r="V20" s="1">
        <f>IFERROR(VLOOKUP(A20,[1]TDSheet!$A:$G,3,0),0)/5</f>
        <v>36</v>
      </c>
      <c r="W20" s="1">
        <v>34.799999999999997</v>
      </c>
      <c r="X20" s="1">
        <v>39.4</v>
      </c>
      <c r="Y20" s="1">
        <v>34.6</v>
      </c>
      <c r="Z20" s="1">
        <v>39.4</v>
      </c>
      <c r="AA20" s="1">
        <v>46.8</v>
      </c>
      <c r="AB20" s="1">
        <v>31.4</v>
      </c>
      <c r="AC20" s="1">
        <v>25.6</v>
      </c>
      <c r="AD20" s="1">
        <v>34</v>
      </c>
      <c r="AE20" s="1">
        <v>25.6</v>
      </c>
      <c r="AF20" s="1"/>
      <c r="AG20" s="1">
        <f t="shared" si="6"/>
        <v>58.559999999999974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41</v>
      </c>
      <c r="C21" s="1">
        <v>118</v>
      </c>
      <c r="D21" s="1"/>
      <c r="E21" s="1">
        <v>66</v>
      </c>
      <c r="F21" s="1">
        <v>-7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2"/>
        <v>66</v>
      </c>
      <c r="M21" s="1"/>
      <c r="N21" s="1"/>
      <c r="O21" s="1">
        <v>800</v>
      </c>
      <c r="P21" s="1">
        <f t="shared" si="3"/>
        <v>13.2</v>
      </c>
      <c r="Q21" s="5"/>
      <c r="R21" s="5"/>
      <c r="S21" s="1"/>
      <c r="T21" s="1">
        <f t="shared" si="4"/>
        <v>60.075757575757578</v>
      </c>
      <c r="U21" s="1">
        <f t="shared" si="5"/>
        <v>60.075757575757578</v>
      </c>
      <c r="V21" s="1">
        <f>IFERROR(VLOOKUP(A21,[1]TDSheet!$A:$G,3,0),0)/5</f>
        <v>26.8</v>
      </c>
      <c r="W21" s="1">
        <v>36.200000000000003</v>
      </c>
      <c r="X21" s="1">
        <v>37.6</v>
      </c>
      <c r="Y21" s="1">
        <v>19.2</v>
      </c>
      <c r="Z21" s="1">
        <v>37.6</v>
      </c>
      <c r="AA21" s="1">
        <v>29.2</v>
      </c>
      <c r="AB21" s="1">
        <v>20.8</v>
      </c>
      <c r="AC21" s="1">
        <v>15.8</v>
      </c>
      <c r="AD21" s="1">
        <v>22.2</v>
      </c>
      <c r="AE21" s="1">
        <v>14.4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41</v>
      </c>
      <c r="C22" s="1">
        <v>122</v>
      </c>
      <c r="D22" s="1"/>
      <c r="E22" s="1">
        <v>38</v>
      </c>
      <c r="F22" s="1">
        <v>7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2"/>
        <v>38</v>
      </c>
      <c r="M22" s="1"/>
      <c r="N22" s="1"/>
      <c r="O22" s="1">
        <v>500</v>
      </c>
      <c r="P22" s="1">
        <f t="shared" si="3"/>
        <v>7.6</v>
      </c>
      <c r="Q22" s="5"/>
      <c r="R22" s="5"/>
      <c r="S22" s="1"/>
      <c r="T22" s="1">
        <f t="shared" si="4"/>
        <v>66.71052631578948</v>
      </c>
      <c r="U22" s="1">
        <f t="shared" si="5"/>
        <v>66.71052631578948</v>
      </c>
      <c r="V22" s="1">
        <f>IFERROR(VLOOKUP(A22,[1]TDSheet!$A:$G,3,0),0)/5</f>
        <v>17</v>
      </c>
      <c r="W22" s="1">
        <v>30.2</v>
      </c>
      <c r="X22" s="1">
        <v>15.6</v>
      </c>
      <c r="Y22" s="1">
        <v>1.4</v>
      </c>
      <c r="Z22" s="1">
        <v>15.6</v>
      </c>
      <c r="AA22" s="1">
        <v>18.399999999999999</v>
      </c>
      <c r="AB22" s="1">
        <v>3.6</v>
      </c>
      <c r="AC22" s="1">
        <v>9.4</v>
      </c>
      <c r="AD22" s="1">
        <v>7.8</v>
      </c>
      <c r="AE22" s="1">
        <v>6.6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41</v>
      </c>
      <c r="C23" s="1">
        <v>128</v>
      </c>
      <c r="D23" s="1"/>
      <c r="E23" s="1">
        <v>36</v>
      </c>
      <c r="F23" s="1">
        <v>71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2"/>
        <v>36</v>
      </c>
      <c r="M23" s="1"/>
      <c r="N23" s="1"/>
      <c r="O23" s="1">
        <v>150</v>
      </c>
      <c r="P23" s="1">
        <f t="shared" si="3"/>
        <v>7.2</v>
      </c>
      <c r="Q23" s="5"/>
      <c r="R23" s="5"/>
      <c r="S23" s="1"/>
      <c r="T23" s="1">
        <f t="shared" si="4"/>
        <v>30.694444444444443</v>
      </c>
      <c r="U23" s="1">
        <f t="shared" si="5"/>
        <v>30.694444444444443</v>
      </c>
      <c r="V23" s="1">
        <f>IFERROR(VLOOKUP(A23,[1]TDSheet!$A:$G,3,0),0)/5</f>
        <v>9.6</v>
      </c>
      <c r="W23" s="1">
        <v>8.8000000000000007</v>
      </c>
      <c r="X23" s="1">
        <v>7</v>
      </c>
      <c r="Y23" s="1">
        <v>2.8</v>
      </c>
      <c r="Z23" s="1">
        <v>7</v>
      </c>
      <c r="AA23" s="1">
        <v>6.8</v>
      </c>
      <c r="AB23" s="1">
        <v>5.6</v>
      </c>
      <c r="AC23" s="1">
        <v>2.8</v>
      </c>
      <c r="AD23" s="1">
        <v>8.4</v>
      </c>
      <c r="AE23" s="1">
        <v>11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41</v>
      </c>
      <c r="C24" s="1">
        <v>36</v>
      </c>
      <c r="D24" s="1"/>
      <c r="E24" s="1"/>
      <c r="F24" s="1">
        <v>-12</v>
      </c>
      <c r="G24" s="8">
        <v>0.1</v>
      </c>
      <c r="H24" s="1">
        <v>90</v>
      </c>
      <c r="I24" s="1">
        <v>1030650028</v>
      </c>
      <c r="J24" s="1"/>
      <c r="K24" s="1"/>
      <c r="L24" s="1">
        <f t="shared" si="2"/>
        <v>0</v>
      </c>
      <c r="M24" s="1"/>
      <c r="N24" s="1"/>
      <c r="O24" s="1"/>
      <c r="P24" s="1">
        <f t="shared" si="3"/>
        <v>0</v>
      </c>
      <c r="Q24" s="5"/>
      <c r="R24" s="5"/>
      <c r="S24" s="1"/>
      <c r="T24" s="1" t="e">
        <f t="shared" si="4"/>
        <v>#DIV/0!</v>
      </c>
      <c r="U24" s="1" t="e">
        <f t="shared" si="5"/>
        <v>#DIV/0!</v>
      </c>
      <c r="V24" s="1">
        <f>IFERROR(VLOOKUP(A24,[1]TDSheet!$A:$G,3,0),0)/5</f>
        <v>9.4</v>
      </c>
      <c r="W24" s="1">
        <v>-1</v>
      </c>
      <c r="X24" s="1">
        <v>-1.8</v>
      </c>
      <c r="Y24" s="1">
        <v>-0.6</v>
      </c>
      <c r="Z24" s="1">
        <v>-1.8</v>
      </c>
      <c r="AA24" s="1">
        <v>-4.5999999999999996</v>
      </c>
      <c r="AB24" s="1">
        <v>0</v>
      </c>
      <c r="AC24" s="1">
        <v>-0.4</v>
      </c>
      <c r="AD24" s="1">
        <v>19.600000000000001</v>
      </c>
      <c r="AE24" s="1">
        <v>7.6</v>
      </c>
      <c r="AF24" s="1" t="s">
        <v>62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41</v>
      </c>
      <c r="C25" s="1">
        <v>45</v>
      </c>
      <c r="D25" s="1"/>
      <c r="E25" s="1">
        <v>19</v>
      </c>
      <c r="F25" s="1"/>
      <c r="G25" s="8">
        <v>0.3</v>
      </c>
      <c r="H25" s="1">
        <v>135</v>
      </c>
      <c r="I25" s="1">
        <v>1030657419</v>
      </c>
      <c r="J25" s="1"/>
      <c r="K25" s="1"/>
      <c r="L25" s="1">
        <f t="shared" si="2"/>
        <v>19</v>
      </c>
      <c r="M25" s="1"/>
      <c r="N25" s="1"/>
      <c r="O25" s="1">
        <v>250</v>
      </c>
      <c r="P25" s="1">
        <f t="shared" si="3"/>
        <v>3.8</v>
      </c>
      <c r="Q25" s="5"/>
      <c r="R25" s="5"/>
      <c r="S25" s="1"/>
      <c r="T25" s="1">
        <f t="shared" si="4"/>
        <v>65.789473684210535</v>
      </c>
      <c r="U25" s="1">
        <f t="shared" si="5"/>
        <v>65.789473684210535</v>
      </c>
      <c r="V25" s="1">
        <f>IFERROR(VLOOKUP(A25,[1]TDSheet!$A:$G,3,0),0)/5</f>
        <v>7.2</v>
      </c>
      <c r="W25" s="1">
        <v>12.6</v>
      </c>
      <c r="X25" s="1">
        <v>3.8</v>
      </c>
      <c r="Y25" s="1">
        <v>0.4</v>
      </c>
      <c r="Z25" s="1">
        <v>3.8</v>
      </c>
      <c r="AA25" s="1">
        <v>5.8</v>
      </c>
      <c r="AB25" s="1">
        <v>6.8</v>
      </c>
      <c r="AC25" s="1">
        <v>6.2</v>
      </c>
      <c r="AD25" s="1">
        <v>3</v>
      </c>
      <c r="AE25" s="1">
        <v>5</v>
      </c>
      <c r="AF25" s="1"/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41</v>
      </c>
      <c r="C26" s="1"/>
      <c r="D26" s="1"/>
      <c r="E26" s="1"/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f>IFERROR(VLOOKUP(A26,[1]TDSheet!$A:$G,3,0),0)/5</f>
        <v>-2.4</v>
      </c>
      <c r="W26" s="1">
        <v>0</v>
      </c>
      <c r="X26" s="1">
        <v>-25.2</v>
      </c>
      <c r="Y26" s="1">
        <v>-0.2</v>
      </c>
      <c r="Z26" s="1">
        <v>-25.2</v>
      </c>
      <c r="AA26" s="1">
        <v>-29.8</v>
      </c>
      <c r="AB26" s="1">
        <v>-0.2</v>
      </c>
      <c r="AC26" s="1">
        <v>-0.8</v>
      </c>
      <c r="AD26" s="1">
        <v>19.399999999999999</v>
      </c>
      <c r="AE26" s="1">
        <v>3.2</v>
      </c>
      <c r="AF26" s="1" t="s">
        <v>65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41</v>
      </c>
      <c r="C27" s="1">
        <v>206</v>
      </c>
      <c r="D27" s="1"/>
      <c r="E27" s="1">
        <v>84</v>
      </c>
      <c r="F27" s="1">
        <v>83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2"/>
        <v>84</v>
      </c>
      <c r="M27" s="1"/>
      <c r="N27" s="1"/>
      <c r="O27" s="1">
        <v>300</v>
      </c>
      <c r="P27" s="1">
        <f t="shared" si="3"/>
        <v>16.8</v>
      </c>
      <c r="Q27" s="5"/>
      <c r="R27" s="5"/>
      <c r="S27" s="1"/>
      <c r="T27" s="1">
        <f t="shared" si="4"/>
        <v>22.797619047619047</v>
      </c>
      <c r="U27" s="1">
        <f t="shared" si="5"/>
        <v>22.797619047619047</v>
      </c>
      <c r="V27" s="1">
        <f>IFERROR(VLOOKUP(A27,[1]TDSheet!$A:$G,3,0),0)/5</f>
        <v>15</v>
      </c>
      <c r="W27" s="1">
        <v>20.399999999999999</v>
      </c>
      <c r="X27" s="1">
        <v>14</v>
      </c>
      <c r="Y27" s="1">
        <v>8.8000000000000007</v>
      </c>
      <c r="Z27" s="1">
        <v>14</v>
      </c>
      <c r="AA27" s="1">
        <v>14.2</v>
      </c>
      <c r="AB27" s="1">
        <v>8.1999999999999993</v>
      </c>
      <c r="AC27" s="1">
        <v>9</v>
      </c>
      <c r="AD27" s="1">
        <v>9.6</v>
      </c>
      <c r="AE27" s="1">
        <v>11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41</v>
      </c>
      <c r="C28" s="1">
        <v>467</v>
      </c>
      <c r="D28" s="1"/>
      <c r="E28" s="1">
        <v>114</v>
      </c>
      <c r="F28" s="1">
        <v>285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2"/>
        <v>114</v>
      </c>
      <c r="M28" s="1"/>
      <c r="N28" s="1"/>
      <c r="O28" s="1">
        <v>500</v>
      </c>
      <c r="P28" s="1">
        <f t="shared" si="3"/>
        <v>22.8</v>
      </c>
      <c r="Q28" s="5"/>
      <c r="R28" s="5"/>
      <c r="S28" s="1"/>
      <c r="T28" s="1">
        <f t="shared" si="4"/>
        <v>34.429824561403507</v>
      </c>
      <c r="U28" s="1">
        <f t="shared" si="5"/>
        <v>34.429824561403507</v>
      </c>
      <c r="V28" s="1">
        <f>IFERROR(VLOOKUP(A28,[1]TDSheet!$A:$G,3,0),0)/5</f>
        <v>35.799999999999997</v>
      </c>
      <c r="W28" s="1">
        <v>31.6</v>
      </c>
      <c r="X28" s="1">
        <v>37.799999999999997</v>
      </c>
      <c r="Y28" s="1">
        <v>17.600000000000001</v>
      </c>
      <c r="Z28" s="1">
        <v>37.799999999999997</v>
      </c>
      <c r="AA28" s="1">
        <v>31.4</v>
      </c>
      <c r="AB28" s="1">
        <v>17.8</v>
      </c>
      <c r="AC28" s="1">
        <v>17.399999999999999</v>
      </c>
      <c r="AD28" s="1">
        <v>22.8</v>
      </c>
      <c r="AE28" s="1">
        <v>20.2</v>
      </c>
      <c r="AF28" s="1" t="s">
        <v>68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41</v>
      </c>
      <c r="C29" s="1">
        <v>327</v>
      </c>
      <c r="D29" s="1"/>
      <c r="E29" s="1">
        <v>95</v>
      </c>
      <c r="F29" s="1">
        <v>188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2"/>
        <v>95</v>
      </c>
      <c r="M29" s="1"/>
      <c r="N29" s="1"/>
      <c r="O29" s="1"/>
      <c r="P29" s="1">
        <f t="shared" si="3"/>
        <v>19</v>
      </c>
      <c r="Q29" s="5">
        <f>23*P29-O29-F29</f>
        <v>249</v>
      </c>
      <c r="R29" s="5"/>
      <c r="S29" s="1"/>
      <c r="T29" s="1">
        <f t="shared" si="4"/>
        <v>23</v>
      </c>
      <c r="U29" s="1">
        <f t="shared" si="5"/>
        <v>9.8947368421052637</v>
      </c>
      <c r="V29" s="1">
        <f>IFERROR(VLOOKUP(A29,[1]TDSheet!$A:$G,3,0),0)/5</f>
        <v>17.399999999999999</v>
      </c>
      <c r="W29" s="1">
        <v>13.8</v>
      </c>
      <c r="X29" s="1">
        <v>20.2</v>
      </c>
      <c r="Y29" s="1">
        <v>9.6</v>
      </c>
      <c r="Z29" s="1">
        <v>20.2</v>
      </c>
      <c r="AA29" s="1">
        <v>15.8</v>
      </c>
      <c r="AB29" s="1">
        <v>10.4</v>
      </c>
      <c r="AC29" s="1">
        <v>11.4</v>
      </c>
      <c r="AD29" s="1">
        <v>21.6</v>
      </c>
      <c r="AE29" s="1">
        <v>12.8</v>
      </c>
      <c r="AF29" s="1"/>
      <c r="AG29" s="1">
        <f t="shared" si="6"/>
        <v>62.25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79.921999999999997</v>
      </c>
      <c r="D30" s="1"/>
      <c r="E30" s="1">
        <v>39.725000000000001</v>
      </c>
      <c r="F30" s="1">
        <v>-0.78500000000000003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2"/>
        <v>39.725000000000001</v>
      </c>
      <c r="M30" s="1"/>
      <c r="N30" s="1"/>
      <c r="O30" s="1">
        <v>100</v>
      </c>
      <c r="P30" s="1">
        <f t="shared" si="3"/>
        <v>7.9450000000000003</v>
      </c>
      <c r="Q30" s="5">
        <f>23*P30-O30-F30</f>
        <v>83.52000000000001</v>
      </c>
      <c r="R30" s="5"/>
      <c r="S30" s="1"/>
      <c r="T30" s="1">
        <f t="shared" si="4"/>
        <v>23</v>
      </c>
      <c r="U30" s="1">
        <f t="shared" si="5"/>
        <v>12.487728130899937</v>
      </c>
      <c r="V30" s="1">
        <f>IFERROR(VLOOKUP(A30,[1]TDSheet!$A:$G,3,0),0)/5</f>
        <v>6.6528000000000009</v>
      </c>
      <c r="W30" s="1">
        <v>6.3579999999999997</v>
      </c>
      <c r="X30" s="1">
        <v>13.412599999999999</v>
      </c>
      <c r="Y30" s="1">
        <v>-0.121</v>
      </c>
      <c r="Z30" s="1">
        <v>13.412599999999999</v>
      </c>
      <c r="AA30" s="1">
        <v>0.48739999999999989</v>
      </c>
      <c r="AB30" s="1">
        <v>5.1761999999999997</v>
      </c>
      <c r="AC30" s="1">
        <v>2.1848000000000001</v>
      </c>
      <c r="AD30" s="1">
        <v>0.97019999999999995</v>
      </c>
      <c r="AE30" s="1">
        <v>1.4214</v>
      </c>
      <c r="AF30" s="1"/>
      <c r="AG30" s="1">
        <f t="shared" si="6"/>
        <v>83.52000000000001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41</v>
      </c>
      <c r="C31" s="1">
        <v>218</v>
      </c>
      <c r="D31" s="1"/>
      <c r="E31" s="1">
        <v>104</v>
      </c>
      <c r="F31" s="1"/>
      <c r="G31" s="8">
        <v>0.4</v>
      </c>
      <c r="H31" s="1">
        <v>41</v>
      </c>
      <c r="I31" s="1">
        <v>1030234120</v>
      </c>
      <c r="J31" s="1"/>
      <c r="K31" s="1"/>
      <c r="L31" s="1">
        <f t="shared" si="2"/>
        <v>104</v>
      </c>
      <c r="M31" s="1"/>
      <c r="N31" s="1"/>
      <c r="O31" s="1">
        <v>450</v>
      </c>
      <c r="P31" s="1">
        <f t="shared" si="3"/>
        <v>20.8</v>
      </c>
      <c r="Q31" s="5">
        <f>23*P31-O31-F31</f>
        <v>28.400000000000034</v>
      </c>
      <c r="R31" s="5"/>
      <c r="S31" s="1"/>
      <c r="T31" s="1">
        <f t="shared" si="4"/>
        <v>23</v>
      </c>
      <c r="U31" s="1">
        <f t="shared" si="5"/>
        <v>21.634615384615383</v>
      </c>
      <c r="V31" s="1">
        <f>IFERROR(VLOOKUP(A31,[1]TDSheet!$A:$G,3,0),0)/5</f>
        <v>46.4</v>
      </c>
      <c r="W31" s="1">
        <v>54.6</v>
      </c>
      <c r="X31" s="1">
        <v>73</v>
      </c>
      <c r="Y31" s="1">
        <v>5.6</v>
      </c>
      <c r="Z31" s="1">
        <v>73</v>
      </c>
      <c r="AA31" s="1">
        <v>31.6</v>
      </c>
      <c r="AB31" s="1">
        <v>33.799999999999997</v>
      </c>
      <c r="AC31" s="1">
        <v>11</v>
      </c>
      <c r="AD31" s="1">
        <v>28.8</v>
      </c>
      <c r="AE31" s="1">
        <v>1.8</v>
      </c>
      <c r="AF31" s="1"/>
      <c r="AG31" s="1">
        <f t="shared" si="6"/>
        <v>11.360000000000014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41</v>
      </c>
      <c r="C32" s="1">
        <v>146</v>
      </c>
      <c r="D32" s="1"/>
      <c r="E32" s="1">
        <v>-11</v>
      </c>
      <c r="F32" s="1">
        <v>32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2"/>
        <v>-11</v>
      </c>
      <c r="M32" s="1"/>
      <c r="N32" s="1"/>
      <c r="O32" s="1">
        <v>300</v>
      </c>
      <c r="P32" s="1">
        <f t="shared" si="3"/>
        <v>-2.2000000000000002</v>
      </c>
      <c r="Q32" s="5"/>
      <c r="R32" s="5"/>
      <c r="S32" s="1"/>
      <c r="T32" s="1">
        <f t="shared" si="4"/>
        <v>-150.90909090909091</v>
      </c>
      <c r="U32" s="1">
        <f t="shared" si="5"/>
        <v>-150.90909090909091</v>
      </c>
      <c r="V32" s="1">
        <f>IFERROR(VLOOKUP(A32,[1]TDSheet!$A:$G,3,0),0)/5</f>
        <v>18</v>
      </c>
      <c r="W32" s="1">
        <v>42.4</v>
      </c>
      <c r="X32" s="1">
        <v>49.8</v>
      </c>
      <c r="Y32" s="1">
        <v>-0.6</v>
      </c>
      <c r="Z32" s="1">
        <v>49.8</v>
      </c>
      <c r="AA32" s="1">
        <v>11.8</v>
      </c>
      <c r="AB32" s="1">
        <v>17</v>
      </c>
      <c r="AC32" s="1">
        <v>11</v>
      </c>
      <c r="AD32" s="1">
        <v>3.2</v>
      </c>
      <c r="AE32" s="1">
        <v>4.8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41</v>
      </c>
      <c r="C33" s="1">
        <v>92</v>
      </c>
      <c r="D33" s="1"/>
      <c r="E33" s="1">
        <v>9</v>
      </c>
      <c r="F33" s="1">
        <v>-8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2"/>
        <v>9</v>
      </c>
      <c r="M33" s="1"/>
      <c r="N33" s="1"/>
      <c r="O33" s="1">
        <v>300</v>
      </c>
      <c r="P33" s="1">
        <f t="shared" si="3"/>
        <v>1.8</v>
      </c>
      <c r="Q33" s="5"/>
      <c r="R33" s="5"/>
      <c r="S33" s="1"/>
      <c r="T33" s="1">
        <f t="shared" si="4"/>
        <v>162.22222222222223</v>
      </c>
      <c r="U33" s="1">
        <f t="shared" si="5"/>
        <v>162.22222222222223</v>
      </c>
      <c r="V33" s="1">
        <f>IFERROR(VLOOKUP(A33,[1]TDSheet!$A:$G,3,0),0)/5</f>
        <v>13.6</v>
      </c>
      <c r="W33" s="1">
        <v>32.200000000000003</v>
      </c>
      <c r="X33" s="1">
        <v>53.2</v>
      </c>
      <c r="Y33" s="1">
        <v>-0.2</v>
      </c>
      <c r="Z33" s="1">
        <v>53.2</v>
      </c>
      <c r="AA33" s="1">
        <v>21.6</v>
      </c>
      <c r="AB33" s="1">
        <v>31</v>
      </c>
      <c r="AC33" s="1">
        <v>13</v>
      </c>
      <c r="AD33" s="1">
        <v>0</v>
      </c>
      <c r="AE33" s="1">
        <v>-0.8</v>
      </c>
      <c r="AF33" s="1"/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74</v>
      </c>
      <c r="B34" s="12" t="s">
        <v>41</v>
      </c>
      <c r="C34" s="12">
        <v>2</v>
      </c>
      <c r="D34" s="12"/>
      <c r="E34" s="12"/>
      <c r="F34" s="12">
        <v>2</v>
      </c>
      <c r="G34" s="13">
        <v>0</v>
      </c>
      <c r="H34" s="12" t="e">
        <v>#N/A</v>
      </c>
      <c r="I34" s="12" t="s">
        <v>75</v>
      </c>
      <c r="J34" s="12"/>
      <c r="K34" s="12"/>
      <c r="L34" s="12">
        <f t="shared" si="2"/>
        <v>0</v>
      </c>
      <c r="M34" s="12"/>
      <c r="N34" s="12"/>
      <c r="O34" s="12"/>
      <c r="P34" s="12">
        <f t="shared" si="3"/>
        <v>0</v>
      </c>
      <c r="Q34" s="14"/>
      <c r="R34" s="14"/>
      <c r="S34" s="12"/>
      <c r="T34" s="12" t="e">
        <f t="shared" si="4"/>
        <v>#DIV/0!</v>
      </c>
      <c r="U34" s="12" t="e">
        <f t="shared" si="5"/>
        <v>#DIV/0!</v>
      </c>
      <c r="V34" s="12">
        <f>IFERROR(VLOOKUP(A34,[1]TDSheet!$A:$G,3,0),0)/5</f>
        <v>-0.4</v>
      </c>
      <c r="W34" s="12">
        <v>0</v>
      </c>
      <c r="X34" s="12">
        <v>0</v>
      </c>
      <c r="Y34" s="12">
        <v>0</v>
      </c>
      <c r="Z34" s="12">
        <v>0</v>
      </c>
      <c r="AA34" s="12">
        <v>0.8</v>
      </c>
      <c r="AB34" s="12">
        <v>0.4</v>
      </c>
      <c r="AC34" s="12">
        <v>2.2000000000000002</v>
      </c>
      <c r="AD34" s="12">
        <v>12.4</v>
      </c>
      <c r="AE34" s="12">
        <v>0</v>
      </c>
      <c r="AF34" s="12"/>
      <c r="AG34" s="12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34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2025-08-14T13:47:22Z</dcterms:created>
  <dcterms:modified xsi:type="dcterms:W3CDTF">2025-08-14T14:04:21Z</dcterms:modified>
</cp:coreProperties>
</file>