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4,07,25 ПОКОМ КИ Сочи\1 машина Новороссийск_Коныгин_Тарасенко\"/>
    </mc:Choice>
  </mc:AlternateContent>
  <xr:revisionPtr revIDLastSave="0" documentId="13_ncr:1_{2BEF41B8-7325-4AF2-BC12-800CC16883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9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65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17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Y149" i="1"/>
  <c r="BP147" i="1"/>
  <c r="BN147" i="1"/>
  <c r="Z147" i="1"/>
  <c r="Z149" i="1" s="1"/>
  <c r="H9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G517" i="1"/>
  <c r="Y133" i="1"/>
  <c r="H517" i="1"/>
  <c r="Y144" i="1"/>
  <c r="I517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17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Y217" i="1"/>
  <c r="BP214" i="1"/>
  <c r="BN214" i="1"/>
  <c r="Z214" i="1"/>
  <c r="Z216" i="1" s="1"/>
  <c r="BP223" i="1"/>
  <c r="BN223" i="1"/>
  <c r="Z223" i="1"/>
  <c r="Z227" i="1" s="1"/>
  <c r="Y227" i="1"/>
  <c r="BP231" i="1"/>
  <c r="BN231" i="1"/>
  <c r="Z231" i="1"/>
  <c r="Z232" i="1" s="1"/>
  <c r="Y233" i="1"/>
  <c r="Z245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17" i="1"/>
  <c r="Z311" i="1"/>
  <c r="Z65" i="1"/>
  <c r="Y511" i="1"/>
  <c r="Y508" i="1"/>
  <c r="Z109" i="1"/>
  <c r="Y507" i="1"/>
  <c r="Z485" i="1"/>
  <c r="Z463" i="1"/>
  <c r="Z399" i="1"/>
  <c r="Z371" i="1"/>
  <c r="Y509" i="1"/>
  <c r="Z80" i="1"/>
  <c r="Z512" i="1" s="1"/>
  <c r="Y510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<sst xmlns="http://schemas.openxmlformats.org/spreadsheetml/2006/main" count="2277" uniqueCount="815">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</sst>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/>
      <c r="I5" s="679"/>
      <c r="J5" s="679"/>
      <c r="K5" s="679"/>
      <c r="L5" s="679"/>
      <c r="M5" s="680"/>
      <c r="N5" s="58"/>
      <c r="P5" s="24" t="s">
        <v>10</v>
      </c>
      <c r="Q5" s="616">
        <v>45855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Четверг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0.41666666666666669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199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207.01527777777775</v>
      </c>
      <c r="BN41" s="64">
        <f>IFERROR(Y41*I41/H41,"0")</f>
        <v>213.46499999999997</v>
      </c>
      <c r="BO41" s="64">
        <f>IFERROR(1/J41*(X41/H41),"0")</f>
        <v>0.28790509259259256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63</v>
      </c>
      <c r="Y42" s="568">
        <f>IFERROR(IF(X42="",0,CEILING((X42/$H42),1)*$H42),"")</f>
        <v>64</v>
      </c>
      <c r="Z42" s="36">
        <f>IFERROR(IF(Y42=0,"",ROUNDUP(Y42/H42,0)*0.00902),"")</f>
        <v>0.14432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66.307500000000005</v>
      </c>
      <c r="BN42" s="64">
        <f>IFERROR(Y42*I42/H42,"0")</f>
        <v>67.36</v>
      </c>
      <c r="BO42" s="64">
        <f>IFERROR(1/J42*(X42/H42),"0")</f>
        <v>0.11931818181818182</v>
      </c>
      <c r="BP42" s="64">
        <f>IFERROR(1/J42*(Y42/H42),"0")</f>
        <v>0.12121212121212122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34.175925925925924</v>
      </c>
      <c r="Y44" s="569">
        <f>IFERROR(Y41/H41,"0")+IFERROR(Y42/H42,"0")+IFERROR(Y43/H43,"0")</f>
        <v>35</v>
      </c>
      <c r="Z44" s="569">
        <f>IFERROR(IF(Z41="",0,Z41),"0")+IFERROR(IF(Z42="",0,Z42),"0")+IFERROR(IF(Z43="",0,Z43),"0")</f>
        <v>0.50493999999999994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262</v>
      </c>
      <c r="Y45" s="569">
        <f>IFERROR(SUM(Y41:Y43),"0")</f>
        <v>269.20000000000005</v>
      </c>
      <c r="Z45" s="37"/>
      <c r="AA45" s="570"/>
      <c r="AB45" s="570"/>
      <c r="AC45" s="570"/>
    </row>
    <row r="46" spans="1:68" ht="14.25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97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100.90694444444442</v>
      </c>
      <c r="BN53" s="64">
        <f t="shared" si="8"/>
        <v>101.11499999999998</v>
      </c>
      <c r="BO53" s="64">
        <f t="shared" si="9"/>
        <v>0.14033564814814814</v>
      </c>
      <c r="BP53" s="64">
        <f t="shared" si="10"/>
        <v>0.140625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383</v>
      </c>
      <c r="Y57" s="568">
        <f t="shared" si="6"/>
        <v>387</v>
      </c>
      <c r="Z57" s="36">
        <f>IFERROR(IF(Y57=0,"",ROUNDUP(Y57/H57,0)*0.00902),"")</f>
        <v>0.77571999999999997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400.87333333333333</v>
      </c>
      <c r="BN57" s="64">
        <f t="shared" si="8"/>
        <v>405.06</v>
      </c>
      <c r="BO57" s="64">
        <f t="shared" si="9"/>
        <v>0.64478114478114479</v>
      </c>
      <c r="BP57" s="64">
        <f t="shared" si="10"/>
        <v>0.65151515151515149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94.092592592592595</v>
      </c>
      <c r="Y58" s="569">
        <f>IFERROR(Y52/H52,"0")+IFERROR(Y53/H53,"0")+IFERROR(Y54/H54,"0")+IFERROR(Y55/H55,"0")+IFERROR(Y56/H56,"0")+IFERROR(Y57/H57,"0")</f>
        <v>95</v>
      </c>
      <c r="Z58" s="569">
        <f>IFERROR(IF(Z52="",0,Z52),"0")+IFERROR(IF(Z53="",0,Z53),"0")+IFERROR(IF(Z54="",0,Z54),"0")+IFERROR(IF(Z55="",0,Z55),"0")+IFERROR(IF(Z56="",0,Z56),"0")+IFERROR(IF(Z57="",0,Z57),"0")</f>
        <v>0.94653999999999994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480</v>
      </c>
      <c r="Y59" s="569">
        <f>IFERROR(SUM(Y52:Y57),"0")</f>
        <v>484.2</v>
      </c>
      <c r="Z59" s="37"/>
      <c r="AA59" s="570"/>
      <c r="AB59" s="570"/>
      <c r="AC59" s="570"/>
    </row>
    <row r="60" spans="1:68" ht="14.25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398</v>
      </c>
      <c r="Y61" s="568">
        <f>IFERROR(IF(X61="",0,CEILING((X61/$H61),1)*$H61),"")</f>
        <v>399.6</v>
      </c>
      <c r="Z61" s="36">
        <f>IFERROR(IF(Y61=0,"",ROUNDUP(Y61/H61,0)*0.01898),"")</f>
        <v>0.70226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414.03055555555551</v>
      </c>
      <c r="BN61" s="64">
        <f>IFERROR(Y61*I61/H61,"0")</f>
        <v>415.69499999999999</v>
      </c>
      <c r="BO61" s="64">
        <f>IFERROR(1/J61*(X61/H61),"0")</f>
        <v>0.57581018518518512</v>
      </c>
      <c r="BP61" s="64">
        <f>IFERROR(1/J61*(Y61/H61),"0")</f>
        <v>0.578125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42</v>
      </c>
      <c r="Y64" s="568">
        <f>IFERROR(IF(X64="",0,CEILING((X64/$H64),1)*$H64),"")</f>
        <v>43.2</v>
      </c>
      <c r="Z64" s="36">
        <f>IFERROR(IF(Y64=0,"",ROUNDUP(Y64/H64,0)*0.00651),"")</f>
        <v>0.10416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44.8</v>
      </c>
      <c r="BN64" s="64">
        <f>IFERROR(Y64*I64/H64,"0")</f>
        <v>46.08</v>
      </c>
      <c r="BO64" s="64">
        <f>IFERROR(1/J64*(X64/H64),"0")</f>
        <v>8.5470085470085472E-2</v>
      </c>
      <c r="BP64" s="64">
        <f>IFERROR(1/J64*(Y64/H64),"0")</f>
        <v>8.7912087912087919E-2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52.407407407407405</v>
      </c>
      <c r="Y65" s="569">
        <f>IFERROR(Y61/H61,"0")+IFERROR(Y62/H62,"0")+IFERROR(Y63/H63,"0")+IFERROR(Y64/H64,"0")</f>
        <v>53</v>
      </c>
      <c r="Z65" s="569">
        <f>IFERROR(IF(Z61="",0,Z61),"0")+IFERROR(IF(Z62="",0,Z62),"0")+IFERROR(IF(Z63="",0,Z63),"0")+IFERROR(IF(Z64="",0,Z64),"0")</f>
        <v>0.80642000000000003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440</v>
      </c>
      <c r="Y66" s="569">
        <f>IFERROR(SUM(Y61:Y64),"0")</f>
        <v>442.8</v>
      </c>
      <c r="Z66" s="37"/>
      <c r="AA66" s="570"/>
      <c r="AB66" s="570"/>
      <c r="AC66" s="570"/>
    </row>
    <row r="67" spans="1:68" ht="14.25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53</v>
      </c>
      <c r="Y89" s="568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55.134722222222209</v>
      </c>
      <c r="BN89" s="64">
        <f>IFERROR(Y89*I89/H89,"0")</f>
        <v>56.17499999999999</v>
      </c>
      <c r="BO89" s="64">
        <f>IFERROR(1/J89*(X89/H89),"0")</f>
        <v>7.6678240740740741E-2</v>
      </c>
      <c r="BP89" s="64">
        <f>IFERROR(1/J89*(Y89/H89),"0")</f>
        <v>7.8125E-2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184</v>
      </c>
      <c r="Y91" s="568">
        <f>IFERROR(IF(X91="",0,CEILING((X91/$H91),1)*$H91),"")</f>
        <v>184.5</v>
      </c>
      <c r="Z91" s="36">
        <f>IFERROR(IF(Y91=0,"",ROUNDUP(Y91/H91,0)*0.00902),"")</f>
        <v>0.36982000000000004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192.58666666666667</v>
      </c>
      <c r="BN91" s="64">
        <f>IFERROR(Y91*I91/H91,"0")</f>
        <v>193.11</v>
      </c>
      <c r="BO91" s="64">
        <f>IFERROR(1/J91*(X91/H91),"0")</f>
        <v>0.30976430976430974</v>
      </c>
      <c r="BP91" s="64">
        <f>IFERROR(1/J91*(Y91/H91),"0")</f>
        <v>0.31060606060606061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45.796296296296291</v>
      </c>
      <c r="Y92" s="569">
        <f>IFERROR(Y89/H89,"0")+IFERROR(Y90/H90,"0")+IFERROR(Y91/H91,"0")</f>
        <v>46</v>
      </c>
      <c r="Z92" s="569">
        <f>IFERROR(IF(Z89="",0,Z89),"0")+IFERROR(IF(Z90="",0,Z90),"0")+IFERROR(IF(Z91="",0,Z91),"0")</f>
        <v>0.46472000000000002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237</v>
      </c>
      <c r="Y93" s="569">
        <f>IFERROR(SUM(Y89:Y91),"0")</f>
        <v>238.5</v>
      </c>
      <c r="Z93" s="37"/>
      <c r="AA93" s="570"/>
      <c r="AB93" s="570"/>
      <c r="AC93" s="570"/>
    </row>
    <row r="94" spans="1:68" ht="14.25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120</v>
      </c>
      <c r="Y100" s="568">
        <f t="shared" si="16"/>
        <v>120.78</v>
      </c>
      <c r="Z100" s="36">
        <f>IFERROR(IF(Y100=0,"",ROUNDUP(Y100/H100,0)*0.00651),"")</f>
        <v>0.39711000000000002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135.63636363636363</v>
      </c>
      <c r="BN100" s="64">
        <f t="shared" si="18"/>
        <v>136.518</v>
      </c>
      <c r="BO100" s="64">
        <f t="shared" si="19"/>
        <v>0.33300033300033305</v>
      </c>
      <c r="BP100" s="64">
        <f t="shared" si="20"/>
        <v>0.3351648351648352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60.606060606060609</v>
      </c>
      <c r="Y101" s="569">
        <f>IFERROR(Y95/H95,"0")+IFERROR(Y96/H96,"0")+IFERROR(Y97/H97,"0")+IFERROR(Y98/H98,"0")+IFERROR(Y99/H99,"0")+IFERROR(Y100/H100,"0")</f>
        <v>61</v>
      </c>
      <c r="Z101" s="569">
        <f>IFERROR(IF(Z95="",0,Z95),"0")+IFERROR(IF(Z96="",0,Z96),"0")+IFERROR(IF(Z97="",0,Z97),"0")+IFERROR(IF(Z98="",0,Z98),"0")+IFERROR(IF(Z99="",0,Z99),"0")+IFERROR(IF(Z100="",0,Z100),"0")</f>
        <v>0.39711000000000002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120</v>
      </c>
      <c r="Y102" s="569">
        <f>IFERROR(SUM(Y95:Y100),"0")</f>
        <v>120.78</v>
      </c>
      <c r="Z102" s="37"/>
      <c r="AA102" s="570"/>
      <c r="AB102" s="570"/>
      <c r="AC102" s="570"/>
    </row>
    <row r="103" spans="1:68" ht="16.5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140</v>
      </c>
      <c r="Y106" s="568">
        <f>IFERROR(IF(X106="",0,CEILING((X106/$H106),1)*$H106),"")</f>
        <v>142.5</v>
      </c>
      <c r="Z106" s="36">
        <f>IFERROR(IF(Y106=0,"",ROUNDUP(Y106/H106,0)*0.00902),"")</f>
        <v>0.34276000000000001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147.84</v>
      </c>
      <c r="BN106" s="64">
        <f>IFERROR(Y106*I106/H106,"0")</f>
        <v>150.47999999999999</v>
      </c>
      <c r="BO106" s="64">
        <f>IFERROR(1/J106*(X106/H106),"0")</f>
        <v>0.28282828282828287</v>
      </c>
      <c r="BP106" s="64">
        <f>IFERROR(1/J106*(Y106/H106),"0")</f>
        <v>0.2878787878787879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37.333333333333336</v>
      </c>
      <c r="Y109" s="569">
        <f>IFERROR(Y105/H105,"0")+IFERROR(Y106/H106,"0")+IFERROR(Y107/H107,"0")+IFERROR(Y108/H108,"0")</f>
        <v>38</v>
      </c>
      <c r="Z109" s="569">
        <f>IFERROR(IF(Z105="",0,Z105),"0")+IFERROR(IF(Z106="",0,Z106),"0")+IFERROR(IF(Z107="",0,Z107),"0")+IFERROR(IF(Z108="",0,Z108),"0")</f>
        <v>0.34276000000000001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140</v>
      </c>
      <c r="Y110" s="569">
        <f>IFERROR(SUM(Y105:Y108),"0")</f>
        <v>142.5</v>
      </c>
      <c r="Z110" s="37"/>
      <c r="AA110" s="570"/>
      <c r="AB110" s="570"/>
      <c r="AC110" s="570"/>
    </row>
    <row r="111" spans="1:68" ht="14.25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40</v>
      </c>
      <c r="Y118" s="568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140</v>
      </c>
      <c r="Y119" s="568">
        <f>IFERROR(IF(X119="",0,CEILING((X119/$H119),1)*$H119),"")</f>
        <v>140.58000000000001</v>
      </c>
      <c r="Z119" s="36">
        <f>IFERROR(IF(Y119=0,"",ROUNDUP(Y119/H119,0)*0.00651),"")</f>
        <v>0.46221000000000001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157.39393939393938</v>
      </c>
      <c r="BN119" s="64">
        <f>IFERROR(Y119*I119/H119,"0")</f>
        <v>158.04599999999999</v>
      </c>
      <c r="BO119" s="64">
        <f>IFERROR(1/J119*(X119/H119),"0")</f>
        <v>0.38850038850038854</v>
      </c>
      <c r="BP119" s="64">
        <f>IFERROR(1/J119*(Y119/H119),"0")</f>
        <v>0.39010989010989017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75.645342312008978</v>
      </c>
      <c r="Y122" s="569">
        <f>IFERROR(Y118/H118,"0")+IFERROR(Y119/H119,"0")+IFERROR(Y120/H120,"0")+IFERROR(Y121/H121,"0")</f>
        <v>76</v>
      </c>
      <c r="Z122" s="569">
        <f>IFERROR(IF(Z118="",0,Z118),"0")+IFERROR(IF(Z119="",0,Z119),"0")+IFERROR(IF(Z120="",0,Z120),"0")+IFERROR(IF(Z121="",0,Z121),"0")</f>
        <v>0.55710999999999999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180</v>
      </c>
      <c r="Y123" s="569">
        <f>IFERROR(SUM(Y118:Y121),"0")</f>
        <v>181.08</v>
      </c>
      <c r="Z123" s="37"/>
      <c r="AA123" s="570"/>
      <c r="AB123" s="570"/>
      <c r="AC123" s="570"/>
    </row>
    <row r="124" spans="1:68" ht="14.25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24</v>
      </c>
      <c r="Y137" s="568">
        <f>IFERROR(IF(X137="",0,CEILING((X137/$H137),1)*$H137),"")</f>
        <v>26.400000000000002</v>
      </c>
      <c r="Z137" s="36">
        <f>IFERROR(IF(Y137=0,"",ROUNDUP(Y137/H137,0)*0.00651),"")</f>
        <v>6.5100000000000005E-2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26.436363636363637</v>
      </c>
      <c r="BN137" s="64">
        <f>IFERROR(Y137*I137/H137,"0")</f>
        <v>29.080000000000002</v>
      </c>
      <c r="BO137" s="64">
        <f>IFERROR(1/J137*(X137/H137),"0")</f>
        <v>4.9950049950049952E-2</v>
      </c>
      <c r="BP137" s="64">
        <f>IFERROR(1/J137*(Y137/H137),"0")</f>
        <v>5.4945054945054951E-2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9.0909090909090899</v>
      </c>
      <c r="Y138" s="569">
        <f>IFERROR(Y136/H136,"0")+IFERROR(Y137/H137,"0")</f>
        <v>10</v>
      </c>
      <c r="Z138" s="569">
        <f>IFERROR(IF(Z136="",0,Z136),"0")+IFERROR(IF(Z137="",0,Z137),"0")</f>
        <v>6.5100000000000005E-2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24</v>
      </c>
      <c r="Y139" s="569">
        <f>IFERROR(SUM(Y136:Y137),"0")</f>
        <v>26.400000000000002</v>
      </c>
      <c r="Z139" s="37"/>
      <c r="AA139" s="570"/>
      <c r="AB139" s="570"/>
      <c r="AC139" s="570"/>
    </row>
    <row r="140" spans="1:68" ht="16.5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37</v>
      </c>
      <c r="Y142" s="568">
        <f>IFERROR(IF(X142="",0,CEILING((X142/$H142),1)*$H142),"")</f>
        <v>40</v>
      </c>
      <c r="Z142" s="36">
        <f>IFERROR(IF(Y142=0,"",ROUNDUP(Y142/H142,0)*0.00902),"")</f>
        <v>9.0200000000000002E-2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38.942500000000003</v>
      </c>
      <c r="BN142" s="64">
        <f>IFERROR(Y142*I142/H142,"0")</f>
        <v>42.1</v>
      </c>
      <c r="BO142" s="64">
        <f>IFERROR(1/J142*(X142/H142),"0")</f>
        <v>7.0075757575757583E-2</v>
      </c>
      <c r="BP142" s="64">
        <f>IFERROR(1/J142*(Y142/H142),"0")</f>
        <v>7.575757575757576E-2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9.25</v>
      </c>
      <c r="Y143" s="569">
        <f>IFERROR(Y142/H142,"0")</f>
        <v>10</v>
      </c>
      <c r="Z143" s="569">
        <f>IFERROR(IF(Z142="",0,Z142),"0")</f>
        <v>9.0200000000000002E-2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37</v>
      </c>
      <c r="Y144" s="569">
        <f>IFERROR(SUM(Y142:Y142),"0")</f>
        <v>40</v>
      </c>
      <c r="Z144" s="37"/>
      <c r="AA144" s="570"/>
      <c r="AB144" s="570"/>
      <c r="AC144" s="570"/>
    </row>
    <row r="145" spans="1:68" ht="14.25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74</v>
      </c>
      <c r="Y161" s="568">
        <f t="shared" si="21"/>
        <v>75.600000000000009</v>
      </c>
      <c r="Z161" s="36">
        <f>IFERROR(IF(Y161=0,"",ROUNDUP(Y161/H161,0)*0.00502),"")</f>
        <v>0.18071999999999999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78.580952380952382</v>
      </c>
      <c r="BN161" s="64">
        <f t="shared" si="23"/>
        <v>80.28</v>
      </c>
      <c r="BO161" s="64">
        <f t="shared" si="24"/>
        <v>0.15059015059015057</v>
      </c>
      <c r="BP161" s="64">
        <f t="shared" si="25"/>
        <v>0.15384615384615385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30</v>
      </c>
      <c r="Y162" s="568">
        <f t="shared" si="21"/>
        <v>31.5</v>
      </c>
      <c r="Z162" s="36">
        <f>IFERROR(IF(Y162=0,"",ROUNDUP(Y162/H162,0)*0.00502),"")</f>
        <v>7.5300000000000006E-2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31.857142857142858</v>
      </c>
      <c r="BN162" s="64">
        <f t="shared" si="23"/>
        <v>33.450000000000003</v>
      </c>
      <c r="BO162" s="64">
        <f t="shared" si="24"/>
        <v>6.1050061050061055E-2</v>
      </c>
      <c r="BP162" s="64">
        <f t="shared" si="25"/>
        <v>6.4102564102564111E-2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45</v>
      </c>
      <c r="Y164" s="568">
        <f t="shared" si="21"/>
        <v>46.2</v>
      </c>
      <c r="Z164" s="36">
        <f>IFERROR(IF(Y164=0,"",ROUNDUP(Y164/H164,0)*0.00502),"")</f>
        <v>0.11044000000000001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47.142857142857146</v>
      </c>
      <c r="BN164" s="64">
        <f t="shared" si="23"/>
        <v>48.400000000000006</v>
      </c>
      <c r="BO164" s="64">
        <f t="shared" si="24"/>
        <v>9.1575091575091583E-2</v>
      </c>
      <c r="BP164" s="64">
        <f t="shared" si="25"/>
        <v>9.401709401709403E-2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70.952380952380949</v>
      </c>
      <c r="Y167" s="569">
        <f>IFERROR(Y158/H158,"0")+IFERROR(Y159/H159,"0")+IFERROR(Y160/H160,"0")+IFERROR(Y161/H161,"0")+IFERROR(Y162/H162,"0")+IFERROR(Y163/H163,"0")+IFERROR(Y164/H164,"0")+IFERROR(Y165/H165,"0")+IFERROR(Y166/H166,"0")</f>
        <v>73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0.36646000000000001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149</v>
      </c>
      <c r="Y168" s="569">
        <f>IFERROR(SUM(Y158:Y166),"0")</f>
        <v>153.30000000000001</v>
      </c>
      <c r="Z168" s="37"/>
      <c r="AA168" s="570"/>
      <c r="AB168" s="570"/>
      <c r="AC168" s="570"/>
    </row>
    <row r="169" spans="1:68" ht="14.25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5</v>
      </c>
      <c r="Y171" s="568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5</v>
      </c>
      <c r="Y172" s="568">
        <f>IFERROR(IF(X172="",0,CEILING((X172/$H172),1)*$H172),"")</f>
        <v>5.04</v>
      </c>
      <c r="Z172" s="36">
        <f>IFERROR(IF(Y172=0,"",ROUNDUP(Y172/H172,0)*0.0059),"")</f>
        <v>2.3599999999999999E-2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5.753968253968254</v>
      </c>
      <c r="BN172" s="64">
        <f>IFERROR(Y172*I172/H172,"0")</f>
        <v>5.8</v>
      </c>
      <c r="BO172" s="64">
        <f>IFERROR(1/J172*(X172/H172),"0")</f>
        <v>1.8371546149323927E-2</v>
      </c>
      <c r="BP172" s="64">
        <f>IFERROR(1/J172*(Y172/H172),"0")</f>
        <v>1.8518518518518517E-2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7.9365079365079367</v>
      </c>
      <c r="Y173" s="569">
        <f>IFERROR(Y170/H170,"0")+IFERROR(Y171/H171,"0")+IFERROR(Y172/H172,"0")</f>
        <v>8</v>
      </c>
      <c r="Z173" s="569">
        <f>IFERROR(IF(Z170="",0,Z170),"0")+IFERROR(IF(Z171="",0,Z171),"0")+IFERROR(IF(Z172="",0,Z172),"0")</f>
        <v>4.7199999999999999E-2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10</v>
      </c>
      <c r="Y174" s="569">
        <f>IFERROR(SUM(Y170:Y172),"0")</f>
        <v>10.08</v>
      </c>
      <c r="Z174" s="37"/>
      <c r="AA174" s="570"/>
      <c r="AB174" s="570"/>
      <c r="AC174" s="570"/>
    </row>
    <row r="175" spans="1:68" ht="14.25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3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3.4523809523809521</v>
      </c>
      <c r="BN176" s="64">
        <f>IFERROR(Y176*I176/H176,"0")</f>
        <v>4.3499999999999996</v>
      </c>
      <c r="BO176" s="64">
        <f>IFERROR(1/J176*(X176/H176),"0")</f>
        <v>1.1022927689594356E-2</v>
      </c>
      <c r="BP176" s="64">
        <f>IFERROR(1/J176*(Y176/H176),"0")</f>
        <v>1.3888888888888888E-2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2.3809523809523809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3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24</v>
      </c>
      <c r="Y195" s="568">
        <f t="shared" si="26"/>
        <v>25.2</v>
      </c>
      <c r="Z195" s="36">
        <f>IFERROR(IF(Y195=0,"",ROUNDUP(Y195/H195,0)*0.00502),"")</f>
        <v>7.0280000000000009E-2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25.733333333333334</v>
      </c>
      <c r="BN195" s="64">
        <f t="shared" si="28"/>
        <v>27.019999999999996</v>
      </c>
      <c r="BO195" s="64">
        <f t="shared" si="29"/>
        <v>5.6980056980056981E-2</v>
      </c>
      <c r="BP195" s="64">
        <f t="shared" si="30"/>
        <v>5.9829059829059839E-2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22</v>
      </c>
      <c r="Y196" s="568">
        <f t="shared" si="26"/>
        <v>23.400000000000002</v>
      </c>
      <c r="Z196" s="36">
        <f>IFERROR(IF(Y196=0,"",ROUNDUP(Y196/H196,0)*0.00502),"")</f>
        <v>6.5259999999999999E-2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23.222222222222221</v>
      </c>
      <c r="BN196" s="64">
        <f t="shared" si="28"/>
        <v>24.7</v>
      </c>
      <c r="BO196" s="64">
        <f t="shared" si="29"/>
        <v>5.2231718898385564E-2</v>
      </c>
      <c r="BP196" s="64">
        <f t="shared" si="30"/>
        <v>5.5555555555555559E-2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17</v>
      </c>
      <c r="Y198" s="568">
        <f t="shared" si="26"/>
        <v>18</v>
      </c>
      <c r="Z198" s="36">
        <f>IFERROR(IF(Y198=0,"",ROUNDUP(Y198/H198,0)*0.00502),"")</f>
        <v>5.0200000000000002E-2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17.944444444444443</v>
      </c>
      <c r="BN198" s="64">
        <f t="shared" si="28"/>
        <v>18.999999999999996</v>
      </c>
      <c r="BO198" s="64">
        <f t="shared" si="29"/>
        <v>4.0360873694207031E-2</v>
      </c>
      <c r="BP198" s="64">
        <f t="shared" si="30"/>
        <v>4.2735042735042736E-2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35</v>
      </c>
      <c r="Y199" s="569">
        <f>IFERROR(Y191/H191,"0")+IFERROR(Y192/H192,"0")+IFERROR(Y193/H193,"0")+IFERROR(Y194/H194,"0")+IFERROR(Y195/H195,"0")+IFERROR(Y196/H196,"0")+IFERROR(Y197/H197,"0")+IFERROR(Y198/H198,"0")</f>
        <v>37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0.18573999999999999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63</v>
      </c>
      <c r="Y200" s="569">
        <f>IFERROR(SUM(Y191:Y198),"0")</f>
        <v>66.599999999999994</v>
      </c>
      <c r="Z200" s="37"/>
      <c r="AA200" s="570"/>
      <c r="AB200" s="570"/>
      <c r="AC200" s="570"/>
    </row>
    <row r="201" spans="1:68" ht="14.25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91</v>
      </c>
      <c r="Y205" s="568">
        <f t="shared" si="31"/>
        <v>91.2</v>
      </c>
      <c r="Z205" s="36">
        <f t="shared" ref="Z205:Z210" si="36">IFERROR(IF(Y205=0,"",ROUNDUP(Y205/H205,0)*0.00651),"")</f>
        <v>0.24738000000000002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101.2375</v>
      </c>
      <c r="BN205" s="64">
        <f t="shared" si="33"/>
        <v>101.46</v>
      </c>
      <c r="BO205" s="64">
        <f t="shared" si="34"/>
        <v>0.20833333333333337</v>
      </c>
      <c r="BP205" s="64">
        <f t="shared" si="35"/>
        <v>0.2087912087912088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147</v>
      </c>
      <c r="Y207" s="568">
        <f t="shared" si="31"/>
        <v>148.79999999999998</v>
      </c>
      <c r="Z207" s="36">
        <f t="shared" si="36"/>
        <v>0.40362000000000003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162.435</v>
      </c>
      <c r="BN207" s="64">
        <f t="shared" si="33"/>
        <v>164.42400000000001</v>
      </c>
      <c r="BO207" s="64">
        <f t="shared" si="34"/>
        <v>0.33653846153846156</v>
      </c>
      <c r="BP207" s="64">
        <f t="shared" si="35"/>
        <v>0.34065934065934067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151</v>
      </c>
      <c r="Y208" s="568">
        <f t="shared" si="31"/>
        <v>151.19999999999999</v>
      </c>
      <c r="Z208" s="36">
        <f t="shared" si="36"/>
        <v>0.41012999999999999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166.85500000000002</v>
      </c>
      <c r="BN208" s="64">
        <f t="shared" si="33"/>
        <v>167.07599999999999</v>
      </c>
      <c r="BO208" s="64">
        <f t="shared" si="34"/>
        <v>0.34569597069597074</v>
      </c>
      <c r="BP208" s="64">
        <f t="shared" si="35"/>
        <v>0.3461538461538462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84</v>
      </c>
      <c r="Y210" s="568">
        <f t="shared" si="31"/>
        <v>84</v>
      </c>
      <c r="Z210" s="36">
        <f t="shared" si="36"/>
        <v>0.22785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93.03</v>
      </c>
      <c r="BN210" s="64">
        <f t="shared" si="33"/>
        <v>93.03</v>
      </c>
      <c r="BO210" s="64">
        <f t="shared" si="34"/>
        <v>0.19230769230769232</v>
      </c>
      <c r="BP210" s="64">
        <f t="shared" si="35"/>
        <v>0.19230769230769232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197.08333333333334</v>
      </c>
      <c r="Y211" s="569">
        <f>IFERROR(Y202/H202,"0")+IFERROR(Y203/H203,"0")+IFERROR(Y204/H204,"0")+IFERROR(Y205/H205,"0")+IFERROR(Y206/H206,"0")+IFERROR(Y207/H207,"0")+IFERROR(Y208/H208,"0")+IFERROR(Y209/H209,"0")+IFERROR(Y210/H210,"0")</f>
        <v>198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1.28898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473</v>
      </c>
      <c r="Y212" s="569">
        <f>IFERROR(SUM(Y202:Y210),"0")</f>
        <v>475.2</v>
      </c>
      <c r="Z212" s="37"/>
      <c r="AA212" s="570"/>
      <c r="AB212" s="570"/>
      <c r="AC212" s="570"/>
    </row>
    <row r="213" spans="1:68" ht="14.25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35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9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2</v>
      </c>
      <c r="Y242" s="568">
        <f t="shared" si="42"/>
        <v>2.7</v>
      </c>
      <c r="Z242" s="36">
        <f t="shared" si="43"/>
        <v>1.77E-2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2.4222222222222225</v>
      </c>
      <c r="BN242" s="64">
        <f t="shared" si="45"/>
        <v>3.2700000000000005</v>
      </c>
      <c r="BO242" s="64">
        <f t="shared" si="46"/>
        <v>1.0288065843621399E-2</v>
      </c>
      <c r="BP242" s="64">
        <f t="shared" si="47"/>
        <v>1.3888888888888888E-2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3</v>
      </c>
      <c r="Y243" s="568">
        <f t="shared" si="42"/>
        <v>3.96</v>
      </c>
      <c r="Z243" s="36">
        <f t="shared" si="43"/>
        <v>2.3599999999999999E-2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3.5757575757575757</v>
      </c>
      <c r="BN243" s="64">
        <f t="shared" si="45"/>
        <v>4.72</v>
      </c>
      <c r="BO243" s="64">
        <f t="shared" si="46"/>
        <v>1.4029180695847361E-2</v>
      </c>
      <c r="BP243" s="64">
        <f t="shared" si="47"/>
        <v>1.8518518518518517E-2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5.2525252525252526</v>
      </c>
      <c r="Y245" s="569">
        <f>IFERROR(Y239/H239,"0")+IFERROR(Y240/H240,"0")+IFERROR(Y241/H241,"0")+IFERROR(Y242/H242,"0")+IFERROR(Y243/H243,"0")+IFERROR(Y244/H244,"0")</f>
        <v>7</v>
      </c>
      <c r="Z245" s="569">
        <f>IFERROR(IF(Z239="",0,Z239),"0")+IFERROR(IF(Z240="",0,Z240),"0")+IFERROR(IF(Z241="",0,Z241),"0")+IFERROR(IF(Z242="",0,Z242),"0")+IFERROR(IF(Z243="",0,Z243),"0")+IFERROR(IF(Z244="",0,Z244),"0")</f>
        <v>4.1300000000000003E-2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5</v>
      </c>
      <c r="Y246" s="569">
        <f>IFERROR(SUM(Y239:Y244),"0")</f>
        <v>6.66</v>
      </c>
      <c r="Z246" s="37"/>
      <c r="AA246" s="570"/>
      <c r="AB246" s="570"/>
      <c r="AC246" s="570"/>
    </row>
    <row r="247" spans="1:68" ht="16.5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561</v>
      </c>
      <c r="Y250" s="568">
        <f>IFERROR(IF(X250="",0,CEILING((X250/$H250),1)*$H250),"")</f>
        <v>561.6</v>
      </c>
      <c r="Z250" s="36">
        <f>IFERROR(IF(Y250=0,"",ROUNDUP(Y250/H250,0)*0.01898),"")</f>
        <v>0.98696000000000006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583.5958333333333</v>
      </c>
      <c r="BN250" s="64">
        <f>IFERROR(Y250*I250/H250,"0")</f>
        <v>584.21999999999991</v>
      </c>
      <c r="BO250" s="64">
        <f>IFERROR(1/J250*(X250/H250),"0")</f>
        <v>0.81163194444444442</v>
      </c>
      <c r="BP250" s="64">
        <f>IFERROR(1/J250*(Y250/H250),"0")</f>
        <v>0.8125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51.944444444444443</v>
      </c>
      <c r="Y254" s="569">
        <f>IFERROR(Y249/H249,"0")+IFERROR(Y250/H250,"0")+IFERROR(Y251/H251,"0")+IFERROR(Y252/H252,"0")+IFERROR(Y253/H253,"0")</f>
        <v>52</v>
      </c>
      <c r="Z254" s="569">
        <f>IFERROR(IF(Z249="",0,Z249),"0")+IFERROR(IF(Z250="",0,Z250),"0")+IFERROR(IF(Z251="",0,Z251),"0")+IFERROR(IF(Z252="",0,Z252),"0")+IFERROR(IF(Z253="",0,Z253),"0")</f>
        <v>0.98696000000000006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561</v>
      </c>
      <c r="Y255" s="569">
        <f>IFERROR(SUM(Y249:Y253),"0")</f>
        <v>561.6</v>
      </c>
      <c r="Z255" s="37"/>
      <c r="AA255" s="570"/>
      <c r="AB255" s="570"/>
      <c r="AC255" s="570"/>
    </row>
    <row r="256" spans="1:68" ht="16.5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457</v>
      </c>
      <c r="Y289" s="568">
        <f t="shared" si="48"/>
        <v>464.40000000000003</v>
      </c>
      <c r="Z289" s="36">
        <f>IFERROR(IF(Y289=0,"",ROUNDUP(Y289/H289,0)*0.01898),"")</f>
        <v>0.81613999999999998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475.40694444444438</v>
      </c>
      <c r="BN289" s="64">
        <f t="shared" si="50"/>
        <v>483.10500000000002</v>
      </c>
      <c r="BO289" s="64">
        <f t="shared" si="51"/>
        <v>0.6611689814814814</v>
      </c>
      <c r="BP289" s="64">
        <f t="shared" si="52"/>
        <v>0.671875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58</v>
      </c>
      <c r="Y290" s="568">
        <f t="shared" si="48"/>
        <v>64.800000000000011</v>
      </c>
      <c r="Z290" s="36">
        <f>IFERROR(IF(Y290=0,"",ROUNDUP(Y290/H290,0)*0.01898),"")</f>
        <v>0.11388000000000001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60.336111111111109</v>
      </c>
      <c r="BN290" s="64">
        <f t="shared" si="50"/>
        <v>67.410000000000011</v>
      </c>
      <c r="BO290" s="64">
        <f t="shared" si="51"/>
        <v>8.3912037037037035E-2</v>
      </c>
      <c r="BP290" s="64">
        <f t="shared" si="52"/>
        <v>9.3750000000000014E-2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19</v>
      </c>
      <c r="Y291" s="568">
        <f t="shared" si="48"/>
        <v>20</v>
      </c>
      <c r="Z291" s="36">
        <f>IFERROR(IF(Y291=0,"",ROUNDUP(Y291/H291,0)*0.00902),"")</f>
        <v>4.5100000000000001E-2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19.997499999999999</v>
      </c>
      <c r="BN291" s="64">
        <f t="shared" si="50"/>
        <v>21.05</v>
      </c>
      <c r="BO291" s="64">
        <f t="shared" si="51"/>
        <v>3.5984848484848488E-2</v>
      </c>
      <c r="BP291" s="64">
        <f t="shared" si="52"/>
        <v>3.787878787878788E-2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28</v>
      </c>
      <c r="Y292" s="568">
        <f t="shared" si="48"/>
        <v>28</v>
      </c>
      <c r="Z292" s="36">
        <f>IFERROR(IF(Y292=0,"",ROUNDUP(Y292/H292,0)*0.00902),"")</f>
        <v>6.3140000000000002E-2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29.47</v>
      </c>
      <c r="BN292" s="64">
        <f t="shared" si="50"/>
        <v>29.47</v>
      </c>
      <c r="BO292" s="64">
        <f t="shared" si="51"/>
        <v>5.3030303030303032E-2</v>
      </c>
      <c r="BP292" s="64">
        <f t="shared" si="52"/>
        <v>5.3030303030303032E-2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59.435185185185176</v>
      </c>
      <c r="Y293" s="569">
        <f>IFERROR(Y287/H287,"0")+IFERROR(Y288/H288,"0")+IFERROR(Y289/H289,"0")+IFERROR(Y290/H290,"0")+IFERROR(Y291/H291,"0")+IFERROR(Y292/H292,"0")</f>
        <v>61</v>
      </c>
      <c r="Z293" s="569">
        <f>IFERROR(IF(Z287="",0,Z287),"0")+IFERROR(IF(Z288="",0,Z288),"0")+IFERROR(IF(Z289="",0,Z289),"0")+IFERROR(IF(Z290="",0,Z290),"0")+IFERROR(IF(Z291="",0,Z291),"0")+IFERROR(IF(Z292="",0,Z292),"0")</f>
        <v>1.03826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562</v>
      </c>
      <c r="Y294" s="569">
        <f>IFERROR(SUM(Y287:Y292),"0")</f>
        <v>577.20000000000005</v>
      </c>
      <c r="Z294" s="37"/>
      <c r="AA294" s="570"/>
      <c r="AB294" s="570"/>
      <c r="AC294" s="570"/>
    </row>
    <row r="295" spans="1:68" ht="14.25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93</v>
      </c>
      <c r="Y296" s="568">
        <f t="shared" ref="Y296:Y302" si="53">IFERROR(IF(X296="",0,CEILING((X296/$H296),1)*$H296),"")</f>
        <v>96.600000000000009</v>
      </c>
      <c r="Z296" s="36">
        <f>IFERROR(IF(Y296=0,"",ROUNDUP(Y296/H296,0)*0.00902),"")</f>
        <v>0.20746000000000001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98.978571428571414</v>
      </c>
      <c r="BN296" s="64">
        <f t="shared" ref="BN296:BN302" si="55">IFERROR(Y296*I296/H296,"0")</f>
        <v>102.81</v>
      </c>
      <c r="BO296" s="64">
        <f t="shared" ref="BO296:BO302" si="56">IFERROR(1/J296*(X296/H296),"0")</f>
        <v>0.16774891774891776</v>
      </c>
      <c r="BP296" s="64">
        <f t="shared" ref="BP296:BP302" si="57">IFERROR(1/J296*(Y296/H296),"0")</f>
        <v>0.17424242424242425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60</v>
      </c>
      <c r="Y297" s="568">
        <f t="shared" si="53"/>
        <v>63</v>
      </c>
      <c r="Z297" s="36">
        <f>IFERROR(IF(Y297=0,"",ROUNDUP(Y297/H297,0)*0.00902),"")</f>
        <v>0.1353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63.857142857142854</v>
      </c>
      <c r="BN297" s="64">
        <f t="shared" si="55"/>
        <v>67.049999999999983</v>
      </c>
      <c r="BO297" s="64">
        <f t="shared" si="56"/>
        <v>0.10822510822510822</v>
      </c>
      <c r="BP297" s="64">
        <f t="shared" si="57"/>
        <v>0.11363636363636365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20</v>
      </c>
      <c r="Y300" s="568">
        <f t="shared" si="53"/>
        <v>21</v>
      </c>
      <c r="Z300" s="36">
        <f>IFERROR(IF(Y300=0,"",ROUNDUP(Y300/H300,0)*0.00502),"")</f>
        <v>5.0200000000000002E-2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20.952380952380953</v>
      </c>
      <c r="BN300" s="64">
        <f t="shared" si="55"/>
        <v>22</v>
      </c>
      <c r="BO300" s="64">
        <f t="shared" si="56"/>
        <v>4.0700040700040706E-2</v>
      </c>
      <c r="BP300" s="64">
        <f t="shared" si="57"/>
        <v>4.2735042735042736E-2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24</v>
      </c>
      <c r="Y302" s="568">
        <f t="shared" si="53"/>
        <v>25.2</v>
      </c>
      <c r="Z302" s="36">
        <f>IFERROR(IF(Y302=0,"",ROUNDUP(Y302/H302,0)*0.00651),"")</f>
        <v>9.1139999999999999E-2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27.04</v>
      </c>
      <c r="BN302" s="64">
        <f t="shared" si="55"/>
        <v>28.391999999999999</v>
      </c>
      <c r="BO302" s="64">
        <f t="shared" si="56"/>
        <v>7.3260073260073263E-2</v>
      </c>
      <c r="BP302" s="64">
        <f t="shared" si="57"/>
        <v>7.6923076923076927E-2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59.285714285714292</v>
      </c>
      <c r="Y303" s="569">
        <f>IFERROR(Y296/H296,"0")+IFERROR(Y297/H297,"0")+IFERROR(Y298/H298,"0")+IFERROR(Y299/H299,"0")+IFERROR(Y300/H300,"0")+IFERROR(Y301/H301,"0")+IFERROR(Y302/H302,"0")</f>
        <v>62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0.48410000000000003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197</v>
      </c>
      <c r="Y304" s="569">
        <f>IFERROR(SUM(Y296:Y302),"0")</f>
        <v>205.8</v>
      </c>
      <c r="Z304" s="37"/>
      <c r="AA304" s="570"/>
      <c r="AB304" s="570"/>
      <c r="AC304" s="570"/>
    </row>
    <row r="305" spans="1:68" ht="14.25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2347</v>
      </c>
      <c r="Y306" s="568">
        <f>IFERROR(IF(X306="",0,CEILING((X306/$H306),1)*$H306),"")</f>
        <v>2347.7999999999997</v>
      </c>
      <c r="Z306" s="36">
        <f>IFERROR(IF(Y306=0,"",ROUNDUP(Y306/H306,0)*0.01898),"")</f>
        <v>5.7129799999999999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2501.3603846153846</v>
      </c>
      <c r="BN306" s="64">
        <f>IFERROR(Y306*I306/H306,"0")</f>
        <v>2502.2130000000002</v>
      </c>
      <c r="BO306" s="64">
        <f>IFERROR(1/J306*(X306/H306),"0")</f>
        <v>4.7015224358974361</v>
      </c>
      <c r="BP306" s="64">
        <f>IFERROR(1/J306*(Y306/H306),"0")</f>
        <v>4.703125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107</v>
      </c>
      <c r="Y309" s="568">
        <f>IFERROR(IF(X309="",0,CEILING((X309/$H309),1)*$H309),"")</f>
        <v>108</v>
      </c>
      <c r="Z309" s="36">
        <f>IFERROR(IF(Y309=0,"",ROUNDUP(Y309/H309,0)*0.00651),"")</f>
        <v>0.23436000000000001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115.774</v>
      </c>
      <c r="BN309" s="64">
        <f>IFERROR(Y309*I309/H309,"0")</f>
        <v>116.85599999999999</v>
      </c>
      <c r="BO309" s="64">
        <f>IFERROR(1/J309*(X309/H309),"0")</f>
        <v>0.19597069597069597</v>
      </c>
      <c r="BP309" s="64">
        <f>IFERROR(1/J309*(Y309/H309),"0")</f>
        <v>0.19780219780219782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336.5641025641026</v>
      </c>
      <c r="Y311" s="569">
        <f>IFERROR(Y306/H306,"0")+IFERROR(Y307/H307,"0")+IFERROR(Y308/H308,"0")+IFERROR(Y309/H309,"0")+IFERROR(Y310/H310,"0")</f>
        <v>337</v>
      </c>
      <c r="Z311" s="569">
        <f>IFERROR(IF(Z306="",0,Z306),"0")+IFERROR(IF(Z307="",0,Z307),"0")+IFERROR(IF(Z308="",0,Z308),"0")+IFERROR(IF(Z309="",0,Z309),"0")+IFERROR(IF(Z310="",0,Z310),"0")</f>
        <v>5.9473399999999996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2454</v>
      </c>
      <c r="Y312" s="569">
        <f>IFERROR(SUM(Y306:Y310),"0")</f>
        <v>2455.7999999999997</v>
      </c>
      <c r="Z312" s="37"/>
      <c r="AA312" s="570"/>
      <c r="AB312" s="570"/>
      <c r="AC312" s="570"/>
    </row>
    <row r="313" spans="1:68" ht="14.25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82</v>
      </c>
      <c r="Y314" s="568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87.066428571428574</v>
      </c>
      <c r="BN314" s="64">
        <f>IFERROR(Y314*I314/H314,"0")</f>
        <v>89.19</v>
      </c>
      <c r="BO314" s="64">
        <f>IFERROR(1/J314*(X314/H314),"0")</f>
        <v>0.15252976190476189</v>
      </c>
      <c r="BP314" s="64">
        <f>IFERROR(1/J314*(Y314/H314),"0")</f>
        <v>0.15625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325</v>
      </c>
      <c r="Y315" s="568">
        <f>IFERROR(IF(X315="",0,CEILING((X315/$H315),1)*$H315),"")</f>
        <v>327.59999999999997</v>
      </c>
      <c r="Z315" s="36">
        <f>IFERROR(IF(Y315=0,"",ROUNDUP(Y315/H315,0)*0.01898),"")</f>
        <v>0.79715999999999998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346.62500000000006</v>
      </c>
      <c r="BN315" s="64">
        <f>IFERROR(Y315*I315/H315,"0")</f>
        <v>349.39800000000002</v>
      </c>
      <c r="BO315" s="64">
        <f>IFERROR(1/J315*(X315/H315),"0")</f>
        <v>0.65104166666666663</v>
      </c>
      <c r="BP315" s="64">
        <f>IFERROR(1/J315*(Y315/H315),"0")</f>
        <v>0.65625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56</v>
      </c>
      <c r="Y316" s="568">
        <f>IFERROR(IF(X316="",0,CEILING((X316/$H316),1)*$H316),"")</f>
        <v>58.800000000000004</v>
      </c>
      <c r="Z316" s="36">
        <f>IFERROR(IF(Y316=0,"",ROUNDUP(Y316/H316,0)*0.01898),"")</f>
        <v>0.13286000000000001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59.46</v>
      </c>
      <c r="BN316" s="64">
        <f>IFERROR(Y316*I316/H316,"0")</f>
        <v>62.433000000000007</v>
      </c>
      <c r="BO316" s="64">
        <f>IFERROR(1/J316*(X316/H316),"0")</f>
        <v>0.10416666666666666</v>
      </c>
      <c r="BP316" s="64">
        <f>IFERROR(1/J316*(Y316/H316),"0")</f>
        <v>0.109375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58.095238095238088</v>
      </c>
      <c r="Y317" s="569">
        <f>IFERROR(Y314/H314,"0")+IFERROR(Y315/H315,"0")+IFERROR(Y316/H316,"0")</f>
        <v>59</v>
      </c>
      <c r="Z317" s="569">
        <f>IFERROR(IF(Z314="",0,Z314),"0")+IFERROR(IF(Z315="",0,Z315),"0")+IFERROR(IF(Z316="",0,Z316),"0")</f>
        <v>1.11982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463</v>
      </c>
      <c r="Y318" s="569">
        <f>IFERROR(SUM(Y314:Y316),"0")</f>
        <v>470.4</v>
      </c>
      <c r="Z318" s="37"/>
      <c r="AA318" s="570"/>
      <c r="AB318" s="570"/>
      <c r="AC318" s="570"/>
    </row>
    <row r="319" spans="1:68" ht="14.25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10</v>
      </c>
      <c r="Y323" s="568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3.9215686274509807</v>
      </c>
      <c r="Y324" s="569">
        <f>IFERROR(Y320/H320,"0")+IFERROR(Y321/H321,"0")+IFERROR(Y322/H322,"0")+IFERROR(Y323/H323,"0")</f>
        <v>4</v>
      </c>
      <c r="Z324" s="569">
        <f>IFERROR(IF(Z320="",0,Z320),"0")+IFERROR(IF(Z321="",0,Z321),"0")+IFERROR(IF(Z322="",0,Z322),"0")+IFERROR(IF(Z323="",0,Z323),"0")</f>
        <v>2.6040000000000001E-2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10</v>
      </c>
      <c r="Y325" s="569">
        <f>IFERROR(SUM(Y320:Y323),"0")</f>
        <v>10.199999999999999</v>
      </c>
      <c r="Z325" s="37"/>
      <c r="AA325" s="570"/>
      <c r="AB325" s="570"/>
      <c r="AC325" s="570"/>
    </row>
    <row r="326" spans="1:68" ht="14.25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6</v>
      </c>
      <c r="Y327" s="568">
        <f>IFERROR(IF(X327="",0,CEILING((X327/$H327),1)*$H327),"")</f>
        <v>6</v>
      </c>
      <c r="Z327" s="36">
        <f>IFERROR(IF(Y327=0,"",ROUNDUP(Y327/H327,0)*0.00474),"")</f>
        <v>1.422E-2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6.7200000000000006</v>
      </c>
      <c r="BN327" s="64">
        <f>IFERROR(Y327*I327/H327,"0")</f>
        <v>6.7200000000000006</v>
      </c>
      <c r="BO327" s="64">
        <f>IFERROR(1/J327*(X327/H327),"0")</f>
        <v>1.2605042016806723E-2</v>
      </c>
      <c r="BP327" s="64">
        <f>IFERROR(1/J327*(Y327/H327),"0")</f>
        <v>1.2605042016806723E-2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5</v>
      </c>
      <c r="Y328" s="568">
        <f>IFERROR(IF(X328="",0,CEILING((X328/$H328),1)*$H328),"")</f>
        <v>6</v>
      </c>
      <c r="Z328" s="36">
        <f>IFERROR(IF(Y328=0,"",ROUNDUP(Y328/H328,0)*0.00474),"")</f>
        <v>1.422E-2</v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5.6000000000000005</v>
      </c>
      <c r="BN328" s="64">
        <f>IFERROR(Y328*I328/H328,"0")</f>
        <v>6.7200000000000006</v>
      </c>
      <c r="BO328" s="64">
        <f>IFERROR(1/J328*(X328/H328),"0")</f>
        <v>1.0504201680672268E-2</v>
      </c>
      <c r="BP328" s="64">
        <f>IFERROR(1/J328*(Y328/H328),"0")</f>
        <v>1.2605042016806723E-2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7</v>
      </c>
      <c r="Y329" s="568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7.8400000000000007</v>
      </c>
      <c r="BN329" s="64">
        <f>IFERROR(Y329*I329/H329,"0")</f>
        <v>8.9600000000000009</v>
      </c>
      <c r="BO329" s="64">
        <f>IFERROR(1/J329*(X329/H329),"0")</f>
        <v>1.4705882352941176E-2</v>
      </c>
      <c r="BP329" s="64">
        <f>IFERROR(1/J329*(Y329/H329),"0")</f>
        <v>1.680672268907563E-2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9</v>
      </c>
      <c r="Y330" s="569">
        <f>IFERROR(Y327/H327,"0")+IFERROR(Y328/H328,"0")+IFERROR(Y329/H329,"0")</f>
        <v>10</v>
      </c>
      <c r="Z330" s="569">
        <f>IFERROR(IF(Z327="",0,Z327),"0")+IFERROR(IF(Z328="",0,Z328),"0")+IFERROR(IF(Z329="",0,Z329),"0")</f>
        <v>4.7399999999999998E-2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18</v>
      </c>
      <c r="Y331" s="569">
        <f>IFERROR(SUM(Y327:Y329),"0")</f>
        <v>20</v>
      </c>
      <c r="Z331" s="37"/>
      <c r="AA331" s="570"/>
      <c r="AB331" s="570"/>
      <c r="AC331" s="570"/>
    </row>
    <row r="332" spans="1:68" ht="16.5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259</v>
      </c>
      <c r="Y335" s="568">
        <f>IFERROR(IF(X335="",0,CEILING((X335/$H335),1)*$H335),"")</f>
        <v>260.40000000000003</v>
      </c>
      <c r="Z335" s="36">
        <f>IFERROR(IF(Y335=0,"",ROUNDUP(Y335/H335,0)*0.00651),"")</f>
        <v>0.80724000000000007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290.08</v>
      </c>
      <c r="BN335" s="64">
        <f>IFERROR(Y335*I335/H335,"0")</f>
        <v>291.64800000000002</v>
      </c>
      <c r="BO335" s="64">
        <f>IFERROR(1/J335*(X335/H335),"0")</f>
        <v>0.67765567765567769</v>
      </c>
      <c r="BP335" s="64">
        <f>IFERROR(1/J335*(Y335/H335),"0")</f>
        <v>0.68131868131868145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82</v>
      </c>
      <c r="Y336" s="568">
        <f>IFERROR(IF(X336="",0,CEILING((X336/$H336),1)*$H336),"")</f>
        <v>84</v>
      </c>
      <c r="Z336" s="36">
        <f>IFERROR(IF(Y336=0,"",ROUNDUP(Y336/H336,0)*0.00651),"")</f>
        <v>0.26040000000000002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91.371428571428567</v>
      </c>
      <c r="BN336" s="64">
        <f>IFERROR(Y336*I336/H336,"0")</f>
        <v>93.6</v>
      </c>
      <c r="BO336" s="64">
        <f>IFERROR(1/J336*(X336/H336),"0")</f>
        <v>0.21454735740450026</v>
      </c>
      <c r="BP336" s="64">
        <f>IFERROR(1/J336*(Y336/H336),"0")</f>
        <v>0.2197802197802198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162.38095238095238</v>
      </c>
      <c r="Y337" s="569">
        <f>IFERROR(Y334/H334,"0")+IFERROR(Y335/H335,"0")+IFERROR(Y336/H336,"0")</f>
        <v>164</v>
      </c>
      <c r="Z337" s="569">
        <f>IFERROR(IF(Z334="",0,Z334),"0")+IFERROR(IF(Z335="",0,Z335),"0")+IFERROR(IF(Z336="",0,Z336),"0")</f>
        <v>1.0676400000000001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341</v>
      </c>
      <c r="Y338" s="569">
        <f>IFERROR(SUM(Y334:Y336),"0")</f>
        <v>344.40000000000003</v>
      </c>
      <c r="Z338" s="37"/>
      <c r="AA338" s="570"/>
      <c r="AB338" s="570"/>
      <c r="AC338" s="570"/>
    </row>
    <row r="339" spans="1:68" ht="27.75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72</v>
      </c>
      <c r="Y342" s="568">
        <f t="shared" ref="Y342:Y348" si="58">IFERROR(IF(X342="",0,CEILING((X342/$H342),1)*$H342),"")</f>
        <v>75</v>
      </c>
      <c r="Z342" s="36">
        <f>IFERROR(IF(Y342=0,"",ROUNDUP(Y342/H342,0)*0.02175),"")</f>
        <v>0.10874999999999999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74.304000000000002</v>
      </c>
      <c r="BN342" s="64">
        <f t="shared" ref="BN342:BN348" si="60">IFERROR(Y342*I342/H342,"0")</f>
        <v>77.400000000000006</v>
      </c>
      <c r="BO342" s="64">
        <f t="shared" ref="BO342:BO348" si="61">IFERROR(1/J342*(X342/H342),"0")</f>
        <v>9.9999999999999992E-2</v>
      </c>
      <c r="BP342" s="64">
        <f t="shared" ref="BP342:BP348" si="62">IFERROR(1/J342*(Y342/H342),"0")</f>
        <v>0.10416666666666666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233</v>
      </c>
      <c r="Y343" s="568">
        <f t="shared" si="58"/>
        <v>240</v>
      </c>
      <c r="Z343" s="36">
        <f>IFERROR(IF(Y343=0,"",ROUNDUP(Y343/H343,0)*0.02175),"")</f>
        <v>0.34799999999999998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240.45600000000002</v>
      </c>
      <c r="BN343" s="64">
        <f t="shared" si="60"/>
        <v>247.68</v>
      </c>
      <c r="BO343" s="64">
        <f t="shared" si="61"/>
        <v>0.32361111111111107</v>
      </c>
      <c r="BP343" s="64">
        <f t="shared" si="62"/>
        <v>0.33333333333333331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1161</v>
      </c>
      <c r="Y344" s="568">
        <f t="shared" si="58"/>
        <v>1170</v>
      </c>
      <c r="Z344" s="36">
        <f>IFERROR(IF(Y344=0,"",ROUNDUP(Y344/H344,0)*0.02175),"")</f>
        <v>1.6964999999999999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1198.1519999999998</v>
      </c>
      <c r="BN344" s="64">
        <f t="shared" si="60"/>
        <v>1207.44</v>
      </c>
      <c r="BO344" s="64">
        <f t="shared" si="61"/>
        <v>1.6125</v>
      </c>
      <c r="BP344" s="64">
        <f t="shared" si="62"/>
        <v>1.625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29</v>
      </c>
      <c r="Y348" s="568">
        <f t="shared" si="58"/>
        <v>30</v>
      </c>
      <c r="Z348" s="36">
        <f>IFERROR(IF(Y348=0,"",ROUNDUP(Y348/H348,0)*0.00902),"")</f>
        <v>5.4120000000000001E-2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30.218</v>
      </c>
      <c r="BN348" s="64">
        <f t="shared" si="60"/>
        <v>31.26</v>
      </c>
      <c r="BO348" s="64">
        <f t="shared" si="61"/>
        <v>4.3939393939393938E-2</v>
      </c>
      <c r="BP348" s="64">
        <f t="shared" si="62"/>
        <v>4.5454545454545456E-2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103.53333333333333</v>
      </c>
      <c r="Y349" s="569">
        <f>IFERROR(Y342/H342,"0")+IFERROR(Y343/H343,"0")+IFERROR(Y344/H344,"0")+IFERROR(Y345/H345,"0")+IFERROR(Y346/H346,"0")+IFERROR(Y347/H347,"0")+IFERROR(Y348/H348,"0")</f>
        <v>105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2.2073700000000001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1495</v>
      </c>
      <c r="Y350" s="569">
        <f>IFERROR(SUM(Y342:Y348),"0")</f>
        <v>1515</v>
      </c>
      <c r="Z350" s="37"/>
      <c r="AA350" s="570"/>
      <c r="AB350" s="570"/>
      <c r="AC350" s="570"/>
    </row>
    <row r="351" spans="1:68" ht="14.25" customHeight="1" x14ac:dyDescent="0.25">
      <c r="A351" s="574" t="s">
        <v>139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1017</v>
      </c>
      <c r="Y352" s="568">
        <f>IFERROR(IF(X352="",0,CEILING((X352/$H352),1)*$H352),"")</f>
        <v>1020</v>
      </c>
      <c r="Z352" s="36">
        <f>IFERROR(IF(Y352=0,"",ROUNDUP(Y352/H352,0)*0.02175),"")</f>
        <v>1.4789999999999999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1049.5440000000001</v>
      </c>
      <c r="BN352" s="64">
        <f>IFERROR(Y352*I352/H352,"0")</f>
        <v>1052.6400000000001</v>
      </c>
      <c r="BO352" s="64">
        <f>IFERROR(1/J352*(X352/H352),"0")</f>
        <v>1.4124999999999999</v>
      </c>
      <c r="BP352" s="64">
        <f>IFERROR(1/J352*(Y352/H352),"0")</f>
        <v>1.4166666666666665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67.8</v>
      </c>
      <c r="Y354" s="569">
        <f>IFERROR(Y352/H352,"0")+IFERROR(Y353/H353,"0")</f>
        <v>68</v>
      </c>
      <c r="Z354" s="569">
        <f>IFERROR(IF(Z352="",0,Z352),"0")+IFERROR(IF(Z353="",0,Z353),"0")</f>
        <v>1.4789999999999999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1017</v>
      </c>
      <c r="Y355" s="569">
        <f>IFERROR(SUM(Y352:Y353),"0")</f>
        <v>1020</v>
      </c>
      <c r="Z355" s="37"/>
      <c r="AA355" s="570"/>
      <c r="AB355" s="570"/>
      <c r="AC355" s="570"/>
    </row>
    <row r="356" spans="1:68" ht="14.25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36</v>
      </c>
      <c r="Y379" s="568">
        <f>IFERROR(IF(X379="",0,CEILING((X379/$H379),1)*$H379),"")</f>
        <v>36</v>
      </c>
      <c r="Z379" s="36">
        <f>IFERROR(IF(Y379=0,"",ROUNDUP(Y379/H379,0)*0.00651),"")</f>
        <v>9.7650000000000001E-2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39.960000000000008</v>
      </c>
      <c r="BN379" s="64">
        <f>IFERROR(Y379*I379/H379,"0")</f>
        <v>39.960000000000008</v>
      </c>
      <c r="BO379" s="64">
        <f>IFERROR(1/J379*(X379/H379),"0")</f>
        <v>8.241758241758243E-2</v>
      </c>
      <c r="BP379" s="64">
        <f>IFERROR(1/J379*(Y379/H379),"0")</f>
        <v>8.241758241758243E-2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15</v>
      </c>
      <c r="Y380" s="569">
        <f>IFERROR(Y378/H378,"0")+IFERROR(Y379/H379,"0")</f>
        <v>15</v>
      </c>
      <c r="Z380" s="569">
        <f>IFERROR(IF(Z378="",0,Z378),"0")+IFERROR(IF(Z379="",0,Z379),"0")</f>
        <v>9.7650000000000001E-2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36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customHeight="1" x14ac:dyDescent="0.25">
      <c r="A407" s="574" t="s">
        <v>139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0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74" t="s">
        <v>139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86</v>
      </c>
      <c r="Y476" s="568">
        <f>IFERROR(IF(X476="",0,CEILING((X476/$H476),1)*$H476),"")</f>
        <v>96</v>
      </c>
      <c r="Z476" s="36">
        <f>IFERROR(IF(Y476=0,"",ROUNDUP(Y476/H476,0)*0.01898),"")</f>
        <v>0.15184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89.117500000000007</v>
      </c>
      <c r="BN476" s="64">
        <f>IFERROR(Y476*I476/H476,"0")</f>
        <v>99.48</v>
      </c>
      <c r="BO476" s="64">
        <f>IFERROR(1/J476*(X476/H476),"0")</f>
        <v>0.11197916666666667</v>
      </c>
      <c r="BP476" s="64">
        <f>IFERROR(1/J476*(Y476/H476),"0")</f>
        <v>0.125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7.166666666666667</v>
      </c>
      <c r="Y478" s="569">
        <f>IFERROR(Y474/H474,"0")+IFERROR(Y475/H475,"0")+IFERROR(Y476/H476,"0")+IFERROR(Y477/H477,"0")</f>
        <v>8</v>
      </c>
      <c r="Z478" s="569">
        <f>IFERROR(IF(Z474="",0,Z474),"0")+IFERROR(IF(Z475="",0,Z475),"0")+IFERROR(IF(Z476="",0,Z476),"0")+IFERROR(IF(Z477="",0,Z477),"0")</f>
        <v>0.15184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86</v>
      </c>
      <c r="Y479" s="569">
        <f>IFERROR(SUM(Y474:Y477),"0")</f>
        <v>96</v>
      </c>
      <c r="Z479" s="37"/>
      <c r="AA479" s="570"/>
      <c r="AB479" s="570"/>
      <c r="AC479" s="570"/>
    </row>
    <row r="480" spans="1:68" ht="14.25" customHeight="1" x14ac:dyDescent="0.25">
      <c r="A480" s="574" t="s">
        <v>139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95</v>
      </c>
      <c r="Y488" s="568">
        <f>IFERROR(IF(X488="",0,CEILING((X488/$H488),1)*$H488),"")</f>
        <v>96.600000000000009</v>
      </c>
      <c r="Z488" s="36">
        <f>IFERROR(IF(Y488=0,"",ROUNDUP(Y488/H488,0)*0.00902),"")</f>
        <v>0.20746000000000001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101.10714285714285</v>
      </c>
      <c r="BN488" s="64">
        <f>IFERROR(Y488*I488/H488,"0")</f>
        <v>102.81</v>
      </c>
      <c r="BO488" s="64">
        <f>IFERROR(1/J488*(X488/H488),"0")</f>
        <v>0.17135642135642135</v>
      </c>
      <c r="BP488" s="64">
        <f>IFERROR(1/J488*(Y488/H488),"0")</f>
        <v>0.17424242424242425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22.619047619047617</v>
      </c>
      <c r="Y490" s="569">
        <f>IFERROR(Y488/H488,"0")+IFERROR(Y489/H489,"0")</f>
        <v>23</v>
      </c>
      <c r="Z490" s="569">
        <f>IFERROR(IF(Z488="",0,Z488),"0")+IFERROR(IF(Z489="",0,Z489),"0")</f>
        <v>0.20746000000000001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95</v>
      </c>
      <c r="Y491" s="569">
        <f>IFERROR(SUM(Y488:Y489),"0")</f>
        <v>96.600000000000009</v>
      </c>
      <c r="Z491" s="37"/>
      <c r="AA491" s="570"/>
      <c r="AB491" s="570"/>
      <c r="AC491" s="570"/>
    </row>
    <row r="492" spans="1:68" ht="14.25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customHeight="1" x14ac:dyDescent="0.25">
      <c r="A503" s="574" t="s">
        <v>139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9958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10070.08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10525.118736028677</v>
      </c>
      <c r="Y508" s="569">
        <f>IFERROR(SUM(BN22:BN504),"0")</f>
        <v>10643.563999999998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10975.118736028677</v>
      </c>
      <c r="Y510" s="569">
        <f>GrossWeightTotalR+PalletQtyTotalR*25</f>
        <v>11093.563999999998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1693.74982062237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1718</v>
      </c>
      <c r="Z511" s="37"/>
      <c r="AA511" s="570"/>
      <c r="AB511" s="570"/>
      <c r="AC511" s="570"/>
    </row>
    <row r="512" spans="1:68" ht="14.25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20.983160000000002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258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269.20000000000005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927</v>
      </c>
      <c r="E517" s="46">
        <f>IFERROR(Y89*1,"0")+IFERROR(Y90*1,"0")+IFERROR(Y91*1,"0")+IFERROR(Y95*1,"0")+IFERROR(Y96*1,"0")+IFERROR(Y97*1,"0")+IFERROR(Y98*1,"0")+IFERROR(Y99*1,"0")+IFERROR(Y100*1,"0")</f>
        <v>359.28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323.58000000000004</v>
      </c>
      <c r="G517" s="46">
        <f>IFERROR(Y131*1,"0")+IFERROR(Y132*1,"0")+IFERROR(Y136*1,"0")+IFERROR(Y137*1,"0")</f>
        <v>26.400000000000002</v>
      </c>
      <c r="H517" s="46">
        <f>IFERROR(Y142*1,"0")+IFERROR(Y146*1,"0")+IFERROR(Y147*1,"0")+IFERROR(Y148*1,"0")</f>
        <v>40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167.16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541.79999999999995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6.66</v>
      </c>
      <c r="L517" s="46">
        <f>IFERROR(Y249*1,"0")+IFERROR(Y250*1,"0")+IFERROR(Y251*1,"0")+IFERROR(Y252*1,"0")+IFERROR(Y253*1,"0")</f>
        <v>561.6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3739.3999999999996</v>
      </c>
      <c r="S517" s="46">
        <f>IFERROR(Y334*1,"0")+IFERROR(Y335*1,"0")+IFERROR(Y336*1,"0")</f>
        <v>344.40000000000003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2535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192.60000000000002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