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7,25 Пушкарный\"/>
    </mc:Choice>
  </mc:AlternateContent>
  <xr:revisionPtr revIDLastSave="0" documentId="13_ncr:1_{FA40F000-5CDF-4139-8045-C18841EB78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Z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P476" i="2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AA517" i="2" s="1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Z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Z450" i="2"/>
  <c r="Y450" i="2"/>
  <c r="BN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N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N435" i="2" s="1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P414" i="2"/>
  <c r="BO414" i="2"/>
  <c r="BN414" i="2"/>
  <c r="BM414" i="2"/>
  <c r="Z414" i="2"/>
  <c r="Y414" i="2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Y408" i="2"/>
  <c r="Z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P398" i="2"/>
  <c r="BO398" i="2"/>
  <c r="BM398" i="2"/>
  <c r="Y398" i="2"/>
  <c r="BN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BP389" i="2" s="1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M362" i="2"/>
  <c r="Y362" i="2"/>
  <c r="Y364" i="2" s="1"/>
  <c r="P362" i="2"/>
  <c r="X360" i="2"/>
  <c r="X359" i="2"/>
  <c r="BO358" i="2"/>
  <c r="BM358" i="2"/>
  <c r="Y358" i="2"/>
  <c r="BP358" i="2" s="1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Z346" i="2"/>
  <c r="Y346" i="2"/>
  <c r="BN346" i="2" s="1"/>
  <c r="P346" i="2"/>
  <c r="BO345" i="2"/>
  <c r="BN345" i="2"/>
  <c r="BM345" i="2"/>
  <c r="Z345" i="2"/>
  <c r="Y345" i="2"/>
  <c r="BP345" i="2" s="1"/>
  <c r="P345" i="2"/>
  <c r="BO344" i="2"/>
  <c r="BM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Z307" i="2"/>
  <c r="Y307" i="2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N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Z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L517" i="2" s="1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P240" i="2"/>
  <c r="BO240" i="2"/>
  <c r="BN240" i="2"/>
  <c r="BM240" i="2"/>
  <c r="Z240" i="2"/>
  <c r="Y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17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Z105" i="2"/>
  <c r="Y105" i="2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Y101" i="2" s="1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BP287" i="2" l="1"/>
  <c r="BN287" i="2"/>
  <c r="Z28" i="2"/>
  <c r="BN28" i="2"/>
  <c r="Z53" i="2"/>
  <c r="BN53" i="2"/>
  <c r="Z63" i="2"/>
  <c r="BN63" i="2"/>
  <c r="Z77" i="2"/>
  <c r="BN77" i="2"/>
  <c r="Z83" i="2"/>
  <c r="BN83" i="2"/>
  <c r="Y85" i="2"/>
  <c r="E517" i="2"/>
  <c r="Z99" i="2"/>
  <c r="BN99" i="2"/>
  <c r="Y110" i="2"/>
  <c r="Z132" i="2"/>
  <c r="Z164" i="2"/>
  <c r="Z196" i="2"/>
  <c r="BN196" i="2"/>
  <c r="Z197" i="2"/>
  <c r="Y217" i="2"/>
  <c r="Z224" i="2"/>
  <c r="BN224" i="2"/>
  <c r="Z253" i="2"/>
  <c r="Z289" i="2"/>
  <c r="BN289" i="2"/>
  <c r="Z301" i="2"/>
  <c r="BN301" i="2"/>
  <c r="BP308" i="2"/>
  <c r="BP328" i="2"/>
  <c r="Z358" i="2"/>
  <c r="BN358" i="2"/>
  <c r="Y359" i="2"/>
  <c r="Z362" i="2"/>
  <c r="Z363" i="2" s="1"/>
  <c r="BN362" i="2"/>
  <c r="Z389" i="2"/>
  <c r="BN389" i="2"/>
  <c r="Z434" i="2"/>
  <c r="Z435" i="2"/>
  <c r="BP440" i="2"/>
  <c r="Z442" i="2"/>
  <c r="BN458" i="2"/>
  <c r="BP458" i="2"/>
  <c r="Z468" i="2"/>
  <c r="Z489" i="2"/>
  <c r="BP493" i="2"/>
  <c r="BN352" i="2"/>
  <c r="X509" i="2"/>
  <c r="J517" i="2"/>
  <c r="Y311" i="2"/>
  <c r="Z296" i="2"/>
  <c r="BP296" i="2"/>
  <c r="Y318" i="2"/>
  <c r="I517" i="2"/>
  <c r="Y168" i="2"/>
  <c r="X507" i="2"/>
  <c r="X508" i="2"/>
  <c r="X511" i="2"/>
  <c r="BN344" i="2"/>
  <c r="Z344" i="2"/>
  <c r="BN42" i="2"/>
  <c r="Y44" i="2"/>
  <c r="Z42" i="2"/>
  <c r="Z352" i="2"/>
  <c r="Z354" i="2" s="1"/>
  <c r="BP352" i="2"/>
  <c r="BP450" i="2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Z122" i="2" s="1"/>
  <c r="BN118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Z245" i="2" s="1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Z359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Z371" i="2" s="1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413" i="2"/>
  <c r="Z417" i="2" s="1"/>
  <c r="Y428" i="2"/>
  <c r="Y448" i="2"/>
  <c r="Z457" i="2"/>
  <c r="Z467" i="2"/>
  <c r="Z469" i="2" s="1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204" i="2"/>
  <c r="Z214" i="2"/>
  <c r="Z216" i="2" s="1"/>
  <c r="Z225" i="2"/>
  <c r="Z227" i="2" s="1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Z65" i="2" s="1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0" i="2" s="1"/>
  <c r="Z84" i="2"/>
  <c r="Z85" i="2" s="1"/>
  <c r="Z100" i="2"/>
  <c r="Z147" i="2"/>
  <c r="Z182" i="2"/>
  <c r="Z183" i="2" s="1"/>
  <c r="Y246" i="2"/>
  <c r="Z288" i="2"/>
  <c r="Z293" i="2" s="1"/>
  <c r="Z298" i="2"/>
  <c r="Z308" i="2"/>
  <c r="Z328" i="2"/>
  <c r="Z330" i="2" s="1"/>
  <c r="Z398" i="2"/>
  <c r="Z440" i="2"/>
  <c r="BP474" i="2"/>
  <c r="Z488" i="2"/>
  <c r="Z490" i="2" s="1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92" i="2" s="1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101" i="2" l="1"/>
  <c r="Z211" i="2"/>
  <c r="Z463" i="2"/>
  <c r="Z380" i="2"/>
  <c r="X510" i="2"/>
  <c r="Z199" i="2"/>
  <c r="Z149" i="2"/>
  <c r="Z303" i="2"/>
  <c r="Z254" i="2"/>
  <c r="Z349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<sst xmlns="http://schemas.openxmlformats.org/spreadsheetml/2006/main" count="3785" uniqueCount="816">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</sst>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Y513" sqref="Y5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413.85714285714283</v>
      </c>
      <c r="Y58" s="43">
        <f>IFERROR(Y52/H52,"0")+IFERROR(Y53/H53,"0")+IFERROR(Y54/H54,"0")+IFERROR(Y55/H55,"0")+IFERROR(Y56/H56,"0")+IFERROR(Y57/H57,"0")</f>
        <v>414</v>
      </c>
      <c r="Z58" s="43">
        <f>IFERROR(IF(Z52="",0,Z52),"0")+IFERROR(IF(Z53="",0,Z53),"0")+IFERROR(IF(Z54="",0,Z54),"0")+IFERROR(IF(Z55="",0,Z55),"0")+IFERROR(IF(Z56="",0,Z56),"0")+IFERROR(IF(Z57="",0,Z57),"0")</f>
        <v>3.9135599999999999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1982</v>
      </c>
      <c r="Y59" s="43">
        <f>IFERROR(SUM(Y52:Y57),"0")</f>
        <v>1983.6</v>
      </c>
      <c r="Z59" s="42"/>
      <c r="AA59" s="67"/>
      <c r="AB59" s="67"/>
      <c r="AC59" s="67"/>
    </row>
    <row r="60" spans="1:68" ht="14.25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27.777777777777775</v>
      </c>
      <c r="Y92" s="43">
        <f>IFERROR(Y89/H89,"0")+IFERROR(Y90/H90,"0")+IFERROR(Y91/H91,"0")</f>
        <v>28</v>
      </c>
      <c r="Z92" s="43">
        <f>IFERROR(IF(Z89="",0,Z89),"0")+IFERROR(IF(Z90="",0,Z90),"0")+IFERROR(IF(Z91="",0,Z91),"0")</f>
        <v>0.53144000000000002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300</v>
      </c>
      <c r="Y93" s="43">
        <f>IFERROR(SUM(Y89:Y91),"0")</f>
        <v>302.40000000000003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250</v>
      </c>
      <c r="Y118" s="55">
        <f>IFERROR(IF(X118="",0,CEILING((X118/$H118),1)*$H118),"")</f>
        <v>251.1</v>
      </c>
      <c r="Z118" s="41">
        <f>IFERROR(IF(Y118=0,"",ROUNDUP(Y118/H118,0)*0.01898),"")</f>
        <v>0.58838000000000001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265.83333333333337</v>
      </c>
      <c r="BN118" s="78">
        <f>IFERROR(Y118*I118/H118,"0")</f>
        <v>267.00299999999999</v>
      </c>
      <c r="BO118" s="78">
        <f>IFERROR(1/J118*(X118/H118),"0")</f>
        <v>0.48225308641975312</v>
      </c>
      <c r="BP118" s="78">
        <f>IFERROR(1/J118*(Y118/H118),"0")</f>
        <v>0.484375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30.8641975308642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0.58838000000000001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250</v>
      </c>
      <c r="Y123" s="43">
        <f>IFERROR(SUM(Y118:Y121),"0")</f>
        <v>251.1</v>
      </c>
      <c r="Z123" s="42"/>
      <c r="AA123" s="67"/>
      <c r="AB123" s="67"/>
      <c r="AC123" s="67"/>
    </row>
    <row r="124" spans="1:68" ht="14.25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160</v>
      </c>
      <c r="Y148" s="55">
        <f>IFERROR(IF(X148="",0,CEILING((X148/$H148),1)*$H148),"")</f>
        <v>162</v>
      </c>
      <c r="Z148" s="41">
        <f>IFERROR(IF(Y148=0,"",ROUNDUP(Y148/H148,0)*0.01898),"")</f>
        <v>0.34164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170.4</v>
      </c>
      <c r="BN148" s="78">
        <f>IFERROR(Y148*I148/H148,"0")</f>
        <v>172.53000000000003</v>
      </c>
      <c r="BO148" s="78">
        <f>IFERROR(1/J148*(X148/H148),"0")</f>
        <v>0.27777777777777779</v>
      </c>
      <c r="BP148" s="78">
        <f>IFERROR(1/J148*(Y148/H148),"0")</f>
        <v>0.28125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17.777777777777779</v>
      </c>
      <c r="Y149" s="43">
        <f>IFERROR(Y146/H146,"0")+IFERROR(Y147/H147,"0")+IFERROR(Y148/H148,"0")</f>
        <v>18</v>
      </c>
      <c r="Z149" s="43">
        <f>IFERROR(IF(Z146="",0,Z146),"0")+IFERROR(IF(Z147="",0,Z147),"0")+IFERROR(IF(Z148="",0,Z148),"0")</f>
        <v>0.34164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160</v>
      </c>
      <c r="Y150" s="43">
        <f>IFERROR(SUM(Y146:Y148),"0")</f>
        <v>162</v>
      </c>
      <c r="Z150" s="42"/>
      <c r="AA150" s="67"/>
      <c r="AB150" s="67"/>
      <c r="AC150" s="67"/>
    </row>
    <row r="151" spans="1:68" ht="27.75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50</v>
      </c>
      <c r="Y158" s="55">
        <f t="shared" ref="Y158:Y166" si="21">IFERROR(IF(X158="",0,CEILING((X158/$H158),1)*$H158),"")</f>
        <v>50.400000000000006</v>
      </c>
      <c r="Z158" s="41">
        <f>IFERROR(IF(Y158=0,"",ROUNDUP(Y158/H158,0)*0.00902),"")</f>
        <v>0.10824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53.214285714285715</v>
      </c>
      <c r="BN158" s="78">
        <f t="shared" ref="BN158:BN166" si="23">IFERROR(Y158*I158/H158,"0")</f>
        <v>53.64</v>
      </c>
      <c r="BO158" s="78">
        <f t="shared" ref="BO158:BO166" si="24">IFERROR(1/J158*(X158/H158),"0")</f>
        <v>9.0187590187590191E-2</v>
      </c>
      <c r="BP158" s="78">
        <f t="shared" ref="BP158:BP166" si="25">IFERROR(1/J158*(Y158/H158),"0")</f>
        <v>9.0909090909090912E-2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50</v>
      </c>
      <c r="Y159" s="55">
        <f t="shared" si="21"/>
        <v>50.400000000000006</v>
      </c>
      <c r="Z159" s="41">
        <f>IFERROR(IF(Y159=0,"",ROUNDUP(Y159/H159,0)*0.00902),"")</f>
        <v>0.10824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53.214285714285715</v>
      </c>
      <c r="BN159" s="78">
        <f t="shared" si="23"/>
        <v>53.64</v>
      </c>
      <c r="BO159" s="78">
        <f t="shared" si="24"/>
        <v>9.0187590187590191E-2</v>
      </c>
      <c r="BP159" s="78">
        <f t="shared" si="25"/>
        <v>9.0909090909090912E-2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50</v>
      </c>
      <c r="Y160" s="55">
        <f t="shared" si="21"/>
        <v>50.400000000000006</v>
      </c>
      <c r="Z160" s="41">
        <f>IFERROR(IF(Y160=0,"",ROUNDUP(Y160/H160,0)*0.00902),"")</f>
        <v>0.10824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52.5</v>
      </c>
      <c r="BN160" s="78">
        <f t="shared" si="23"/>
        <v>52.920000000000009</v>
      </c>
      <c r="BO160" s="78">
        <f t="shared" si="24"/>
        <v>9.0187590187590191E-2</v>
      </c>
      <c r="BP160" s="78">
        <f t="shared" si="25"/>
        <v>9.0909090909090912E-2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35.714285714285715</v>
      </c>
      <c r="Y167" s="43">
        <f>IFERROR(Y158/H158,"0")+IFERROR(Y159/H159,"0")+IFERROR(Y160/H160,"0")+IFERROR(Y161/H161,"0")+IFERROR(Y162/H162,"0")+IFERROR(Y163/H163,"0")+IFERROR(Y164/H164,"0")+IFERROR(Y165/H165,"0")+IFERROR(Y166/H166,"0")</f>
        <v>36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0.32472000000000001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150</v>
      </c>
      <c r="Y168" s="43">
        <f>IFERROR(SUM(Y158:Y166),"0")</f>
        <v>151.20000000000002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si="26"/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155.83333333333331</v>
      </c>
      <c r="BN192" s="78">
        <f t="shared" si="28"/>
        <v>157.08000000000001</v>
      </c>
      <c r="BO192" s="78">
        <f t="shared" si="29"/>
        <v>0.21043771043771042</v>
      </c>
      <c r="BP192" s="78">
        <f t="shared" si="30"/>
        <v>0.21212121212121213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150</v>
      </c>
      <c r="Y194" s="55">
        <f t="shared" si="26"/>
        <v>151.20000000000002</v>
      </c>
      <c r="Z194" s="41">
        <f>IFERROR(IF(Y194=0,"",ROUNDUP(Y194/H194,0)*0.00902),"")</f>
        <v>0.25256000000000001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155.83333333333331</v>
      </c>
      <c r="BN194" s="78">
        <f t="shared" si="28"/>
        <v>157.08000000000001</v>
      </c>
      <c r="BO194" s="78">
        <f t="shared" si="29"/>
        <v>0.21043771043771042</v>
      </c>
      <c r="BP194" s="78">
        <f t="shared" si="30"/>
        <v>0.21212121212121213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138.88888888888889</v>
      </c>
      <c r="Y199" s="43">
        <f>IFERROR(Y191/H191,"0")+IFERROR(Y192/H192,"0")+IFERROR(Y193/H193,"0")+IFERROR(Y194/H194,"0")+IFERROR(Y195/H195,"0")+IFERROR(Y196/H196,"0")+IFERROR(Y197/H197,"0")+IFERROR(Y198/H198,"0")</f>
        <v>140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1.2627999999999999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750</v>
      </c>
      <c r="Y200" s="43">
        <f>IFERROR(SUM(Y191:Y198),"0")</f>
        <v>756.00000000000011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150</v>
      </c>
      <c r="Y249" s="55">
        <f>IFERROR(IF(X249="",0,CEILING((X249/$H249),1)*$H249),"")</f>
        <v>151.20000000000002</v>
      </c>
      <c r="Z249" s="41">
        <f>IFERROR(IF(Y249=0,"",ROUNDUP(Y249/H249,0)*0.01898),"")</f>
        <v>0.26572000000000001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156.04166666666666</v>
      </c>
      <c r="BN249" s="78">
        <f>IFERROR(Y249*I249/H249,"0")</f>
        <v>157.29000000000002</v>
      </c>
      <c r="BO249" s="78">
        <f>IFERROR(1/J249*(X249/H249),"0")</f>
        <v>0.21701388888888887</v>
      </c>
      <c r="BP249" s="78">
        <f>IFERROR(1/J249*(Y249/H249),"0")</f>
        <v>0.21875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13.888888888888888</v>
      </c>
      <c r="Y254" s="43">
        <f>IFERROR(Y249/H249,"0")+IFERROR(Y250/H250,"0")+IFERROR(Y251/H251,"0")+IFERROR(Y252/H252,"0")+IFERROR(Y253/H253,"0")</f>
        <v>14</v>
      </c>
      <c r="Z254" s="43">
        <f>IFERROR(IF(Z249="",0,Z249),"0")+IFERROR(IF(Z250="",0,Z250),"0")+IFERROR(IF(Z251="",0,Z251),"0")+IFERROR(IF(Z252="",0,Z252),"0")+IFERROR(IF(Z253="",0,Z253),"0")</f>
        <v>0.26572000000000001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150</v>
      </c>
      <c r="Y255" s="43">
        <f>IFERROR(SUM(Y249:Y253),"0")</f>
        <v>151.20000000000002</v>
      </c>
      <c r="Z255" s="42"/>
      <c r="AA255" s="67"/>
      <c r="AB255" s="67"/>
      <c r="AC255" s="67"/>
    </row>
    <row r="256" spans="1:68" ht="16.5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100</v>
      </c>
      <c r="Y287" s="55">
        <f t="shared" ref="Y287:Y292" si="48">IFERROR(IF(X287="",0,CEILING((X287/$H287),1)*$H287),"")</f>
        <v>108</v>
      </c>
      <c r="Z287" s="41">
        <f>IFERROR(IF(Y287=0,"",ROUNDUP(Y287/H287,0)*0.01898),"")</f>
        <v>0.1898</v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104.02777777777777</v>
      </c>
      <c r="BN287" s="78">
        <f t="shared" ref="BN287:BN292" si="50">IFERROR(Y287*I287/H287,"0")</f>
        <v>112.34999999999998</v>
      </c>
      <c r="BO287" s="78">
        <f t="shared" ref="BO287:BO292" si="51">IFERROR(1/J287*(X287/H287),"0")</f>
        <v>0.14467592592592593</v>
      </c>
      <c r="BP287" s="78">
        <f t="shared" ref="BP287:BP292" si="52">IFERROR(1/J287*(Y287/H287),"0")</f>
        <v>0.15625</v>
      </c>
    </row>
    <row r="288" spans="1:68" ht="27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48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260.0694444444444</v>
      </c>
      <c r="BN290" s="78">
        <f t="shared" si="50"/>
        <v>269.64000000000004</v>
      </c>
      <c r="BO290" s="78">
        <f t="shared" si="51"/>
        <v>0.36168981481481477</v>
      </c>
      <c r="BP290" s="78">
        <f t="shared" si="52"/>
        <v>0.37500000000000006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80</v>
      </c>
      <c r="Y291" s="55">
        <f t="shared" si="48"/>
        <v>80</v>
      </c>
      <c r="Z291" s="41">
        <f>IFERROR(IF(Y291=0,"",ROUNDUP(Y291/H291,0)*0.00902),"")</f>
        <v>0.1804</v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84.2</v>
      </c>
      <c r="BN291" s="78">
        <f t="shared" si="50"/>
        <v>84.2</v>
      </c>
      <c r="BO291" s="78">
        <f t="shared" si="51"/>
        <v>0.15151515151515152</v>
      </c>
      <c r="BP291" s="78">
        <f t="shared" si="52"/>
        <v>0.15151515151515152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52.407407407407405</v>
      </c>
      <c r="Y293" s="43">
        <f>IFERROR(Y287/H287,"0")+IFERROR(Y288/H288,"0")+IFERROR(Y289/H289,"0")+IFERROR(Y290/H290,"0")+IFERROR(Y291/H291,"0")+IFERROR(Y292/H292,"0")</f>
        <v>54</v>
      </c>
      <c r="Z293" s="43">
        <f>IFERROR(IF(Z287="",0,Z287),"0")+IFERROR(IF(Z288="",0,Z288),"0")+IFERROR(IF(Z289="",0,Z289),"0")+IFERROR(IF(Z290="",0,Z290),"0")+IFERROR(IF(Z291="",0,Z291),"0")+IFERROR(IF(Z292="",0,Z292),"0")</f>
        <v>0.82572000000000001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430</v>
      </c>
      <c r="Y294" s="43">
        <f>IFERROR(SUM(Y287:Y292),"0")</f>
        <v>447.20000000000005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ref="Y296:Y302" si="53">IFERROR(IF(X296="",0,CEILING((X296/$H296),1)*$H296),"")</f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212.85714285714286</v>
      </c>
      <c r="BN296" s="78">
        <f t="shared" ref="BN296:BN302" si="55">IFERROR(Y296*I296/H296,"0")</f>
        <v>214.56</v>
      </c>
      <c r="BO296" s="78">
        <f t="shared" ref="BO296:BO302" si="56">IFERROR(1/J296*(X296/H296),"0")</f>
        <v>0.36075036075036077</v>
      </c>
      <c r="BP296" s="78">
        <f t="shared" ref="BP296:BP302" si="57">IFERROR(1/J296*(Y296/H296),"0")</f>
        <v>0.36363636363636365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53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319.28571428571428</v>
      </c>
      <c r="BN297" s="78">
        <f t="shared" si="55"/>
        <v>321.83999999999997</v>
      </c>
      <c r="BO297" s="78">
        <f t="shared" si="56"/>
        <v>0.54112554112554112</v>
      </c>
      <c r="BP297" s="78">
        <f t="shared" si="57"/>
        <v>0.54545454545454541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28</v>
      </c>
      <c r="Y299" s="55">
        <f t="shared" si="53"/>
        <v>29.400000000000002</v>
      </c>
      <c r="Z299" s="41">
        <f>IFERROR(IF(Y299=0,"",ROUNDUP(Y299/H299,0)*0.00502),"")</f>
        <v>7.0280000000000009E-2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29.733333333333331</v>
      </c>
      <c r="BN299" s="78">
        <f t="shared" si="55"/>
        <v>31.22</v>
      </c>
      <c r="BO299" s="78">
        <f t="shared" si="56"/>
        <v>5.6980056980056981E-2</v>
      </c>
      <c r="BP299" s="78">
        <f t="shared" si="57"/>
        <v>5.9829059829059839E-2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132.38095238095238</v>
      </c>
      <c r="Y303" s="43">
        <f>IFERROR(Y296/H296,"0")+IFERROR(Y297/H297,"0")+IFERROR(Y298/H298,"0")+IFERROR(Y299/H299,"0")+IFERROR(Y300/H300,"0")+IFERROR(Y301/H301,"0")+IFERROR(Y302/H302,"0")</f>
        <v>134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1.1526800000000001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528</v>
      </c>
      <c r="Y304" s="43">
        <f>IFERROR(SUM(Y296:Y302),"0")</f>
        <v>533.40000000000009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3000</v>
      </c>
      <c r="Y306" s="55">
        <f>IFERROR(IF(X306="",0,CEILING((X306/$H306),1)*$H306),"")</f>
        <v>3003</v>
      </c>
      <c r="Z306" s="41">
        <f>IFERROR(IF(Y306=0,"",ROUNDUP(Y306/H306,0)*0.01898),"")</f>
        <v>7.3073000000000006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3197.3076923076928</v>
      </c>
      <c r="BN306" s="78">
        <f>IFERROR(Y306*I306/H306,"0")</f>
        <v>3200.5050000000006</v>
      </c>
      <c r="BO306" s="78">
        <f>IFERROR(1/J306*(X306/H306),"0")</f>
        <v>6.009615384615385</v>
      </c>
      <c r="BP306" s="78">
        <f>IFERROR(1/J306*(Y306/H306),"0")</f>
        <v>6.015625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150</v>
      </c>
      <c r="Y309" s="55">
        <f>IFERROR(IF(X309="",0,CEILING((X309/$H309),1)*$H309),"")</f>
        <v>150</v>
      </c>
      <c r="Z309" s="41">
        <f>IFERROR(IF(Y309=0,"",ROUNDUP(Y309/H309,0)*0.00651),"")</f>
        <v>0.32550000000000001</v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162.29999999999998</v>
      </c>
      <c r="BN309" s="78">
        <f>IFERROR(Y309*I309/H309,"0")</f>
        <v>162.29999999999998</v>
      </c>
      <c r="BO309" s="78">
        <f>IFERROR(1/J309*(X309/H309),"0")</f>
        <v>0.27472527472527475</v>
      </c>
      <c r="BP309" s="78">
        <f>IFERROR(1/J309*(Y309/H309),"0")</f>
        <v>0.27472527472527475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434.61538461538464</v>
      </c>
      <c r="Y311" s="43">
        <f>IFERROR(Y306/H306,"0")+IFERROR(Y307/H307,"0")+IFERROR(Y308/H308,"0")+IFERROR(Y309/H309,"0")+IFERROR(Y310/H310,"0")</f>
        <v>435</v>
      </c>
      <c r="Z311" s="43">
        <f>IFERROR(IF(Z306="",0,Z306),"0")+IFERROR(IF(Z307="",0,Z307),"0")+IFERROR(IF(Z308="",0,Z308),"0")+IFERROR(IF(Z309="",0,Z309),"0")+IFERROR(IF(Z310="",0,Z310),"0")</f>
        <v>7.6328000000000005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3150</v>
      </c>
      <c r="Y312" s="43">
        <f>IFERROR(SUM(Y306:Y310),"0")</f>
        <v>3153</v>
      </c>
      <c r="Z312" s="42"/>
      <c r="AA312" s="67"/>
      <c r="AB312" s="67"/>
      <c r="AC312" s="67"/>
    </row>
    <row r="313" spans="1:68" ht="14.25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550</v>
      </c>
      <c r="Y315" s="55">
        <f>IFERROR(IF(X315="",0,CEILING((X315/$H315),1)*$H315),"")</f>
        <v>553.79999999999995</v>
      </c>
      <c r="Z315" s="41">
        <f>IFERROR(IF(Y315=0,"",ROUNDUP(Y315/H315,0)*0.01898),"")</f>
        <v>1.34758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586.59615384615392</v>
      </c>
      <c r="BN315" s="78">
        <f>IFERROR(Y315*I315/H315,"0")</f>
        <v>590.649</v>
      </c>
      <c r="BO315" s="78">
        <f>IFERROR(1/J315*(X315/H315),"0")</f>
        <v>1.1017628205128205</v>
      </c>
      <c r="BP315" s="78">
        <f>IFERROR(1/J315*(Y315/H315),"0")</f>
        <v>1.109375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160</v>
      </c>
      <c r="Y316" s="55">
        <f>IFERROR(IF(X316="",0,CEILING((X316/$H316),1)*$H316),"")</f>
        <v>168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169.88571428571427</v>
      </c>
      <c r="BN316" s="78">
        <f>IFERROR(Y316*I316/H316,"0")</f>
        <v>178.38</v>
      </c>
      <c r="BO316" s="78">
        <f>IFERROR(1/J316*(X316/H316),"0")</f>
        <v>0.29761904761904762</v>
      </c>
      <c r="BP316" s="78">
        <f>IFERROR(1/J316*(Y316/H316),"0")</f>
        <v>0.3125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89.560439560439562</v>
      </c>
      <c r="Y317" s="43">
        <f>IFERROR(Y314/H314,"0")+IFERROR(Y315/H315,"0")+IFERROR(Y316/H316,"0")</f>
        <v>91</v>
      </c>
      <c r="Z317" s="43">
        <f>IFERROR(IF(Z314="",0,Z314),"0")+IFERROR(IF(Z315="",0,Z315),"0")+IFERROR(IF(Z316="",0,Z316),"0")</f>
        <v>1.7271799999999999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710</v>
      </c>
      <c r="Y318" s="43">
        <f>IFERROR(SUM(Y314:Y316),"0")</f>
        <v>721.8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300</v>
      </c>
      <c r="Y334" s="55">
        <f>IFERROR(IF(X334="",0,CEILING((X334/$H334),1)*$H334),"")</f>
        <v>307.8</v>
      </c>
      <c r="Z334" s="41">
        <f>IFERROR(IF(Y334=0,"",ROUNDUP(Y334/H334,0)*0.01898),"")</f>
        <v>0.72123999999999999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319.22222222222223</v>
      </c>
      <c r="BN334" s="78">
        <f>IFERROR(Y334*I334/H334,"0")</f>
        <v>327.52199999999999</v>
      </c>
      <c r="BO334" s="78">
        <f>IFERROR(1/J334*(X334/H334),"0")</f>
        <v>0.57870370370370372</v>
      </c>
      <c r="BP334" s="78">
        <f>IFERROR(1/J334*(Y334/H334),"0")</f>
        <v>0.59375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52</v>
      </c>
      <c r="Y336" s="55">
        <f>IFERROR(IF(X336="",0,CEILING((X336/$H336),1)*$H336),"")</f>
        <v>52.5</v>
      </c>
      <c r="Z336" s="41">
        <f>IFERROR(IF(Y336=0,"",ROUNDUP(Y336/H336,0)*0.00651),"")</f>
        <v>0.16275000000000001</v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57.942857142857136</v>
      </c>
      <c r="BN336" s="78">
        <f>IFERROR(Y336*I336/H336,"0")</f>
        <v>58.499999999999993</v>
      </c>
      <c r="BO336" s="78">
        <f>IFERROR(1/J336*(X336/H336),"0")</f>
        <v>0.13605442176870747</v>
      </c>
      <c r="BP336" s="78">
        <f>IFERROR(1/J336*(Y336/H336),"0")</f>
        <v>0.13736263736263737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61.798941798941797</v>
      </c>
      <c r="Y337" s="43">
        <f>IFERROR(Y334/H334,"0")+IFERROR(Y335/H335,"0")+IFERROR(Y336/H336,"0")</f>
        <v>63</v>
      </c>
      <c r="Z337" s="43">
        <f>IFERROR(IF(Z334="",0,Z334),"0")+IFERROR(IF(Z335="",0,Z335),"0")+IFERROR(IF(Z336="",0,Z336),"0")</f>
        <v>0.88399000000000005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352</v>
      </c>
      <c r="Y338" s="43">
        <f>IFERROR(SUM(Y334:Y336),"0")</f>
        <v>360.3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ref="Y342:Y348" si="58">IFERROR(IF(X342="",0,CEILING((X342/$H342),1)*$H342),"")</f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1486.0800000000002</v>
      </c>
      <c r="BN342" s="78">
        <f t="shared" ref="BN342:BN348" si="60">IFERROR(Y342*I342/H342,"0")</f>
        <v>1486.0800000000002</v>
      </c>
      <c r="BO342" s="78">
        <f t="shared" ref="BO342:BO348" si="61">IFERROR(1/J342*(X342/H342),"0")</f>
        <v>2</v>
      </c>
      <c r="BP342" s="78">
        <f t="shared" ref="BP342:BP348" si="62">IFERROR(1/J342*(Y342/H342),"0")</f>
        <v>2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3300</v>
      </c>
      <c r="Y344" s="55">
        <f t="shared" si="58"/>
        <v>3300</v>
      </c>
      <c r="Z344" s="41">
        <f>IFERROR(IF(Y344=0,"",ROUNDUP(Y344/H344,0)*0.02175),"")</f>
        <v>4.7849999999999993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3405.6</v>
      </c>
      <c r="BN344" s="78">
        <f t="shared" si="60"/>
        <v>3405.6</v>
      </c>
      <c r="BO344" s="78">
        <f t="shared" si="61"/>
        <v>4.583333333333333</v>
      </c>
      <c r="BP344" s="78">
        <f t="shared" si="62"/>
        <v>4.583333333333333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316</v>
      </c>
      <c r="Y349" s="43">
        <f>IFERROR(Y342/H342,"0")+IFERROR(Y343/H343,"0")+IFERROR(Y344/H344,"0")+IFERROR(Y345/H345,"0")+IFERROR(Y346/H346,"0")+IFERROR(Y347/H347,"0")+IFERROR(Y348/H348,"0")</f>
        <v>316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6.8729999999999993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4740</v>
      </c>
      <c r="Y350" s="43">
        <f>IFERROR(SUM(Y342:Y348),"0")</f>
        <v>4740</v>
      </c>
      <c r="Z350" s="42"/>
      <c r="AA350" s="67"/>
      <c r="AB350" s="67"/>
      <c r="AC350" s="67"/>
    </row>
    <row r="351" spans="1:68" ht="14.25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1152</v>
      </c>
      <c r="Y357" s="55">
        <f>IFERROR(IF(X357="",0,CEILING((X357/$H357),1)*$H357),"")</f>
        <v>1152</v>
      </c>
      <c r="Z357" s="41">
        <f>IFERROR(IF(Y357=0,"",ROUNDUP(Y357/H357,0)*0.01898),"")</f>
        <v>2.42944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1219.2</v>
      </c>
      <c r="BN357" s="78">
        <f>IFERROR(Y357*I357/H357,"0")</f>
        <v>1219.2</v>
      </c>
      <c r="BO357" s="78">
        <f>IFERROR(1/J357*(X357/H357),"0")</f>
        <v>2</v>
      </c>
      <c r="BP357" s="78">
        <f>IFERROR(1/J357*(Y357/H357),"0")</f>
        <v>2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128</v>
      </c>
      <c r="Y359" s="43">
        <f>IFERROR(Y357/H357,"0")+IFERROR(Y358/H358,"0")</f>
        <v>128</v>
      </c>
      <c r="Z359" s="43">
        <f>IFERROR(IF(Z357="",0,Z357),"0")+IFERROR(IF(Z358="",0,Z358),"0")</f>
        <v>2.42944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1152</v>
      </c>
      <c r="Y360" s="43">
        <f>IFERROR(SUM(Y357:Y358),"0")</f>
        <v>1152</v>
      </c>
      <c r="Z360" s="42"/>
      <c r="AA360" s="67"/>
      <c r="AB360" s="67"/>
      <c r="AC360" s="67"/>
    </row>
    <row r="361" spans="1:68" ht="14.25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1100</v>
      </c>
      <c r="Y450" s="55">
        <f>IFERROR(IF(X450="",0,CEILING((X450/$H450),1)*$H450),"")</f>
        <v>1103.52</v>
      </c>
      <c r="Z450" s="41">
        <f>IFERROR(IF(Y450=0,"",ROUNDUP(Y450/H450,0)*0.01196),"")</f>
        <v>2.4996399999999999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1175</v>
      </c>
      <c r="BN450" s="78">
        <f>IFERROR(Y450*I450/H450,"0")</f>
        <v>1178.76</v>
      </c>
      <c r="BO450" s="78">
        <f>IFERROR(1/J450*(X450/H450),"0")</f>
        <v>2.0032051282051282</v>
      </c>
      <c r="BP450" s="78">
        <f>IFERROR(1/J450*(Y450/H450),"0")</f>
        <v>2.0096153846153846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208.33333333333331</v>
      </c>
      <c r="Y453" s="43">
        <f>IFERROR(Y450/H450,"0")+IFERROR(Y451/H451,"0")+IFERROR(Y452/H452,"0")</f>
        <v>209</v>
      </c>
      <c r="Z453" s="43">
        <f>IFERROR(IF(Z450="",0,Z450),"0")+IFERROR(IF(Z451="",0,Z451),"0")+IFERROR(IF(Z452="",0,Z452),"0")</f>
        <v>2.4996399999999999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1100</v>
      </c>
      <c r="Y454" s="43">
        <f>IFERROR(SUM(Y450:Y452),"0")</f>
        <v>1103.52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200</v>
      </c>
      <c r="Y457" s="55">
        <f t="shared" si="75"/>
        <v>200.64000000000001</v>
      </c>
      <c r="Z457" s="41">
        <f>IFERROR(IF(Y457=0,"",ROUNDUP(Y457/H457,0)*0.01196),"")</f>
        <v>0.45448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213.63636363636363</v>
      </c>
      <c r="BN457" s="78">
        <f t="shared" si="77"/>
        <v>214.32</v>
      </c>
      <c r="BO457" s="78">
        <f t="shared" si="78"/>
        <v>0.36421911421911418</v>
      </c>
      <c r="BP457" s="78">
        <f t="shared" si="79"/>
        <v>0.36538461538461542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75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213.63636363636363</v>
      </c>
      <c r="BN458" s="78">
        <f t="shared" si="77"/>
        <v>214.32</v>
      </c>
      <c r="BO458" s="78">
        <f t="shared" si="78"/>
        <v>0.36421911421911418</v>
      </c>
      <c r="BP458" s="78">
        <f t="shared" si="79"/>
        <v>0.36538461538461542</v>
      </c>
    </row>
    <row r="459" spans="1:68" ht="27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75.757575757575751</v>
      </c>
      <c r="Y463" s="43">
        <f>IFERROR(Y456/H456,"0")+IFERROR(Y457/H457,"0")+IFERROR(Y458/H458,"0")+IFERROR(Y459/H459,"0")+IFERROR(Y460/H460,"0")+IFERROR(Y461/H461,"0")+IFERROR(Y462/H462,"0")</f>
        <v>76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400</v>
      </c>
      <c r="Y464" s="43">
        <f>IFERROR(SUM(Y456:Y462),"0")</f>
        <v>401.28000000000003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17948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18025.999999999996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18843.938875013875</v>
      </c>
      <c r="Y508" s="43">
        <f>IFERROR(SUM(BN22:BN504),"0")</f>
        <v>18925.999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19593.938875013875</v>
      </c>
      <c r="Y510" s="43">
        <f>GrossWeightTotalR+PalletQtyTotalR*25</f>
        <v>19675.999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2352.5118831785494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2363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35.143590000000003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3193.2</v>
      </c>
      <c r="E517" s="52">
        <f>IFERROR(Y89*1,"0")+IFERROR(Y90*1,"0")+IFERROR(Y91*1,"0")+IFERROR(Y95*1,"0")+IFERROR(Y96*1,"0")+IFERROR(Y97*1,"0")+IFERROR(Y98*1,"0")+IFERROR(Y99*1,"0")+IFERROR(Y100*1,"0")</f>
        <v>302.40000000000003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162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151.20000000000002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756.00000000000011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151.20000000000002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4855.4000000000005</v>
      </c>
      <c r="S517" s="52">
        <f>IFERROR(Y334*1,"0")+IFERROR(Y335*1,"0")+IFERROR(Y336*1,"0")</f>
        <v>360.3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5892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1504.8000000000002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