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A86D55-23B5-43C5-8D84-F2C06EBA0ED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Y330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P258" i="1"/>
  <c r="X255" i="1"/>
  <c r="X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Y173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N106" i="1"/>
  <c r="BM106" i="1"/>
  <c r="Z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118" i="1" l="1"/>
  <c r="BN118" i="1"/>
  <c r="Z118" i="1"/>
  <c r="BP162" i="1"/>
  <c r="BN162" i="1"/>
  <c r="Z162" i="1"/>
  <c r="BP195" i="1"/>
  <c r="BN195" i="1"/>
  <c r="Z195" i="1"/>
  <c r="BP222" i="1"/>
  <c r="BN222" i="1"/>
  <c r="Z222" i="1"/>
  <c r="BP253" i="1"/>
  <c r="BN253" i="1"/>
  <c r="Z253" i="1"/>
  <c r="BP291" i="1"/>
  <c r="BN291" i="1"/>
  <c r="Z291" i="1"/>
  <c r="BP329" i="1"/>
  <c r="BN329" i="1"/>
  <c r="Z329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B517" i="1"/>
  <c r="X509" i="1"/>
  <c r="Y33" i="1"/>
  <c r="Z35" i="1"/>
  <c r="Z36" i="1" s="1"/>
  <c r="BN35" i="1"/>
  <c r="BP35" i="1"/>
  <c r="Y36" i="1"/>
  <c r="Z41" i="1"/>
  <c r="BN41" i="1"/>
  <c r="Z56" i="1"/>
  <c r="BN56" i="1"/>
  <c r="Z70" i="1"/>
  <c r="BN70" i="1"/>
  <c r="Z83" i="1"/>
  <c r="BN83" i="1"/>
  <c r="Z97" i="1"/>
  <c r="BN97" i="1"/>
  <c r="BP137" i="1"/>
  <c r="BN137" i="1"/>
  <c r="Z137" i="1"/>
  <c r="Y143" i="1"/>
  <c r="BP142" i="1"/>
  <c r="BN142" i="1"/>
  <c r="Z142" i="1"/>
  <c r="Z143" i="1" s="1"/>
  <c r="BP146" i="1"/>
  <c r="BN146" i="1"/>
  <c r="Z146" i="1"/>
  <c r="BP172" i="1"/>
  <c r="BN172" i="1"/>
  <c r="Z172" i="1"/>
  <c r="Y178" i="1"/>
  <c r="Y177" i="1"/>
  <c r="BP176" i="1"/>
  <c r="BN176" i="1"/>
  <c r="Z176" i="1"/>
  <c r="Z177" i="1" s="1"/>
  <c r="BP181" i="1"/>
  <c r="BN181" i="1"/>
  <c r="Z181" i="1"/>
  <c r="BP207" i="1"/>
  <c r="BN207" i="1"/>
  <c r="Z207" i="1"/>
  <c r="BP242" i="1"/>
  <c r="BN242" i="1"/>
  <c r="Z242" i="1"/>
  <c r="BP268" i="1"/>
  <c r="BN268" i="1"/>
  <c r="Z268" i="1"/>
  <c r="BP307" i="1"/>
  <c r="BN307" i="1"/>
  <c r="Z307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Z490" i="1" s="1"/>
  <c r="J9" i="1"/>
  <c r="X508" i="1"/>
  <c r="X510" i="1" s="1"/>
  <c r="X511" i="1"/>
  <c r="Z27" i="1"/>
  <c r="BN27" i="1"/>
  <c r="Z31" i="1"/>
  <c r="BN31" i="1"/>
  <c r="Z43" i="1"/>
  <c r="BN43" i="1"/>
  <c r="Z54" i="1"/>
  <c r="BN54" i="1"/>
  <c r="Z62" i="1"/>
  <c r="BN62" i="1"/>
  <c r="Z68" i="1"/>
  <c r="BN68" i="1"/>
  <c r="Z75" i="1"/>
  <c r="BN75" i="1"/>
  <c r="Z79" i="1"/>
  <c r="BN79" i="1"/>
  <c r="Y85" i="1"/>
  <c r="Z90" i="1"/>
  <c r="BN90" i="1"/>
  <c r="Z95" i="1"/>
  <c r="BN95" i="1"/>
  <c r="Z99" i="1"/>
  <c r="BN99" i="1"/>
  <c r="Z108" i="1"/>
  <c r="BN108" i="1"/>
  <c r="Z114" i="1"/>
  <c r="BN114" i="1"/>
  <c r="BP131" i="1"/>
  <c r="BN131" i="1"/>
  <c r="Z131" i="1"/>
  <c r="BP160" i="1"/>
  <c r="BN160" i="1"/>
  <c r="Z160" i="1"/>
  <c r="Y174" i="1"/>
  <c r="BP170" i="1"/>
  <c r="BN170" i="1"/>
  <c r="Z170" i="1"/>
  <c r="BP193" i="1"/>
  <c r="BN193" i="1"/>
  <c r="Z193" i="1"/>
  <c r="BP205" i="1"/>
  <c r="BN205" i="1"/>
  <c r="Z205" i="1"/>
  <c r="BP220" i="1"/>
  <c r="BN220" i="1"/>
  <c r="Z220" i="1"/>
  <c r="BP230" i="1"/>
  <c r="BN230" i="1"/>
  <c r="Z230" i="1"/>
  <c r="BP240" i="1"/>
  <c r="BN240" i="1"/>
  <c r="Z240" i="1"/>
  <c r="BP251" i="1"/>
  <c r="BN251" i="1"/>
  <c r="Z251" i="1"/>
  <c r="F9" i="1"/>
  <c r="F10" i="1"/>
  <c r="BP120" i="1"/>
  <c r="BN120" i="1"/>
  <c r="Z120" i="1"/>
  <c r="BP148" i="1"/>
  <c r="BN148" i="1"/>
  <c r="Z148" i="1"/>
  <c r="BP164" i="1"/>
  <c r="BN164" i="1"/>
  <c r="Z164" i="1"/>
  <c r="BP187" i="1"/>
  <c r="BN187" i="1"/>
  <c r="Z187" i="1"/>
  <c r="BP197" i="1"/>
  <c r="BN197" i="1"/>
  <c r="Z197" i="1"/>
  <c r="BP209" i="1"/>
  <c r="BN209" i="1"/>
  <c r="Z209" i="1"/>
  <c r="BP224" i="1"/>
  <c r="BN224" i="1"/>
  <c r="Z224" i="1"/>
  <c r="Y237" i="1"/>
  <c r="Y236" i="1"/>
  <c r="BP235" i="1"/>
  <c r="BN235" i="1"/>
  <c r="Z235" i="1"/>
  <c r="Z236" i="1" s="1"/>
  <c r="BP239" i="1"/>
  <c r="BN239" i="1"/>
  <c r="Z239" i="1"/>
  <c r="BP244" i="1"/>
  <c r="BN244" i="1"/>
  <c r="Z244" i="1"/>
  <c r="BP258" i="1"/>
  <c r="BN258" i="1"/>
  <c r="Z258" i="1"/>
  <c r="Y122" i="1"/>
  <c r="Y168" i="1"/>
  <c r="Y199" i="1"/>
  <c r="Z266" i="1"/>
  <c r="BN266" i="1"/>
  <c r="BP266" i="1"/>
  <c r="Z289" i="1"/>
  <c r="BN289" i="1"/>
  <c r="Z297" i="1"/>
  <c r="BN297" i="1"/>
  <c r="Z301" i="1"/>
  <c r="BN301" i="1"/>
  <c r="Z309" i="1"/>
  <c r="BN309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Y269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Z500" i="1" s="1"/>
  <c r="Y404" i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BN42" i="1"/>
  <c r="Y45" i="1"/>
  <c r="D517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Y150" i="1"/>
  <c r="Y149" i="1"/>
  <c r="BP159" i="1"/>
  <c r="BN159" i="1"/>
  <c r="Z159" i="1"/>
  <c r="BP163" i="1"/>
  <c r="BN163" i="1"/>
  <c r="Z163" i="1"/>
  <c r="Y167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Z262" i="1" s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84" i="1"/>
  <c r="BN484" i="1"/>
  <c r="Z484" i="1"/>
  <c r="Y495" i="1"/>
  <c r="BP493" i="1"/>
  <c r="BN493" i="1"/>
  <c r="Z493" i="1"/>
  <c r="Z495" i="1" s="1"/>
  <c r="Z469" i="1" l="1"/>
  <c r="Z453" i="1"/>
  <c r="Z410" i="1"/>
  <c r="Z317" i="1"/>
  <c r="Z254" i="1"/>
  <c r="Z227" i="1"/>
  <c r="Z232" i="1"/>
  <c r="Z173" i="1"/>
  <c r="Z138" i="1"/>
  <c r="Z44" i="1"/>
  <c r="Z354" i="1"/>
  <c r="Z183" i="1"/>
  <c r="Z245" i="1"/>
  <c r="Z293" i="1"/>
  <c r="Z349" i="1"/>
  <c r="Z417" i="1"/>
  <c r="Z167" i="1"/>
  <c r="Z58" i="1"/>
  <c r="Z101" i="1"/>
  <c r="Z478" i="1"/>
  <c r="Z311" i="1"/>
  <c r="Z485" i="1"/>
  <c r="Z463" i="1"/>
  <c r="Z199" i="1"/>
  <c r="Z32" i="1"/>
  <c r="Y511" i="1"/>
  <c r="Y508" i="1"/>
  <c r="Z211" i="1"/>
  <c r="Z109" i="1"/>
  <c r="Z80" i="1"/>
  <c r="Z447" i="1"/>
  <c r="Z399" i="1"/>
  <c r="Y509" i="1"/>
  <c r="Z303" i="1"/>
  <c r="Y507" i="1"/>
  <c r="Z512" i="1" l="1"/>
  <c r="Y510" i="1"/>
</calcChain>
</file>

<file path=xl/sharedStrings.xml><?xml version="1.0" encoding="utf-8"?>
<sst xmlns="http://schemas.openxmlformats.org/spreadsheetml/2006/main" count="2278" uniqueCount="816">
  <si>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</si>
  <si>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</si>
  <si>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</si>
  <si>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</si>
  <si>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</si>
  <si>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</si>
  <si>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</si>
  <si>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</si>
  <si>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</si>
  <si>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</si>
  <si>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</si>
  <si>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</si>
  <si>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</si>
  <si>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</si>
  <si>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</si>
  <si>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</si>
  <si>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</si>
  <si>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</si>
  <si>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</si>
  <si>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</si>
  <si>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</si>
  <si>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</si>
  <si>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</si>
  <si>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</si>
  <si>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</si>
  <si>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</si>
  <si>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</si>
  <si>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</si>
  <si>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</si>
  <si>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</si>
  <si>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</si>
  <si>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</si>
  <si>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</si>
  <si>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</si>
  <si>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</si>
  <si>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</si>
  <si>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</si>
  <si>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</si>
  <si>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</si>
  <si>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</si>
  <si>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</si>
  <si>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</si>
  <si>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</si>
  <si>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</si>
  <si>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</si>
  <si>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</si>
  <si>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</si>
  <si>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</si>
  <si>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</si>
  <si>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</si>
  <si>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</si>
  <si>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</si>
  <si>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</si>
  <si>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</si>
  <si>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</si>
  <si>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</si>
  <si>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</si>
  <si>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</si>
  <si>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</si>
  <si>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</si>
  <si>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</si>
  <si>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</si>
  <si>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</si>
  <si>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</si>
  <si>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</si>
  <si>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</si>
  <si>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</si>
  <si>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</si>
  <si>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</si>
  <si>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</si>
  <si>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</si>
  <si>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</si>
  <si>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</si>
  <si>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</si>
  <si>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</si>
  <si>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</si>
  <si>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</si>
  <si>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</si>
  <si>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</si>
  <si>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</si>
  <si>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</si>
  <si>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</si>
  <si>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</si>
  <si>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</si>
  <si>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</si>
  <si>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</si>
  <si>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</si>
  <si>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</si>
  <si>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</si>
  <si>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</si>
  <si>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</si>
  <si>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</si>
  <si>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</si>
  <si>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</si>
  <si>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</si>
  <si>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</si>
  <si>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</si>
  <si>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</si>
  <si>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</si>
  <si>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</si>
  <si>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</si>
  <si>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</si>
  <si>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</si>
  <si>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</si>
  <si>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</si>
  <si>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</si>
  <si>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</si>
  <si>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</si>
  <si>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</si>
  <si>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</si>
  <si>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</si>
  <si>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</si>
  <si>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</si>
  <si>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</si>
  <si>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</si>
  <si>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</si>
  <si>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</si>
  <si>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</si>
  <si>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</si>
  <si>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</si>
  <si>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</si>
  <si>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</si>
  <si>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</si>
  <si>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</si>
  <si>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</si>
  <si>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</si>
  <si>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</si>
  <si>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</si>
  <si>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</si>
  <si>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</si>
  <si>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</si>
  <si>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</si>
  <si>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</si>
  <si>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</si>
  <si>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</si>
  <si>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</si>
  <si>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</si>
  <si>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</si>
  <si>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</si>
  <si>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</si>
  <si>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</si>
  <si>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</si>
  <si>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</si>
  <si>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</si>
  <si>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</si>
  <si>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</si>
  <si>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</si>
  <si>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</si>
  <si>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</si>
  <si>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</si>
  <si>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</si>
  <si>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</si>
  <si>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</si>
  <si>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</si>
  <si>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</si>
  <si>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</si>
  <si>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</si>
  <si>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</si>
  <si>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</si>
  <si>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</si>
  <si>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</si>
  <si>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</si>
  <si>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</si>
  <si>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</si>
  <si>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</si>
  <si>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</si>
  <si>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</si>
  <si>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</si>
  <si>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</si>
  <si>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</si>
  <si>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</si>
  <si>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</si>
  <si>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</si>
  <si>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</si>
  <si>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</si>
  <si>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</si>
  <si>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</si>
  <si>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</si>
  <si>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</si>
  <si>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</si>
  <si>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</si>
  <si>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</si>
  <si>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</si>
  <si>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</si>
  <si>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</si>
  <si>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</si>
  <si>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</si>
  <si>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</si>
  <si>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</si>
  <si>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</si>
  <si>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</si>
  <si>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</si>
  <si>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</si>
  <si>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</si>
  <si>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</si>
  <si>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</si>
  <si>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</si>
  <si>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</si>
  <si>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</si>
  <si>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</si>
  <si>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</si>
  <si>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</si>
  <si>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</si>
  <si>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</si>
  <si>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</si>
  <si>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</si>
  <si>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</si>
  <si>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</si>
  <si>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</si>
  <si>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</si>
  <si>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</si>
  <si>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</si>
  <si>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</si>
  <si>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</si>
  <si>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</si>
  <si>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</si>
  <si>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</si>
  <si>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</si>
  <si>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</si>
  <si>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</si>
  <si>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</si>
  <si>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</si>
  <si>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</si>
  <si>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</si>
  <si>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</si>
  <si>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</si>
  <si>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</si>
  <si>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</si>
  <si>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</si>
  <si>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</si>
  <si>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</si>
  <si>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</si>
  <si>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</si>
  <si>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</si>
  <si>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</si>
  <si>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</si>
  <si>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</si>
  <si>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</si>
  <si>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</si>
  <si>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</si>
  <si>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</si>
  <si>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</si>
  <si>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</si>
  <si>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</si>
  <si>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</si>
  <si>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</si>
  <si>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</si>
  <si>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</si>
  <si>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</si>
  <si>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</si>
  <si>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</si>
  <si>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</si>
  <si>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</si>
  <si>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</si>
  <si>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</si>
  <si>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</si>
  <si>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</si>
  <si>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</si>
  <si>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</si>
  <si>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</si>
  <si>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</si>
  <si>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</si>
  <si>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</si>
  <si>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</si>
  <si>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</si>
  <si>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</si>
  <si>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</si>
  <si>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</si>
  <si>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</si>
  <si>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</si>
  <si>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</si>
  <si>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</si>
  <si>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</si>
  <si>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</si>
  <si>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</si>
  <si>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</si>
  <si>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</si>
  <si>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</si>
  <si>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</si>
  <si>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</si>
  <si>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</si>
  <si>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</si>
  <si>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</si>
  <si>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</si>
  <si>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</si>
  <si>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</si>
  <si>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</si>
  <si>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</si>
  <si>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</si>
  <si>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</si>
  <si>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</si>
  <si>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</si>
  <si>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</si>
  <si>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</si>
  <si>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</si>
  <si>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</si>
  <si>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</si>
  <si>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</si>
  <si>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</si>
  <si>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</si>
  <si>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</si>
  <si>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</si>
  <si>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</si>
  <si>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</si>
  <si>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</si>
  <si>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</si>
  <si>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</si>
  <si>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</si>
  <si>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</si>
  <si>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</si>
  <si>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</si>
  <si>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</si>
  <si>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</si>
  <si>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</si>
  <si>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</si>
  <si>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</si>
  <si>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</si>
  <si>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</si>
  <si>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</si>
  <si>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</si>
  <si>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</si>
  <si>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</si>
  <si>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</si>
  <si>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</si>
  <si>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</si>
  <si>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</si>
  <si>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</si>
  <si>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</si>
  <si>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</si>
  <si>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</si>
  <si>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</si>
  <si>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</si>
  <si>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</si>
  <si>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</si>
  <si>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</si>
  <si>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</si>
  <si>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</si>
  <si>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</si>
  <si>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</si>
  <si>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</si>
  <si>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</si>
  <si>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</si>
  <si>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</si>
  <si>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</si>
  <si>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</si>
  <si>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</si>
  <si>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</si>
  <si>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</si>
  <si>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</si>
  <si>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</si>
  <si>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</si>
  <si>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</si>
  <si>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</si>
  <si>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</si>
  <si>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</si>
  <si>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</si>
  <si>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</si>
  <si>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</si>
  <si>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</si>
  <si>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</si>
  <si>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</si>
  <si>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</si>
  <si>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</si>
  <si>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</si>
  <si>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</si>
  <si>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</si>
  <si>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</si>
  <si>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</si>
  <si>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</si>
  <si>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</si>
  <si>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</si>
  <si>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</si>
  <si>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</si>
  <si>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</si>
  <si>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</si>
  <si>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</si>
  <si>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</si>
  <si>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</si>
  <si>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</si>
  <si>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</si>
  <si>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</si>
  <si>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</si>
  <si>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</si>
  <si>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</si>
  <si>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</si>
  <si>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</si>
  <si>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</si>
  <si>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</si>
  <si>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</si>
  <si>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</si>
  <si>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</si>
  <si>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</si>
  <si>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</si>
  <si>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</si>
  <si>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</si>
  <si>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</si>
  <si>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</si>
  <si>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</si>
  <si>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</si>
  <si>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</si>
  <si>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</si>
  <si>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</si>
  <si>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</si>
  <si>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</si>
  <si>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</si>
  <si>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</si>
  <si>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</si>
  <si>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</si>
  <si>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</si>
  <si>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</si>
  <si>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</si>
  <si>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</si>
  <si>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</si>
  <si>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</si>
  <si>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</si>
  <si>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</si>
  <si>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</si>
  <si>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</si>
  <si>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</si>
  <si>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</si>
  <si>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</si>
  <si>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</si>
  <si>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</si>
  <si>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</si>
  <si>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</si>
  <si>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</si>
  <si>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</si>
  <si>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</si>
  <si>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</si>
  <si>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</si>
  <si>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</si>
  <si>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</si>
  <si>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</si>
  <si>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</si>
  <si>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</si>
  <si>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</si>
  <si>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</si>
  <si>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</si>
  <si>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</si>
  <si>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</si>
  <si>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</si>
  <si>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</si>
  <si>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</si>
  <si>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</si>
  <si>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</si>
  <si>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</si>
  <si>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</si>
  <si>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</si>
  <si>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</si>
  <si>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</si>
  <si>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</si>
  <si>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</si>
  <si>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</si>
  <si>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</si>
  <si>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</si>
  <si>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</si>
  <si>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</si>
  <si>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</si>
  <si>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</si>
  <si>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</si>
  <si>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</si>
  <si>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</si>
  <si>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</si>
  <si>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</si>
  <si>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</si>
  <si>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</si>
  <si>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</si>
  <si>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</si>
  <si>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</si>
  <si>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</si>
  <si>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</si>
  <si>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</si>
  <si>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</si>
  <si>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</si>
  <si>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</si>
  <si>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</si>
  <si>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</si>
  <si>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</si>
  <si>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</si>
  <si>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</si>
  <si>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</si>
  <si>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</si>
  <si>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</si>
  <si>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</si>
  <si>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</si>
  <si>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</si>
  <si>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</si>
  <si>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</si>
  <si>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</si>
  <si>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</si>
  <si>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</si>
  <si>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</si>
  <si>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</si>
  <si>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</si>
  <si>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</si>
  <si>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</si>
  <si>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</si>
  <si>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</si>
  <si>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</si>
  <si>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</si>
  <si>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</si>
  <si>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</si>
  <si>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</si>
  <si>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</si>
  <si>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</si>
  <si>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</si>
  <si>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</si>
  <si>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</si>
  <si>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</si>
  <si>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</si>
  <si>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</si>
  <si>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</si>
  <si>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</si>
  <si>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</si>
  <si>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</si>
  <si>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</si>
  <si>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</si>
  <si>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</si>
  <si>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</si>
  <si>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</si>
  <si>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</si>
  <si>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</si>
  <si>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</si>
  <si>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</si>
  <si>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</si>
  <si>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</si>
  <si>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</si>
  <si>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</si>
  <si>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</si>
  <si>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</si>
  <si>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</si>
  <si>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</si>
  <si>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</si>
  <si>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</si>
  <si>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</si>
  <si>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</si>
  <si>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</si>
  <si>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</si>
  <si>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</si>
  <si>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</si>
  <si>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</si>
  <si>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</si>
  <si>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</si>
  <si>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</si>
  <si>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</si>
  <si>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</si>
  <si>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</si>
  <si>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</si>
  <si>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</si>
  <si>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</si>
  <si>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</si>
  <si>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</si>
  <si>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</si>
  <si>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</si>
  <si>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</si>
  <si>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</si>
  <si>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</si>
  <si>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</si>
  <si>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</si>
  <si>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</si>
  <si>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</si>
  <si>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</si>
  <si>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</si>
  <si>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</si>
  <si>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</si>
  <si>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</si>
  <si>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</si>
  <si>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</si>
  <si>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</si>
  <si>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</si>
  <si>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</si>
  <si>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</si>
  <si>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</si>
  <si>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</si>
  <si>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</si>
  <si>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</si>
  <si>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</si>
  <si>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</si>
  <si>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</si>
  <si>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</si>
  <si>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</si>
  <si>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</si>
  <si>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</si>
  <si>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</si>
  <si>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</si>
  <si>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</si>
  <si>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</si>
  <si>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</si>
  <si>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</si>
  <si>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</si>
  <si>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</si>
  <si>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</si>
  <si>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</si>
  <si>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</si>
  <si>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</si>
  <si>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</si>
  <si>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</si>
  <si>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</si>
  <si>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</si>
  <si>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</si>
  <si>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</si>
  <si>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</si>
  <si>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</si>
  <si>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</si>
  <si>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</si>
  <si>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</si>
  <si>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</si>
  <si>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</si>
  <si>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</si>
  <si>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</si>
  <si>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</si>
  <si>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</si>
  <si>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</si>
  <si>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</si>
  <si>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</si>
  <si>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</si>
  <si>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</si>
  <si>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</si>
  <si>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</si>
  <si>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</si>
  <si>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</si>
  <si>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</si>
  <si>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</si>
  <si>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</si>
  <si>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</si>
  <si>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</si>
  <si>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</si>
  <si>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</si>
  <si>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</si>
  <si>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</si>
  <si>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</si>
  <si>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</si>
  <si>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</si>
  <si>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</si>
  <si>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</si>
  <si>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</si>
  <si>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</si>
  <si>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</si>
  <si>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</si>
  <si>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</si>
  <si>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</si>
  <si>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</si>
  <si>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</si>
  <si>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</si>
  <si>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</si>
  <si>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</si>
  <si>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</si>
  <si>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</si>
  <si>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</si>
  <si>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</si>
  <si>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</si>
  <si>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</si>
  <si>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</si>
  <si>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</si>
  <si>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</si>
  <si>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</si>
  <si>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</si>
  <si>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</si>
  <si>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</si>
  <si>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</si>
  <si>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</si>
  <si>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</si>
  <si>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</si>
  <si>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</si>
  <si>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</si>
  <si>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</si>
  <si>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</si>
  <si>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</si>
  <si>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</si>
  <si>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</si>
  <si>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</si>
  <si>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</si>
  <si>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</si>
  <si>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</si>
  <si>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</si>
  <si>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</si>
  <si>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</si>
  <si>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</si>
  <si>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</si>
  <si>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</si>
  <si>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</si>
  <si>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</si>
  <si>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</si>
  <si>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</si>
  <si>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</si>
  <si>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</si>
  <si>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</si>
  <si>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</si>
  <si>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</si>
  <si>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</si>
  <si>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</si>
  <si>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</si>
  <si>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</si>
  <si>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</si>
  <si>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</si>
  <si>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</si>
  <si>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</si>
  <si>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</si>
  <si>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</si>
  <si>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</si>
  <si>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</si>
  <si>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</si>
  <si>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</si>
  <si>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</si>
  <si>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</si>
  <si>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</si>
  <si>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</si>
  <si>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</si>
  <si>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</si>
  <si>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</si>
  <si>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</si>
  <si>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</si>
  <si>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</si>
  <si>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</si>
  <si>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</si>
  <si>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</si>
  <si>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</si>
  <si>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</si>
  <si>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</si>
  <si>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</si>
  <si>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</si>
  <si>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</si>
  <si>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</si>
  <si>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</si>
  <si>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</si>
  <si>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</si>
  <si>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</si>
  <si>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</si>
  <si>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</si>
  <si>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</si>
  <si>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</si>
  <si>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</si>
  <si>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</si>
  <si>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</si>
  <si>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</si>
  <si>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</si>
  <si>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</si>
  <si>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</si>
  <si>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</si>
  <si>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</si>
  <si>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</si>
  <si>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</si>
  <si>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</si>
  <si>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</si>
  <si>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</si>
  <si>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</si>
  <si>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</si>
  <si>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</si>
  <si>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</si>
  <si>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</si>
  <si>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</si>
  <si>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</si>
  <si>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</si>
  <si>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</si>
  <si>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</si>
  <si>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</si>
  <si>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</si>
  <si>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</si>
  <si>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</si>
  <si>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</si>
  <si>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</si>
  <si>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</si>
  <si>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</si>
  <si>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</si>
  <si>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</si>
  <si>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</si>
  <si>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</si>
  <si>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</si>
  <si>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</si>
  <si>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</si>
  <si>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</si>
  <si>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</si>
  <si>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</si>
  <si>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</si>
  <si>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</si>
  <si>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</si>
  <si>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</si>
  <si>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</si>
  <si>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</si>
  <si>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</si>
  <si>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</si>
  <si>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</si>
  <si>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</si>
  <si>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</si>
  <si>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</si>
  <si>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</si>
  <si>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</si>
  <si>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</si>
  <si>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</si>
  <si>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</si>
  <si>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</si>
  <si>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</si>
  <si>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</si>
  <si>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</si>
  <si>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</si>
  <si>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</si>
  <si>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</si>
  <si>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</si>
  <si>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</si>
  <si>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</si>
  <si>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</si>
  <si>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</si>
  <si>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</si>
  <si>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</si>
  <si>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</si>
  <si>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</si>
  <si>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</si>
  <si>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</si>
  <si>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</si>
  <si>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</si>
  <si>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</si>
  <si>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</si>
  <si>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</si>
  <si>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</si>
  <si>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</si>
  <si>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 xml:space="preserve">загрузить отдельно на 5 европалет, подписать №2, машина 6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</si>
</sst>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76" sqref="AA7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815</v>
      </c>
      <c r="I5" s="824"/>
      <c r="J5" s="824"/>
      <c r="K5" s="824"/>
      <c r="L5" s="824"/>
      <c r="M5" s="666"/>
      <c r="N5" s="58"/>
      <c r="P5" s="24" t="s">
        <v>10</v>
      </c>
      <c r="Q5" s="876">
        <v>45855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Четверг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 t="s">
        <v>19</v>
      </c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20</v>
      </c>
      <c r="Q8" s="743">
        <v>0.625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21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22</v>
      </c>
      <c r="Q10" s="754"/>
      <c r="R10" s="755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45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36</v>
      </c>
      <c r="B17" s="614" t="s">
        <v>37</v>
      </c>
      <c r="C17" s="742" t="s">
        <v>38</v>
      </c>
      <c r="D17" s="614" t="s">
        <v>39</v>
      </c>
      <c r="E17" s="678"/>
      <c r="F17" s="614" t="s">
        <v>40</v>
      </c>
      <c r="G17" s="614" t="s">
        <v>41</v>
      </c>
      <c r="H17" s="614" t="s">
        <v>42</v>
      </c>
      <c r="I17" s="614" t="s">
        <v>43</v>
      </c>
      <c r="J17" s="614" t="s">
        <v>44</v>
      </c>
      <c r="K17" s="614" t="s">
        <v>45</v>
      </c>
      <c r="L17" s="614" t="s">
        <v>46</v>
      </c>
      <c r="M17" s="614" t="s">
        <v>47</v>
      </c>
      <c r="N17" s="614" t="s">
        <v>48</v>
      </c>
      <c r="O17" s="614" t="s">
        <v>49</v>
      </c>
      <c r="P17" s="614" t="s">
        <v>50</v>
      </c>
      <c r="Q17" s="677"/>
      <c r="R17" s="677"/>
      <c r="S17" s="677"/>
      <c r="T17" s="678"/>
      <c r="U17" s="900" t="s">
        <v>51</v>
      </c>
      <c r="V17" s="597"/>
      <c r="W17" s="614" t="s">
        <v>52</v>
      </c>
      <c r="X17" s="614" t="s">
        <v>53</v>
      </c>
      <c r="Y17" s="901" t="s">
        <v>54</v>
      </c>
      <c r="Z17" s="821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58"/>
      <c r="AF17" s="859"/>
      <c r="AG17" s="66"/>
      <c r="BD17" s="65" t="s">
        <v>60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63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64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72</v>
      </c>
      <c r="Q23" s="582"/>
      <c r="R23" s="582"/>
      <c r="S23" s="582"/>
      <c r="T23" s="582"/>
      <c r="U23" s="582"/>
      <c r="V23" s="58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72</v>
      </c>
      <c r="Q24" s="582"/>
      <c r="R24" s="582"/>
      <c r="S24" s="582"/>
      <c r="T24" s="582"/>
      <c r="U24" s="582"/>
      <c r="V24" s="58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74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72</v>
      </c>
      <c r="Q32" s="582"/>
      <c r="R32" s="582"/>
      <c r="S32" s="582"/>
      <c r="T32" s="582"/>
      <c r="U32" s="582"/>
      <c r="V32" s="58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72</v>
      </c>
      <c r="Q33" s="582"/>
      <c r="R33" s="582"/>
      <c r="S33" s="582"/>
      <c r="T33" s="582"/>
      <c r="U33" s="582"/>
      <c r="V33" s="58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95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72</v>
      </c>
      <c r="Q36" s="582"/>
      <c r="R36" s="582"/>
      <c r="S36" s="582"/>
      <c r="T36" s="582"/>
      <c r="U36" s="582"/>
      <c r="V36" s="58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72</v>
      </c>
      <c r="Q37" s="582"/>
      <c r="R37" s="582"/>
      <c r="S37" s="582"/>
      <c r="T37" s="582"/>
      <c r="U37" s="582"/>
      <c r="V37" s="58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101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102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103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72</v>
      </c>
      <c r="Q44" s="582"/>
      <c r="R44" s="582"/>
      <c r="S44" s="582"/>
      <c r="T44" s="582"/>
      <c r="U44" s="582"/>
      <c r="V44" s="583"/>
      <c r="W44" s="37" t="s">
        <v>73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hidden="1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72</v>
      </c>
      <c r="Q45" s="582"/>
      <c r="R45" s="582"/>
      <c r="S45" s="582"/>
      <c r="T45" s="582"/>
      <c r="U45" s="582"/>
      <c r="V45" s="583"/>
      <c r="W45" s="37" t="s">
        <v>70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hidden="1" customHeight="1" x14ac:dyDescent="0.25">
      <c r="A46" s="579" t="s">
        <v>74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72</v>
      </c>
      <c r="Q48" s="582"/>
      <c r="R48" s="582"/>
      <c r="S48" s="582"/>
      <c r="T48" s="582"/>
      <c r="U48" s="582"/>
      <c r="V48" s="58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72</v>
      </c>
      <c r="Q49" s="582"/>
      <c r="R49" s="582"/>
      <c r="S49" s="582"/>
      <c r="T49" s="582"/>
      <c r="U49" s="582"/>
      <c r="V49" s="58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119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103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72</v>
      </c>
      <c r="Q58" s="582"/>
      <c r="R58" s="582"/>
      <c r="S58" s="582"/>
      <c r="T58" s="582"/>
      <c r="U58" s="582"/>
      <c r="V58" s="583"/>
      <c r="W58" s="37" t="s">
        <v>73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hidden="1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72</v>
      </c>
      <c r="Q59" s="582"/>
      <c r="R59" s="582"/>
      <c r="S59" s="582"/>
      <c r="T59" s="582"/>
      <c r="U59" s="582"/>
      <c r="V59" s="583"/>
      <c r="W59" s="37" t="s">
        <v>70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hidden="1" customHeight="1" x14ac:dyDescent="0.25">
      <c r="A60" s="579" t="s">
        <v>139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72</v>
      </c>
      <c r="Q65" s="582"/>
      <c r="R65" s="582"/>
      <c r="S65" s="582"/>
      <c r="T65" s="582"/>
      <c r="U65" s="582"/>
      <c r="V65" s="583"/>
      <c r="W65" s="37" t="s">
        <v>73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hidden="1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72</v>
      </c>
      <c r="Q66" s="582"/>
      <c r="R66" s="582"/>
      <c r="S66" s="582"/>
      <c r="T66" s="582"/>
      <c r="U66" s="582"/>
      <c r="V66" s="583"/>
      <c r="W66" s="37" t="s">
        <v>70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hidden="1" customHeight="1" x14ac:dyDescent="0.25">
      <c r="A67" s="579" t="s">
        <v>64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72</v>
      </c>
      <c r="Q71" s="582"/>
      <c r="R71" s="582"/>
      <c r="S71" s="582"/>
      <c r="T71" s="582"/>
      <c r="U71" s="582"/>
      <c r="V71" s="58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72</v>
      </c>
      <c r="Q72" s="582"/>
      <c r="R72" s="582"/>
      <c r="S72" s="582"/>
      <c r="T72" s="582"/>
      <c r="U72" s="582"/>
      <c r="V72" s="58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74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16.8</v>
      </c>
      <c r="Y76" s="568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17.814</v>
      </c>
      <c r="BN76" s="64">
        <f t="shared" si="13"/>
        <v>17.814</v>
      </c>
      <c r="BO76" s="64">
        <f t="shared" si="14"/>
        <v>3.125E-2</v>
      </c>
      <c r="BP76" s="64">
        <f t="shared" si="15"/>
        <v>3.125E-2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72</v>
      </c>
      <c r="Q80" s="582"/>
      <c r="R80" s="582"/>
      <c r="S80" s="582"/>
      <c r="T80" s="582"/>
      <c r="U80" s="582"/>
      <c r="V80" s="583"/>
      <c r="W80" s="37" t="s">
        <v>73</v>
      </c>
      <c r="X80" s="569">
        <f>IFERROR(X74/H74,"0")+IFERROR(X75/H75,"0")+IFERROR(X76/H76,"0")+IFERROR(X77/H77,"0")+IFERROR(X78/H78,"0")+IFERROR(X79/H79,"0")</f>
        <v>2</v>
      </c>
      <c r="Y80" s="569">
        <f>IFERROR(Y74/H74,"0")+IFERROR(Y75/H75,"0")+IFERROR(Y76/H76,"0")+IFERROR(Y77/H77,"0")+IFERROR(Y78/H78,"0")+IFERROR(Y79/H79,"0")</f>
        <v>2</v>
      </c>
      <c r="Z80" s="569">
        <f>IFERROR(IF(Z74="",0,Z74),"0")+IFERROR(IF(Z75="",0,Z75),"0")+IFERROR(IF(Z76="",0,Z76),"0")+IFERROR(IF(Z77="",0,Z77),"0")+IFERROR(IF(Z78="",0,Z78),"0")+IFERROR(IF(Z79="",0,Z79),"0")</f>
        <v>3.7960000000000001E-2</v>
      </c>
      <c r="AA80" s="570"/>
      <c r="AB80" s="570"/>
      <c r="AC80" s="570"/>
    </row>
    <row r="81" spans="1:68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72</v>
      </c>
      <c r="Q81" s="582"/>
      <c r="R81" s="582"/>
      <c r="S81" s="582"/>
      <c r="T81" s="582"/>
      <c r="U81" s="582"/>
      <c r="V81" s="583"/>
      <c r="W81" s="37" t="s">
        <v>70</v>
      </c>
      <c r="X81" s="569">
        <f>IFERROR(SUM(X74:X79),"0")</f>
        <v>16.8</v>
      </c>
      <c r="Y81" s="569">
        <f>IFERROR(SUM(Y74:Y79),"0")</f>
        <v>16.8</v>
      </c>
      <c r="Z81" s="37"/>
      <c r="AA81" s="570"/>
      <c r="AB81" s="570"/>
      <c r="AC81" s="570"/>
    </row>
    <row r="82" spans="1:68" ht="14.25" hidden="1" customHeight="1" x14ac:dyDescent="0.25">
      <c r="A82" s="579" t="s">
        <v>174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72</v>
      </c>
      <c r="Q85" s="582"/>
      <c r="R85" s="582"/>
      <c r="S85" s="582"/>
      <c r="T85" s="582"/>
      <c r="U85" s="582"/>
      <c r="V85" s="583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72</v>
      </c>
      <c r="Q86" s="582"/>
      <c r="R86" s="582"/>
      <c r="S86" s="582"/>
      <c r="T86" s="582"/>
      <c r="U86" s="582"/>
      <c r="V86" s="583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181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103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72</v>
      </c>
      <c r="Q92" s="582"/>
      <c r="R92" s="582"/>
      <c r="S92" s="582"/>
      <c r="T92" s="582"/>
      <c r="U92" s="582"/>
      <c r="V92" s="583"/>
      <c r="W92" s="37" t="s">
        <v>73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hidden="1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72</v>
      </c>
      <c r="Q93" s="582"/>
      <c r="R93" s="582"/>
      <c r="S93" s="582"/>
      <c r="T93" s="582"/>
      <c r="U93" s="582"/>
      <c r="V93" s="583"/>
      <c r="W93" s="37" t="s">
        <v>70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hidden="1" customHeight="1" x14ac:dyDescent="0.25">
      <c r="A94" s="579" t="s">
        <v>74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4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72</v>
      </c>
      <c r="Q101" s="582"/>
      <c r="R101" s="582"/>
      <c r="S101" s="582"/>
      <c r="T101" s="582"/>
      <c r="U101" s="582"/>
      <c r="V101" s="583"/>
      <c r="W101" s="37" t="s">
        <v>73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hidden="1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72</v>
      </c>
      <c r="Q102" s="582"/>
      <c r="R102" s="582"/>
      <c r="S102" s="582"/>
      <c r="T102" s="582"/>
      <c r="U102" s="582"/>
      <c r="V102" s="583"/>
      <c r="W102" s="37" t="s">
        <v>70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hidden="1" customHeight="1" x14ac:dyDescent="0.25">
      <c r="A103" s="587" t="s">
        <v>204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103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72</v>
      </c>
      <c r="Q109" s="582"/>
      <c r="R109" s="582"/>
      <c r="S109" s="582"/>
      <c r="T109" s="582"/>
      <c r="U109" s="582"/>
      <c r="V109" s="583"/>
      <c r="W109" s="37" t="s">
        <v>73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hidden="1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72</v>
      </c>
      <c r="Q110" s="582"/>
      <c r="R110" s="582"/>
      <c r="S110" s="582"/>
      <c r="T110" s="582"/>
      <c r="U110" s="582"/>
      <c r="V110" s="583"/>
      <c r="W110" s="37" t="s">
        <v>70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139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72</v>
      </c>
      <c r="Q115" s="582"/>
      <c r="R115" s="582"/>
      <c r="S115" s="582"/>
      <c r="T115" s="582"/>
      <c r="U115" s="582"/>
      <c r="V115" s="58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72</v>
      </c>
      <c r="Q116" s="582"/>
      <c r="R116" s="582"/>
      <c r="S116" s="582"/>
      <c r="T116" s="582"/>
      <c r="U116" s="582"/>
      <c r="V116" s="58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74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72</v>
      </c>
      <c r="Q122" s="582"/>
      <c r="R122" s="582"/>
      <c r="S122" s="582"/>
      <c r="T122" s="582"/>
      <c r="U122" s="582"/>
      <c r="V122" s="583"/>
      <c r="W122" s="37" t="s">
        <v>73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hidden="1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72</v>
      </c>
      <c r="Q123" s="582"/>
      <c r="R123" s="582"/>
      <c r="S123" s="582"/>
      <c r="T123" s="582"/>
      <c r="U123" s="582"/>
      <c r="V123" s="583"/>
      <c r="W123" s="37" t="s">
        <v>70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hidden="1" customHeight="1" x14ac:dyDescent="0.25">
      <c r="A124" s="579" t="s">
        <v>174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72</v>
      </c>
      <c r="Q127" s="582"/>
      <c r="R127" s="582"/>
      <c r="S127" s="582"/>
      <c r="T127" s="582"/>
      <c r="U127" s="582"/>
      <c r="V127" s="583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72</v>
      </c>
      <c r="Q128" s="582"/>
      <c r="R128" s="582"/>
      <c r="S128" s="582"/>
      <c r="T128" s="582"/>
      <c r="U128" s="582"/>
      <c r="V128" s="583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237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64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72</v>
      </c>
      <c r="Q133" s="582"/>
      <c r="R133" s="582"/>
      <c r="S133" s="582"/>
      <c r="T133" s="582"/>
      <c r="U133" s="582"/>
      <c r="V133" s="583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72</v>
      </c>
      <c r="Q134" s="582"/>
      <c r="R134" s="582"/>
      <c r="S134" s="582"/>
      <c r="T134" s="582"/>
      <c r="U134" s="582"/>
      <c r="V134" s="583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74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72</v>
      </c>
      <c r="Q138" s="582"/>
      <c r="R138" s="582"/>
      <c r="S138" s="582"/>
      <c r="T138" s="582"/>
      <c r="U138" s="582"/>
      <c r="V138" s="583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72</v>
      </c>
      <c r="Q139" s="582"/>
      <c r="R139" s="582"/>
      <c r="S139" s="582"/>
      <c r="T139" s="582"/>
      <c r="U139" s="582"/>
      <c r="V139" s="583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101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103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72</v>
      </c>
      <c r="Q143" s="582"/>
      <c r="R143" s="582"/>
      <c r="S143" s="582"/>
      <c r="T143" s="582"/>
      <c r="U143" s="582"/>
      <c r="V143" s="583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72</v>
      </c>
      <c r="Q144" s="582"/>
      <c r="R144" s="582"/>
      <c r="S144" s="582"/>
      <c r="T144" s="582"/>
      <c r="U144" s="582"/>
      <c r="V144" s="583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64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42</v>
      </c>
      <c r="Y147" s="568">
        <f>IFERROR(IF(X147="",0,CEILING((X147/$H147),1)*$H147),"")</f>
        <v>42</v>
      </c>
      <c r="Z147" s="36">
        <f>IFERROR(IF(Y147=0,"",ROUNDUP(Y147/H147,0)*0.00651),"")</f>
        <v>6.5100000000000005E-2</v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44.699999999999996</v>
      </c>
      <c r="BN147" s="64">
        <f>IFERROR(Y147*I147/H147,"0")</f>
        <v>44.699999999999996</v>
      </c>
      <c r="BO147" s="64">
        <f>IFERROR(1/J147*(X147/H147),"0")</f>
        <v>5.4945054945054951E-2</v>
      </c>
      <c r="BP147" s="64">
        <f>IFERROR(1/J147*(Y147/H147),"0")</f>
        <v>5.4945054945054951E-2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72</v>
      </c>
      <c r="Q149" s="582"/>
      <c r="R149" s="582"/>
      <c r="S149" s="582"/>
      <c r="T149" s="582"/>
      <c r="U149" s="582"/>
      <c r="V149" s="583"/>
      <c r="W149" s="37" t="s">
        <v>73</v>
      </c>
      <c r="X149" s="569">
        <f>IFERROR(X146/H146,"0")+IFERROR(X147/H147,"0")+IFERROR(X148/H148,"0")</f>
        <v>10</v>
      </c>
      <c r="Y149" s="569">
        <f>IFERROR(Y146/H146,"0")+IFERROR(Y147/H147,"0")+IFERROR(Y148/H148,"0")</f>
        <v>10</v>
      </c>
      <c r="Z149" s="569">
        <f>IFERROR(IF(Z146="",0,Z146),"0")+IFERROR(IF(Z147="",0,Z147),"0")+IFERROR(IF(Z148="",0,Z148),"0")</f>
        <v>6.5100000000000005E-2</v>
      </c>
      <c r="AA149" s="570"/>
      <c r="AB149" s="570"/>
      <c r="AC149" s="570"/>
    </row>
    <row r="150" spans="1:68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72</v>
      </c>
      <c r="Q150" s="582"/>
      <c r="R150" s="582"/>
      <c r="S150" s="582"/>
      <c r="T150" s="582"/>
      <c r="U150" s="582"/>
      <c r="V150" s="583"/>
      <c r="W150" s="37" t="s">
        <v>70</v>
      </c>
      <c r="X150" s="569">
        <f>IFERROR(SUM(X146:X148),"0")</f>
        <v>42</v>
      </c>
      <c r="Y150" s="569">
        <f>IFERROR(SUM(Y146:Y148),"0")</f>
        <v>42</v>
      </c>
      <c r="Z150" s="37"/>
      <c r="AA150" s="570"/>
      <c r="AB150" s="570"/>
      <c r="AC150" s="570"/>
    </row>
    <row r="151" spans="1:68" ht="27.75" hidden="1" customHeight="1" x14ac:dyDescent="0.2">
      <c r="A151" s="638" t="s">
        <v>258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259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139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72</v>
      </c>
      <c r="Q155" s="582"/>
      <c r="R155" s="582"/>
      <c r="S155" s="582"/>
      <c r="T155" s="582"/>
      <c r="U155" s="582"/>
      <c r="V155" s="58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72</v>
      </c>
      <c r="Q156" s="582"/>
      <c r="R156" s="582"/>
      <c r="S156" s="582"/>
      <c r="T156" s="582"/>
      <c r="U156" s="582"/>
      <c r="V156" s="58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64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72</v>
      </c>
      <c r="Q167" s="582"/>
      <c r="R167" s="582"/>
      <c r="S167" s="582"/>
      <c r="T167" s="582"/>
      <c r="U167" s="582"/>
      <c r="V167" s="58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hidden="1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72</v>
      </c>
      <c r="Q168" s="582"/>
      <c r="R168" s="582"/>
      <c r="S168" s="582"/>
      <c r="T168" s="582"/>
      <c r="U168" s="582"/>
      <c r="V168" s="583"/>
      <c r="W168" s="37" t="s">
        <v>70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hidden="1" customHeight="1" x14ac:dyDescent="0.25">
      <c r="A169" s="579" t="s">
        <v>95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72</v>
      </c>
      <c r="Q173" s="582"/>
      <c r="R173" s="582"/>
      <c r="S173" s="582"/>
      <c r="T173" s="582"/>
      <c r="U173" s="582"/>
      <c r="V173" s="583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72</v>
      </c>
      <c r="Q174" s="582"/>
      <c r="R174" s="582"/>
      <c r="S174" s="582"/>
      <c r="T174" s="582"/>
      <c r="U174" s="582"/>
      <c r="V174" s="583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296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72</v>
      </c>
      <c r="Q177" s="582"/>
      <c r="R177" s="582"/>
      <c r="S177" s="582"/>
      <c r="T177" s="582"/>
      <c r="U177" s="582"/>
      <c r="V177" s="583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72</v>
      </c>
      <c r="Q178" s="582"/>
      <c r="R178" s="582"/>
      <c r="S178" s="582"/>
      <c r="T178" s="582"/>
      <c r="U178" s="582"/>
      <c r="V178" s="583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299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103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72</v>
      </c>
      <c r="Q183" s="582"/>
      <c r="R183" s="582"/>
      <c r="S183" s="582"/>
      <c r="T183" s="582"/>
      <c r="U183" s="582"/>
      <c r="V183" s="58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72</v>
      </c>
      <c r="Q184" s="582"/>
      <c r="R184" s="582"/>
      <c r="S184" s="582"/>
      <c r="T184" s="582"/>
      <c r="U184" s="582"/>
      <c r="V184" s="58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139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72</v>
      </c>
      <c r="Q188" s="582"/>
      <c r="R188" s="582"/>
      <c r="S188" s="582"/>
      <c r="T188" s="582"/>
      <c r="U188" s="582"/>
      <c r="V188" s="58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72</v>
      </c>
      <c r="Q189" s="582"/>
      <c r="R189" s="582"/>
      <c r="S189" s="582"/>
      <c r="T189" s="582"/>
      <c r="U189" s="582"/>
      <c r="V189" s="58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64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72</v>
      </c>
      <c r="Q199" s="582"/>
      <c r="R199" s="582"/>
      <c r="S199" s="582"/>
      <c r="T199" s="582"/>
      <c r="U199" s="582"/>
      <c r="V199" s="58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hidden="1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72</v>
      </c>
      <c r="Q200" s="582"/>
      <c r="R200" s="582"/>
      <c r="S200" s="582"/>
      <c r="T200" s="582"/>
      <c r="U200" s="582"/>
      <c r="V200" s="583"/>
      <c r="W200" s="37" t="s">
        <v>70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hidden="1" customHeight="1" x14ac:dyDescent="0.25">
      <c r="A201" s="579" t="s">
        <v>74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72</v>
      </c>
      <c r="Q211" s="582"/>
      <c r="R211" s="582"/>
      <c r="S211" s="582"/>
      <c r="T211" s="582"/>
      <c r="U211" s="582"/>
      <c r="V211" s="58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hidden="1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72</v>
      </c>
      <c r="Q212" s="582"/>
      <c r="R212" s="582"/>
      <c r="S212" s="582"/>
      <c r="T212" s="582"/>
      <c r="U212" s="582"/>
      <c r="V212" s="583"/>
      <c r="W212" s="37" t="s">
        <v>70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hidden="1" customHeight="1" x14ac:dyDescent="0.25">
      <c r="A213" s="579" t="s">
        <v>174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72</v>
      </c>
      <c r="Q216" s="582"/>
      <c r="R216" s="582"/>
      <c r="S216" s="582"/>
      <c r="T216" s="582"/>
      <c r="U216" s="582"/>
      <c r="V216" s="583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72</v>
      </c>
      <c r="Q217" s="582"/>
      <c r="R217" s="582"/>
      <c r="S217" s="582"/>
      <c r="T217" s="582"/>
      <c r="U217" s="582"/>
      <c r="V217" s="583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7" t="s">
        <v>360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103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72</v>
      </c>
      <c r="Q227" s="582"/>
      <c r="R227" s="582"/>
      <c r="S227" s="582"/>
      <c r="T227" s="582"/>
      <c r="U227" s="582"/>
      <c r="V227" s="58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72</v>
      </c>
      <c r="Q228" s="582"/>
      <c r="R228" s="582"/>
      <c r="S228" s="582"/>
      <c r="T228" s="582"/>
      <c r="U228" s="582"/>
      <c r="V228" s="583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139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72</v>
      </c>
      <c r="Q232" s="582"/>
      <c r="R232" s="582"/>
      <c r="S232" s="582"/>
      <c r="T232" s="582"/>
      <c r="U232" s="582"/>
      <c r="V232" s="58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72</v>
      </c>
      <c r="Q233" s="582"/>
      <c r="R233" s="582"/>
      <c r="S233" s="582"/>
      <c r="T233" s="582"/>
      <c r="U233" s="582"/>
      <c r="V233" s="58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383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828" t="s">
        <v>386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72</v>
      </c>
      <c r="Q236" s="582"/>
      <c r="R236" s="582"/>
      <c r="S236" s="582"/>
      <c r="T236" s="582"/>
      <c r="U236" s="582"/>
      <c r="V236" s="58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72</v>
      </c>
      <c r="Q237" s="582"/>
      <c r="R237" s="582"/>
      <c r="S237" s="582"/>
      <c r="T237" s="582"/>
      <c r="U237" s="582"/>
      <c r="V237" s="58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388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70" t="s">
        <v>394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392</v>
      </c>
      <c r="B241" s="54" t="s">
        <v>395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396</v>
      </c>
      <c r="B242" s="54" t="s">
        <v>397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398</v>
      </c>
      <c r="B243" s="54" t="s">
        <v>399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400</v>
      </c>
      <c r="B244" s="54" t="s">
        <v>401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72</v>
      </c>
      <c r="Q245" s="582"/>
      <c r="R245" s="582"/>
      <c r="S245" s="582"/>
      <c r="T245" s="582"/>
      <c r="U245" s="582"/>
      <c r="V245" s="583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72</v>
      </c>
      <c r="Q246" s="582"/>
      <c r="R246" s="582"/>
      <c r="S246" s="582"/>
      <c r="T246" s="582"/>
      <c r="U246" s="582"/>
      <c r="V246" s="583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402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103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403</v>
      </c>
      <c r="B249" s="54" t="s">
        <v>404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406</v>
      </c>
      <c r="B250" s="54" t="s">
        <v>407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409</v>
      </c>
      <c r="B251" s="54" t="s">
        <v>410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415</v>
      </c>
      <c r="B253" s="54" t="s">
        <v>416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72</v>
      </c>
      <c r="Q254" s="582"/>
      <c r="R254" s="582"/>
      <c r="S254" s="582"/>
      <c r="T254" s="582"/>
      <c r="U254" s="582"/>
      <c r="V254" s="583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72</v>
      </c>
      <c r="Q255" s="582"/>
      <c r="R255" s="582"/>
      <c r="S255" s="582"/>
      <c r="T255" s="582"/>
      <c r="U255" s="582"/>
      <c r="V255" s="583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418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103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419</v>
      </c>
      <c r="B258" s="54" t="s">
        <v>420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421</v>
      </c>
      <c r="B259" s="54" t="s">
        <v>422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424</v>
      </c>
      <c r="B260" s="54" t="s">
        <v>425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427</v>
      </c>
      <c r="B261" s="54" t="s">
        <v>428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78" t="s">
        <v>429</v>
      </c>
      <c r="Q261" s="574"/>
      <c r="R261" s="574"/>
      <c r="S261" s="574"/>
      <c r="T261" s="575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72</v>
      </c>
      <c r="Q262" s="582"/>
      <c r="R262" s="582"/>
      <c r="S262" s="582"/>
      <c r="T262" s="582"/>
      <c r="U262" s="582"/>
      <c r="V262" s="58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72</v>
      </c>
      <c r="Q263" s="582"/>
      <c r="R263" s="582"/>
      <c r="S263" s="582"/>
      <c r="T263" s="582"/>
      <c r="U263" s="582"/>
      <c r="V263" s="58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431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74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432</v>
      </c>
      <c r="B266" s="54" t="s">
        <v>433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435</v>
      </c>
      <c r="B267" s="54" t="s">
        <v>436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438</v>
      </c>
      <c r="B268" s="54" t="s">
        <v>439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72</v>
      </c>
      <c r="Q269" s="582"/>
      <c r="R269" s="582"/>
      <c r="S269" s="582"/>
      <c r="T269" s="582"/>
      <c r="U269" s="582"/>
      <c r="V269" s="583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72</v>
      </c>
      <c r="Q270" s="582"/>
      <c r="R270" s="582"/>
      <c r="S270" s="582"/>
      <c r="T270" s="582"/>
      <c r="U270" s="582"/>
      <c r="V270" s="583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7" t="s">
        <v>441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64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442</v>
      </c>
      <c r="B273" s="54" t="s">
        <v>443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72</v>
      </c>
      <c r="Q274" s="582"/>
      <c r="R274" s="582"/>
      <c r="S274" s="582"/>
      <c r="T274" s="582"/>
      <c r="U274" s="582"/>
      <c r="V274" s="58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72</v>
      </c>
      <c r="Q275" s="582"/>
      <c r="R275" s="582"/>
      <c r="S275" s="582"/>
      <c r="T275" s="582"/>
      <c r="U275" s="582"/>
      <c r="V275" s="58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74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445</v>
      </c>
      <c r="B277" s="54" t="s">
        <v>446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72</v>
      </c>
      <c r="Q278" s="582"/>
      <c r="R278" s="582"/>
      <c r="S278" s="582"/>
      <c r="T278" s="582"/>
      <c r="U278" s="582"/>
      <c r="V278" s="58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72</v>
      </c>
      <c r="Q279" s="582"/>
      <c r="R279" s="582"/>
      <c r="S279" s="582"/>
      <c r="T279" s="582"/>
      <c r="U279" s="582"/>
      <c r="V279" s="58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448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103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449</v>
      </c>
      <c r="B282" s="54" t="s">
        <v>450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72</v>
      </c>
      <c r="Q283" s="582"/>
      <c r="R283" s="582"/>
      <c r="S283" s="582"/>
      <c r="T283" s="582"/>
      <c r="U283" s="582"/>
      <c r="V283" s="58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72</v>
      </c>
      <c r="Q284" s="582"/>
      <c r="R284" s="582"/>
      <c r="S284" s="582"/>
      <c r="T284" s="582"/>
      <c r="U284" s="582"/>
      <c r="V284" s="58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453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103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454</v>
      </c>
      <c r="B287" s="54" t="s">
        <v>455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457</v>
      </c>
      <c r="B288" s="54" t="s">
        <v>458</v>
      </c>
      <c r="C288" s="31">
        <v>4301011911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457</v>
      </c>
      <c r="B289" s="54" t="s">
        <v>461</v>
      </c>
      <c r="C289" s="31">
        <v>4301012016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IFERROR(IF(Y289=0,"",ROUNDUP(Y289/H289,0)*0.01898),"")</f>
        <v/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463</v>
      </c>
      <c r="B290" s="54" t="s">
        <v>464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466</v>
      </c>
      <c r="B291" s="54" t="s">
        <v>467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468</v>
      </c>
      <c r="B292" s="54" t="s">
        <v>469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72</v>
      </c>
      <c r="Q293" s="582"/>
      <c r="R293" s="582"/>
      <c r="S293" s="582"/>
      <c r="T293" s="582"/>
      <c r="U293" s="582"/>
      <c r="V293" s="583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72</v>
      </c>
      <c r="Q294" s="582"/>
      <c r="R294" s="582"/>
      <c r="S294" s="582"/>
      <c r="T294" s="582"/>
      <c r="U294" s="582"/>
      <c r="V294" s="583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64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471</v>
      </c>
      <c r="B296" s="54" t="s">
        <v>472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474</v>
      </c>
      <c r="B297" s="54" t="s">
        <v>475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482</v>
      </c>
      <c r="B300" s="54" t="s">
        <v>483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487</v>
      </c>
      <c r="B302" s="54" t="s">
        <v>488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72</v>
      </c>
      <c r="Q303" s="582"/>
      <c r="R303" s="582"/>
      <c r="S303" s="582"/>
      <c r="T303" s="582"/>
      <c r="U303" s="582"/>
      <c r="V303" s="58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72</v>
      </c>
      <c r="Q304" s="582"/>
      <c r="R304" s="582"/>
      <c r="S304" s="582"/>
      <c r="T304" s="582"/>
      <c r="U304" s="582"/>
      <c r="V304" s="583"/>
      <c r="W304" s="37" t="s">
        <v>70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9" t="s">
        <v>74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2000</v>
      </c>
      <c r="Y306" s="568">
        <f>IFERROR(IF(X306="",0,CEILING((X306/$H306),1)*$H306),"")</f>
        <v>2004.6</v>
      </c>
      <c r="Z306" s="36">
        <f>IFERROR(IF(Y306=0,"",ROUNDUP(Y306/H306,0)*0.01898),"")</f>
        <v>4.8778600000000001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2131.5384615384614</v>
      </c>
      <c r="BN306" s="64">
        <f>IFERROR(Y306*I306/H306,"0")</f>
        <v>2136.4409999999998</v>
      </c>
      <c r="BO306" s="64">
        <f>IFERROR(1/J306*(X306/H306),"0")</f>
        <v>4.0064102564102564</v>
      </c>
      <c r="BP306" s="64">
        <f>IFERROR(1/J306*(Y306/H306),"0")</f>
        <v>4.015625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499</v>
      </c>
      <c r="B309" s="54" t="s">
        <v>500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72</v>
      </c>
      <c r="Q311" s="582"/>
      <c r="R311" s="582"/>
      <c r="S311" s="582"/>
      <c r="T311" s="582"/>
      <c r="U311" s="582"/>
      <c r="V311" s="583"/>
      <c r="W311" s="37" t="s">
        <v>73</v>
      </c>
      <c r="X311" s="569">
        <f>IFERROR(X306/H306,"0")+IFERROR(X307/H307,"0")+IFERROR(X308/H308,"0")+IFERROR(X309/H309,"0")+IFERROR(X310/H310,"0")</f>
        <v>256.41025641025641</v>
      </c>
      <c r="Y311" s="569">
        <f>IFERROR(Y306/H306,"0")+IFERROR(Y307/H307,"0")+IFERROR(Y308/H308,"0")+IFERROR(Y309/H309,"0")+IFERROR(Y310/H310,"0")</f>
        <v>257</v>
      </c>
      <c r="Z311" s="569">
        <f>IFERROR(IF(Z306="",0,Z306),"0")+IFERROR(IF(Z307="",0,Z307),"0")+IFERROR(IF(Z308="",0,Z308),"0")+IFERROR(IF(Z309="",0,Z309),"0")+IFERROR(IF(Z310="",0,Z310),"0")</f>
        <v>4.8778600000000001</v>
      </c>
      <c r="AA311" s="570"/>
      <c r="AB311" s="570"/>
      <c r="AC311" s="570"/>
    </row>
    <row r="312" spans="1:68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72</v>
      </c>
      <c r="Q312" s="582"/>
      <c r="R312" s="582"/>
      <c r="S312" s="582"/>
      <c r="T312" s="582"/>
      <c r="U312" s="582"/>
      <c r="V312" s="583"/>
      <c r="W312" s="37" t="s">
        <v>70</v>
      </c>
      <c r="X312" s="569">
        <f>IFERROR(SUM(X306:X310),"0")</f>
        <v>2000</v>
      </c>
      <c r="Y312" s="569">
        <f>IFERROR(SUM(Y306:Y310),"0")</f>
        <v>2004.6</v>
      </c>
      <c r="Z312" s="37"/>
      <c r="AA312" s="570"/>
      <c r="AB312" s="570"/>
      <c r="AC312" s="570"/>
    </row>
    <row r="313" spans="1:68" ht="14.25" hidden="1" customHeight="1" x14ac:dyDescent="0.25">
      <c r="A313" s="579" t="s">
        <v>174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505</v>
      </c>
      <c r="B314" s="54" t="s">
        <v>506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508</v>
      </c>
      <c r="B315" s="54" t="s">
        <v>509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70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511</v>
      </c>
      <c r="B316" s="54" t="s">
        <v>512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72</v>
      </c>
      <c r="Q317" s="582"/>
      <c r="R317" s="582"/>
      <c r="S317" s="582"/>
      <c r="T317" s="582"/>
      <c r="U317" s="582"/>
      <c r="V317" s="583"/>
      <c r="W317" s="37" t="s">
        <v>73</v>
      </c>
      <c r="X317" s="569">
        <f>IFERROR(X314/H314,"0")+IFERROR(X315/H315,"0")+IFERROR(X316/H316,"0")</f>
        <v>0</v>
      </c>
      <c r="Y317" s="569">
        <f>IFERROR(Y314/H314,"0")+IFERROR(Y315/H315,"0")+IFERROR(Y316/H316,"0")</f>
        <v>0</v>
      </c>
      <c r="Z317" s="569">
        <f>IFERROR(IF(Z314="",0,Z314),"0")+IFERROR(IF(Z315="",0,Z315),"0")+IFERROR(IF(Z316="",0,Z316),"0")</f>
        <v>0</v>
      </c>
      <c r="AA317" s="570"/>
      <c r="AB317" s="570"/>
      <c r="AC317" s="570"/>
    </row>
    <row r="318" spans="1:68" hidden="1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72</v>
      </c>
      <c r="Q318" s="582"/>
      <c r="R318" s="582"/>
      <c r="S318" s="582"/>
      <c r="T318" s="582"/>
      <c r="U318" s="582"/>
      <c r="V318" s="583"/>
      <c r="W318" s="37" t="s">
        <v>70</v>
      </c>
      <c r="X318" s="569">
        <f>IFERROR(SUM(X314:X316),"0")</f>
        <v>0</v>
      </c>
      <c r="Y318" s="569">
        <f>IFERROR(SUM(Y314:Y316),"0")</f>
        <v>0</v>
      </c>
      <c r="Z318" s="37"/>
      <c r="AA318" s="570"/>
      <c r="AB318" s="570"/>
      <c r="AC318" s="570"/>
    </row>
    <row r="319" spans="1:68" ht="14.25" hidden="1" customHeight="1" x14ac:dyDescent="0.25">
      <c r="A319" s="579" t="s">
        <v>95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0" t="s">
        <v>520</v>
      </c>
      <c r="Q321" s="574"/>
      <c r="R321" s="574"/>
      <c r="S321" s="574"/>
      <c r="T321" s="575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524</v>
      </c>
      <c r="B323" s="54" t="s">
        <v>525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72</v>
      </c>
      <c r="Q324" s="582"/>
      <c r="R324" s="582"/>
      <c r="S324" s="582"/>
      <c r="T324" s="582"/>
      <c r="U324" s="582"/>
      <c r="V324" s="583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72</v>
      </c>
      <c r="Q325" s="582"/>
      <c r="R325" s="582"/>
      <c r="S325" s="582"/>
      <c r="T325" s="582"/>
      <c r="U325" s="582"/>
      <c r="V325" s="583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526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527</v>
      </c>
      <c r="B327" s="54" t="s">
        <v>528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533</v>
      </c>
      <c r="B329" s="54" t="s">
        <v>534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72</v>
      </c>
      <c r="Q330" s="582"/>
      <c r="R330" s="582"/>
      <c r="S330" s="582"/>
      <c r="T330" s="582"/>
      <c r="U330" s="582"/>
      <c r="V330" s="583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72</v>
      </c>
      <c r="Q331" s="582"/>
      <c r="R331" s="582"/>
      <c r="S331" s="582"/>
      <c r="T331" s="582"/>
      <c r="U331" s="582"/>
      <c r="V331" s="583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535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74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539</v>
      </c>
      <c r="B335" s="54" t="s">
        <v>540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70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70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72</v>
      </c>
      <c r="Q337" s="582"/>
      <c r="R337" s="582"/>
      <c r="S337" s="582"/>
      <c r="T337" s="582"/>
      <c r="U337" s="582"/>
      <c r="V337" s="583"/>
      <c r="W337" s="37" t="s">
        <v>73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72</v>
      </c>
      <c r="Q338" s="582"/>
      <c r="R338" s="582"/>
      <c r="S338" s="582"/>
      <c r="T338" s="582"/>
      <c r="U338" s="582"/>
      <c r="V338" s="583"/>
      <c r="W338" s="37" t="s">
        <v>70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638" t="s">
        <v>545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546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103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hidden="1" customHeight="1" x14ac:dyDescent="0.25">
      <c r="A342" s="54" t="s">
        <v>547</v>
      </c>
      <c r="B342" s="54" t="s">
        <v>548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70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hidden="1" customHeight="1" x14ac:dyDescent="0.25">
      <c r="A343" s="54" t="s">
        <v>550</v>
      </c>
      <c r="B343" s="54" t="s">
        <v>551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70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hidden="1" customHeight="1" x14ac:dyDescent="0.25">
      <c r="A344" s="54" t="s">
        <v>553</v>
      </c>
      <c r="B344" s="54" t="s">
        <v>554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70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hidden="1" customHeight="1" x14ac:dyDescent="0.25">
      <c r="A345" s="54" t="s">
        <v>556</v>
      </c>
      <c r="B345" s="54" t="s">
        <v>557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564</v>
      </c>
      <c r="B348" s="54" t="s">
        <v>565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hidden="1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72</v>
      </c>
      <c r="Q349" s="582"/>
      <c r="R349" s="582"/>
      <c r="S349" s="582"/>
      <c r="T349" s="582"/>
      <c r="U349" s="582"/>
      <c r="V349" s="58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0</v>
      </c>
      <c r="Y349" s="569">
        <f>IFERROR(Y342/H342,"0")+IFERROR(Y343/H343,"0")+IFERROR(Y344/H344,"0")+IFERROR(Y345/H345,"0")+IFERROR(Y346/H346,"0")+IFERROR(Y347/H347,"0")+IFERROR(Y348/H348,"0")</f>
        <v>0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570"/>
      <c r="AB349" s="570"/>
      <c r="AC349" s="570"/>
    </row>
    <row r="350" spans="1:68" hidden="1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72</v>
      </c>
      <c r="Q350" s="582"/>
      <c r="R350" s="582"/>
      <c r="S350" s="582"/>
      <c r="T350" s="582"/>
      <c r="U350" s="582"/>
      <c r="V350" s="583"/>
      <c r="W350" s="37" t="s">
        <v>70</v>
      </c>
      <c r="X350" s="569">
        <f>IFERROR(SUM(X342:X348),"0")</f>
        <v>0</v>
      </c>
      <c r="Y350" s="569">
        <f>IFERROR(SUM(Y342:Y348),"0")</f>
        <v>0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139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hidden="1" customHeight="1" x14ac:dyDescent="0.25">
      <c r="A352" s="54" t="s">
        <v>566</v>
      </c>
      <c r="B352" s="54" t="s">
        <v>567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569</v>
      </c>
      <c r="B353" s="54" t="s">
        <v>570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72</v>
      </c>
      <c r="Q354" s="582"/>
      <c r="R354" s="582"/>
      <c r="S354" s="582"/>
      <c r="T354" s="582"/>
      <c r="U354" s="582"/>
      <c r="V354" s="583"/>
      <c r="W354" s="37" t="s">
        <v>73</v>
      </c>
      <c r="X354" s="569">
        <f>IFERROR(X352/H352,"0")+IFERROR(X353/H353,"0")</f>
        <v>0</v>
      </c>
      <c r="Y354" s="569">
        <f>IFERROR(Y352/H352,"0")+IFERROR(Y353/H353,"0")</f>
        <v>0</v>
      </c>
      <c r="Z354" s="569">
        <f>IFERROR(IF(Z352="",0,Z352),"0")+IFERROR(IF(Z353="",0,Z353),"0")</f>
        <v>0</v>
      </c>
      <c r="AA354" s="570"/>
      <c r="AB354" s="570"/>
      <c r="AC354" s="570"/>
    </row>
    <row r="355" spans="1:68" hidden="1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72</v>
      </c>
      <c r="Q355" s="582"/>
      <c r="R355" s="582"/>
      <c r="S355" s="582"/>
      <c r="T355" s="582"/>
      <c r="U355" s="582"/>
      <c r="V355" s="583"/>
      <c r="W355" s="37" t="s">
        <v>70</v>
      </c>
      <c r="X355" s="569">
        <f>IFERROR(SUM(X352:X353),"0")</f>
        <v>0</v>
      </c>
      <c r="Y355" s="569">
        <f>IFERROR(SUM(Y352:Y353),"0")</f>
        <v>0</v>
      </c>
      <c r="Z355" s="37"/>
      <c r="AA355" s="570"/>
      <c r="AB355" s="570"/>
      <c r="AC355" s="570"/>
    </row>
    <row r="356" spans="1:68" ht="14.25" hidden="1" customHeight="1" x14ac:dyDescent="0.25">
      <c r="A356" s="579" t="s">
        <v>74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574</v>
      </c>
      <c r="B358" s="54" t="s">
        <v>575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72</v>
      </c>
      <c r="Q359" s="582"/>
      <c r="R359" s="582"/>
      <c r="S359" s="582"/>
      <c r="T359" s="582"/>
      <c r="U359" s="582"/>
      <c r="V359" s="583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72</v>
      </c>
      <c r="Q360" s="582"/>
      <c r="R360" s="582"/>
      <c r="S360" s="582"/>
      <c r="T360" s="582"/>
      <c r="U360" s="582"/>
      <c r="V360" s="583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174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577</v>
      </c>
      <c r="B362" s="54" t="s">
        <v>578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72</v>
      </c>
      <c r="Q363" s="582"/>
      <c r="R363" s="582"/>
      <c r="S363" s="582"/>
      <c r="T363" s="582"/>
      <c r="U363" s="582"/>
      <c r="V363" s="583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72</v>
      </c>
      <c r="Q364" s="582"/>
      <c r="R364" s="582"/>
      <c r="S364" s="582"/>
      <c r="T364" s="582"/>
      <c r="U364" s="582"/>
      <c r="V364" s="583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580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103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72</v>
      </c>
      <c r="Q371" s="582"/>
      <c r="R371" s="582"/>
      <c r="S371" s="582"/>
      <c r="T371" s="582"/>
      <c r="U371" s="582"/>
      <c r="V371" s="583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72</v>
      </c>
      <c r="Q372" s="582"/>
      <c r="R372" s="582"/>
      <c r="S372" s="582"/>
      <c r="T372" s="582"/>
      <c r="U372" s="582"/>
      <c r="V372" s="583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64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72</v>
      </c>
      <c r="Q375" s="582"/>
      <c r="R375" s="582"/>
      <c r="S375" s="582"/>
      <c r="T375" s="582"/>
      <c r="U375" s="582"/>
      <c r="V375" s="58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72</v>
      </c>
      <c r="Q376" s="582"/>
      <c r="R376" s="582"/>
      <c r="S376" s="582"/>
      <c r="T376" s="582"/>
      <c r="U376" s="582"/>
      <c r="V376" s="58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74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hidden="1" customHeight="1" x14ac:dyDescent="0.25">
      <c r="A378" s="54" t="s">
        <v>594</v>
      </c>
      <c r="B378" s="54" t="s">
        <v>595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597</v>
      </c>
      <c r="B379" s="54" t="s">
        <v>598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72</v>
      </c>
      <c r="Q380" s="582"/>
      <c r="R380" s="582"/>
      <c r="S380" s="582"/>
      <c r="T380" s="582"/>
      <c r="U380" s="582"/>
      <c r="V380" s="583"/>
      <c r="W380" s="37" t="s">
        <v>73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hidden="1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72</v>
      </c>
      <c r="Q381" s="582"/>
      <c r="R381" s="582"/>
      <c r="S381" s="582"/>
      <c r="T381" s="582"/>
      <c r="U381" s="582"/>
      <c r="V381" s="583"/>
      <c r="W381" s="37" t="s">
        <v>70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hidden="1" customHeight="1" x14ac:dyDescent="0.25">
      <c r="A382" s="579" t="s">
        <v>174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72</v>
      </c>
      <c r="Q384" s="582"/>
      <c r="R384" s="582"/>
      <c r="S384" s="582"/>
      <c r="T384" s="582"/>
      <c r="U384" s="582"/>
      <c r="V384" s="58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72</v>
      </c>
      <c r="Q385" s="582"/>
      <c r="R385" s="582"/>
      <c r="S385" s="582"/>
      <c r="T385" s="582"/>
      <c r="U385" s="582"/>
      <c r="V385" s="58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602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603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64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611</v>
      </c>
      <c r="B392" s="54" t="s">
        <v>612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616</v>
      </c>
      <c r="B394" s="54" t="s">
        <v>617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624</v>
      </c>
      <c r="B397" s="54" t="s">
        <v>625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72</v>
      </c>
      <c r="Q399" s="582"/>
      <c r="R399" s="582"/>
      <c r="S399" s="582"/>
      <c r="T399" s="582"/>
      <c r="U399" s="582"/>
      <c r="V399" s="58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72</v>
      </c>
      <c r="Q400" s="582"/>
      <c r="R400" s="582"/>
      <c r="S400" s="582"/>
      <c r="T400" s="582"/>
      <c r="U400" s="582"/>
      <c r="V400" s="583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74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72</v>
      </c>
      <c r="Q404" s="582"/>
      <c r="R404" s="582"/>
      <c r="S404" s="582"/>
      <c r="T404" s="582"/>
      <c r="U404" s="582"/>
      <c r="V404" s="58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72</v>
      </c>
      <c r="Q405" s="582"/>
      <c r="R405" s="582"/>
      <c r="S405" s="582"/>
      <c r="T405" s="582"/>
      <c r="U405" s="582"/>
      <c r="V405" s="58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635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139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72</v>
      </c>
      <c r="Q410" s="582"/>
      <c r="R410" s="582"/>
      <c r="S410" s="582"/>
      <c r="T410" s="582"/>
      <c r="U410" s="582"/>
      <c r="V410" s="58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72</v>
      </c>
      <c r="Q411" s="582"/>
      <c r="R411" s="582"/>
      <c r="S411" s="582"/>
      <c r="T411" s="582"/>
      <c r="U411" s="582"/>
      <c r="V411" s="58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64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642</v>
      </c>
      <c r="B413" s="54" t="s">
        <v>643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651</v>
      </c>
      <c r="B416" s="54" t="s">
        <v>652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72</v>
      </c>
      <c r="Q417" s="582"/>
      <c r="R417" s="582"/>
      <c r="S417" s="582"/>
      <c r="T417" s="582"/>
      <c r="U417" s="582"/>
      <c r="V417" s="583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72</v>
      </c>
      <c r="Q418" s="582"/>
      <c r="R418" s="582"/>
      <c r="S418" s="582"/>
      <c r="T418" s="582"/>
      <c r="U418" s="582"/>
      <c r="V418" s="583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653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64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654</v>
      </c>
      <c r="B421" s="54" t="s">
        <v>655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72</v>
      </c>
      <c r="Q422" s="582"/>
      <c r="R422" s="582"/>
      <c r="S422" s="582"/>
      <c r="T422" s="582"/>
      <c r="U422" s="582"/>
      <c r="V422" s="583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72</v>
      </c>
      <c r="Q423" s="582"/>
      <c r="R423" s="582"/>
      <c r="S423" s="582"/>
      <c r="T423" s="582"/>
      <c r="U423" s="582"/>
      <c r="V423" s="583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657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64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72</v>
      </c>
      <c r="Q427" s="582"/>
      <c r="R427" s="582"/>
      <c r="S427" s="582"/>
      <c r="T427" s="582"/>
      <c r="U427" s="582"/>
      <c r="V427" s="58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72</v>
      </c>
      <c r="Q428" s="582"/>
      <c r="R428" s="582"/>
      <c r="S428" s="582"/>
      <c r="T428" s="582"/>
      <c r="U428" s="582"/>
      <c r="V428" s="58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661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661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103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662</v>
      </c>
      <c r="B432" s="54" t="s">
        <v>663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">
        <v>673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hidden="1" customHeight="1" x14ac:dyDescent="0.25">
      <c r="A437" s="54" t="s">
        <v>678</v>
      </c>
      <c r="B437" s="54" t="s">
        <v>679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686</v>
      </c>
      <c r="B440" s="54" t="s">
        <v>687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7" t="s">
        <v>691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696</v>
      </c>
      <c r="B445" s="54" t="s">
        <v>697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idden="1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72</v>
      </c>
      <c r="Q447" s="582"/>
      <c r="R447" s="582"/>
      <c r="S447" s="582"/>
      <c r="T447" s="582"/>
      <c r="U447" s="582"/>
      <c r="V447" s="58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70"/>
      <c r="AB447" s="570"/>
      <c r="AC447" s="570"/>
    </row>
    <row r="448" spans="1:68" hidden="1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72</v>
      </c>
      <c r="Q448" s="582"/>
      <c r="R448" s="582"/>
      <c r="S448" s="582"/>
      <c r="T448" s="582"/>
      <c r="U448" s="582"/>
      <c r="V448" s="583"/>
      <c r="W448" s="37" t="s">
        <v>70</v>
      </c>
      <c r="X448" s="569">
        <f>IFERROR(SUM(X432:X446),"0")</f>
        <v>0</v>
      </c>
      <c r="Y448" s="569">
        <f>IFERROR(SUM(Y432:Y446),"0")</f>
        <v>0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139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hidden="1" customHeight="1" x14ac:dyDescent="0.25">
      <c r="A450" s="54" t="s">
        <v>699</v>
      </c>
      <c r="B450" s="54" t="s">
        <v>700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72</v>
      </c>
      <c r="Q453" s="582"/>
      <c r="R453" s="582"/>
      <c r="S453" s="582"/>
      <c r="T453" s="582"/>
      <c r="U453" s="582"/>
      <c r="V453" s="583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hidden="1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72</v>
      </c>
      <c r="Q454" s="582"/>
      <c r="R454" s="582"/>
      <c r="S454" s="582"/>
      <c r="T454" s="582"/>
      <c r="U454" s="582"/>
      <c r="V454" s="583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hidden="1" customHeight="1" x14ac:dyDescent="0.25">
      <c r="A455" s="579" t="s">
        <v>64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hidden="1" customHeight="1" x14ac:dyDescent="0.25">
      <c r="A456" s="54" t="s">
        <v>706</v>
      </c>
      <c r="B456" s="54" t="s">
        <v>707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718</v>
      </c>
      <c r="B461" s="54" t="s">
        <v>719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hidden="1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72</v>
      </c>
      <c r="Q463" s="582"/>
      <c r="R463" s="582"/>
      <c r="S463" s="582"/>
      <c r="T463" s="582"/>
      <c r="U463" s="582"/>
      <c r="V463" s="58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</v>
      </c>
      <c r="Y463" s="569">
        <f>IFERROR(Y456/H456,"0")+IFERROR(Y457/H457,"0")+IFERROR(Y458/H458,"0")+IFERROR(Y459/H459,"0")+IFERROR(Y460/H460,"0")+IFERROR(Y461/H461,"0")+IFERROR(Y462/H462,"0")</f>
        <v>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70"/>
      <c r="AB463" s="570"/>
      <c r="AC463" s="570"/>
    </row>
    <row r="464" spans="1:68" hidden="1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72</v>
      </c>
      <c r="Q464" s="582"/>
      <c r="R464" s="582"/>
      <c r="S464" s="582"/>
      <c r="T464" s="582"/>
      <c r="U464" s="582"/>
      <c r="V464" s="583"/>
      <c r="W464" s="37" t="s">
        <v>70</v>
      </c>
      <c r="X464" s="569">
        <f>IFERROR(SUM(X456:X462),"0")</f>
        <v>0</v>
      </c>
      <c r="Y464" s="569">
        <f>IFERROR(SUM(Y456:Y462),"0")</f>
        <v>0</v>
      </c>
      <c r="Z464" s="37"/>
      <c r="AA464" s="570"/>
      <c r="AB464" s="570"/>
      <c r="AC464" s="570"/>
    </row>
    <row r="465" spans="1:68" ht="14.25" hidden="1" customHeight="1" x14ac:dyDescent="0.25">
      <c r="A465" s="579" t="s">
        <v>74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72</v>
      </c>
      <c r="Q469" s="582"/>
      <c r="R469" s="582"/>
      <c r="S469" s="582"/>
      <c r="T469" s="582"/>
      <c r="U469" s="582"/>
      <c r="V469" s="58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72</v>
      </c>
      <c r="Q470" s="582"/>
      <c r="R470" s="582"/>
      <c r="S470" s="582"/>
      <c r="T470" s="582"/>
      <c r="U470" s="582"/>
      <c r="V470" s="58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731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731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103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20" t="s">
        <v>734</v>
      </c>
      <c r="Q474" s="574"/>
      <c r="R474" s="574"/>
      <c r="S474" s="574"/>
      <c r="T474" s="575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36" t="s">
        <v>738</v>
      </c>
      <c r="Q475" s="574"/>
      <c r="R475" s="574"/>
      <c r="S475" s="574"/>
      <c r="T475" s="575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61" t="s">
        <v>742</v>
      </c>
      <c r="Q476" s="574"/>
      <c r="R476" s="574"/>
      <c r="S476" s="574"/>
      <c r="T476" s="575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64" t="s">
        <v>746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72</v>
      </c>
      <c r="Q478" s="582"/>
      <c r="R478" s="582"/>
      <c r="S478" s="582"/>
      <c r="T478" s="582"/>
      <c r="U478" s="582"/>
      <c r="V478" s="583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72</v>
      </c>
      <c r="Q479" s="582"/>
      <c r="R479" s="582"/>
      <c r="S479" s="582"/>
      <c r="T479" s="582"/>
      <c r="U479" s="582"/>
      <c r="V479" s="583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139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707" t="s">
        <v>749</v>
      </c>
      <c r="Q481" s="574"/>
      <c r="R481" s="574"/>
      <c r="S481" s="574"/>
      <c r="T481" s="575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19" t="s">
        <v>752</v>
      </c>
      <c r="Q482" s="574"/>
      <c r="R482" s="574"/>
      <c r="S482" s="574"/>
      <c r="T482" s="575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88" t="s">
        <v>756</v>
      </c>
      <c r="Q483" s="574"/>
      <c r="R483" s="574"/>
      <c r="S483" s="574"/>
      <c r="T483" s="575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95" t="s">
        <v>759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72</v>
      </c>
      <c r="Q485" s="582"/>
      <c r="R485" s="582"/>
      <c r="S485" s="582"/>
      <c r="T485" s="582"/>
      <c r="U485" s="582"/>
      <c r="V485" s="58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72</v>
      </c>
      <c r="Q486" s="582"/>
      <c r="R486" s="582"/>
      <c r="S486" s="582"/>
      <c r="T486" s="582"/>
      <c r="U486" s="582"/>
      <c r="V486" s="58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64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761</v>
      </c>
      <c r="B488" s="54" t="s">
        <v>762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86" t="s">
        <v>763</v>
      </c>
      <c r="Q488" s="574"/>
      <c r="R488" s="574"/>
      <c r="S488" s="574"/>
      <c r="T488" s="575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7" t="s">
        <v>767</v>
      </c>
      <c r="Q489" s="574"/>
      <c r="R489" s="574"/>
      <c r="S489" s="574"/>
      <c r="T489" s="575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72</v>
      </c>
      <c r="Q490" s="582"/>
      <c r="R490" s="582"/>
      <c r="S490" s="582"/>
      <c r="T490" s="582"/>
      <c r="U490" s="582"/>
      <c r="V490" s="583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72</v>
      </c>
      <c r="Q491" s="582"/>
      <c r="R491" s="582"/>
      <c r="S491" s="582"/>
      <c r="T491" s="582"/>
      <c r="U491" s="582"/>
      <c r="V491" s="583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74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769</v>
      </c>
      <c r="B493" s="54" t="s">
        <v>770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8" t="s">
        <v>771</v>
      </c>
      <c r="Q493" s="574"/>
      <c r="R493" s="574"/>
      <c r="S493" s="574"/>
      <c r="T493" s="575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706" t="s">
        <v>775</v>
      </c>
      <c r="Q494" s="574"/>
      <c r="R494" s="574"/>
      <c r="S494" s="574"/>
      <c r="T494" s="575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72</v>
      </c>
      <c r="Q495" s="582"/>
      <c r="R495" s="582"/>
      <c r="S495" s="582"/>
      <c r="T495" s="582"/>
      <c r="U495" s="582"/>
      <c r="V495" s="583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72</v>
      </c>
      <c r="Q496" s="582"/>
      <c r="R496" s="582"/>
      <c r="S496" s="582"/>
      <c r="T496" s="582"/>
      <c r="U496" s="582"/>
      <c r="V496" s="583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174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05" t="s">
        <v>778</v>
      </c>
      <c r="Q498" s="574"/>
      <c r="R498" s="574"/>
      <c r="S498" s="574"/>
      <c r="T498" s="575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88" t="s">
        <v>782</v>
      </c>
      <c r="Q499" s="574"/>
      <c r="R499" s="574"/>
      <c r="S499" s="574"/>
      <c r="T499" s="575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72</v>
      </c>
      <c r="Q500" s="582"/>
      <c r="R500" s="582"/>
      <c r="S500" s="582"/>
      <c r="T500" s="582"/>
      <c r="U500" s="582"/>
      <c r="V500" s="58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72</v>
      </c>
      <c r="Q501" s="582"/>
      <c r="R501" s="582"/>
      <c r="S501" s="582"/>
      <c r="T501" s="582"/>
      <c r="U501" s="582"/>
      <c r="V501" s="58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784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139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89" t="s">
        <v>787</v>
      </c>
      <c r="Q504" s="574"/>
      <c r="R504" s="574"/>
      <c r="S504" s="574"/>
      <c r="T504" s="575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72</v>
      </c>
      <c r="Q505" s="582"/>
      <c r="R505" s="582"/>
      <c r="S505" s="582"/>
      <c r="T505" s="582"/>
      <c r="U505" s="582"/>
      <c r="V505" s="58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72</v>
      </c>
      <c r="Q506" s="582"/>
      <c r="R506" s="582"/>
      <c r="S506" s="582"/>
      <c r="T506" s="582"/>
      <c r="U506" s="582"/>
      <c r="V506" s="58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789</v>
      </c>
      <c r="Q507" s="596"/>
      <c r="R507" s="596"/>
      <c r="S507" s="596"/>
      <c r="T507" s="596"/>
      <c r="U507" s="596"/>
      <c r="V507" s="597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2058.8000000000002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2063.4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790</v>
      </c>
      <c r="Q508" s="596"/>
      <c r="R508" s="596"/>
      <c r="S508" s="596"/>
      <c r="T508" s="596"/>
      <c r="U508" s="596"/>
      <c r="V508" s="597"/>
      <c r="W508" s="37" t="s">
        <v>70</v>
      </c>
      <c r="X508" s="569">
        <f>IFERROR(SUM(BM22:BM504),"0")</f>
        <v>2194.0524615384616</v>
      </c>
      <c r="Y508" s="569">
        <f>IFERROR(SUM(BN22:BN504),"0")</f>
        <v>2198.9549999999999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791</v>
      </c>
      <c r="Q509" s="596"/>
      <c r="R509" s="596"/>
      <c r="S509" s="596"/>
      <c r="T509" s="596"/>
      <c r="U509" s="596"/>
      <c r="V509" s="597"/>
      <c r="W509" s="37" t="s">
        <v>792</v>
      </c>
      <c r="X509" s="38">
        <f>ROUNDUP(SUM(BO22:BO504),0)</f>
        <v>5</v>
      </c>
      <c r="Y509" s="38">
        <f>ROUNDUP(SUM(BP22:BP504),0)</f>
        <v>5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793</v>
      </c>
      <c r="Q510" s="596"/>
      <c r="R510" s="596"/>
      <c r="S510" s="596"/>
      <c r="T510" s="596"/>
      <c r="U510" s="596"/>
      <c r="V510" s="597"/>
      <c r="W510" s="37" t="s">
        <v>70</v>
      </c>
      <c r="X510" s="569">
        <f>GrossWeightTotal+PalletQtyTotal*25</f>
        <v>2319.0524615384616</v>
      </c>
      <c r="Y510" s="569">
        <f>GrossWeightTotalR+PalletQtyTotalR*25</f>
        <v>2323.9549999999999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794</v>
      </c>
      <c r="Q511" s="596"/>
      <c r="R511" s="596"/>
      <c r="S511" s="596"/>
      <c r="T511" s="596"/>
      <c r="U511" s="596"/>
      <c r="V511" s="597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268.41025641025641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269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795</v>
      </c>
      <c r="Q512" s="596"/>
      <c r="R512" s="596"/>
      <c r="S512" s="596"/>
      <c r="T512" s="596"/>
      <c r="U512" s="596"/>
      <c r="V512" s="597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4.9809200000000002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91" t="s">
        <v>101</v>
      </c>
      <c r="D514" s="658"/>
      <c r="E514" s="658"/>
      <c r="F514" s="658"/>
      <c r="G514" s="658"/>
      <c r="H514" s="659"/>
      <c r="I514" s="591" t="s">
        <v>258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545</v>
      </c>
      <c r="U514" s="659"/>
      <c r="V514" s="591" t="s">
        <v>602</v>
      </c>
      <c r="W514" s="658"/>
      <c r="X514" s="658"/>
      <c r="Y514" s="659"/>
      <c r="Z514" s="564" t="s">
        <v>661</v>
      </c>
      <c r="AA514" s="591" t="s">
        <v>731</v>
      </c>
      <c r="AB514" s="659"/>
      <c r="AC514" s="52"/>
      <c r="AF514" s="565"/>
    </row>
    <row r="515" spans="1:32" ht="14.25" customHeight="1" thickTop="1" x14ac:dyDescent="0.2">
      <c r="A515" s="782" t="s">
        <v>798</v>
      </c>
      <c r="B515" s="591" t="s">
        <v>63</v>
      </c>
      <c r="C515" s="591" t="s">
        <v>102</v>
      </c>
      <c r="D515" s="591" t="s">
        <v>119</v>
      </c>
      <c r="E515" s="591" t="s">
        <v>181</v>
      </c>
      <c r="F515" s="591" t="s">
        <v>204</v>
      </c>
      <c r="G515" s="591" t="s">
        <v>237</v>
      </c>
      <c r="H515" s="591" t="s">
        <v>101</v>
      </c>
      <c r="I515" s="591" t="s">
        <v>259</v>
      </c>
      <c r="J515" s="591" t="s">
        <v>299</v>
      </c>
      <c r="K515" s="591" t="s">
        <v>360</v>
      </c>
      <c r="L515" s="591" t="s">
        <v>402</v>
      </c>
      <c r="M515" s="591" t="s">
        <v>418</v>
      </c>
      <c r="N515" s="565"/>
      <c r="O515" s="591" t="s">
        <v>431</v>
      </c>
      <c r="P515" s="591" t="s">
        <v>441</v>
      </c>
      <c r="Q515" s="591" t="s">
        <v>448</v>
      </c>
      <c r="R515" s="591" t="s">
        <v>453</v>
      </c>
      <c r="S515" s="591" t="s">
        <v>535</v>
      </c>
      <c r="T515" s="591" t="s">
        <v>546</v>
      </c>
      <c r="U515" s="591" t="s">
        <v>580</v>
      </c>
      <c r="V515" s="591" t="s">
        <v>603</v>
      </c>
      <c r="W515" s="591" t="s">
        <v>635</v>
      </c>
      <c r="X515" s="591" t="s">
        <v>653</v>
      </c>
      <c r="Y515" s="591" t="s">
        <v>657</v>
      </c>
      <c r="Z515" s="591" t="s">
        <v>661</v>
      </c>
      <c r="AA515" s="591" t="s">
        <v>731</v>
      </c>
      <c r="AB515" s="591" t="s">
        <v>784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16.8</v>
      </c>
      <c r="E517" s="46">
        <f>IFERROR(Y89*1,"0")+IFERROR(Y90*1,"0")+IFERROR(Y91*1,"0")+IFERROR(Y95*1,"0")+IFERROR(Y96*1,"0")+IFERROR(Y97*1,"0")+IFERROR(Y98*1,"0")+IFERROR(Y99*1,"0")+IFERROR(Y100*1,"0")</f>
        <v>0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42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2004.6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,00"/>
        <filter val="16,80"/>
        <filter val="2 000,00"/>
        <filter val="2 058,80"/>
        <filter val="2 194,05"/>
        <filter val="2 319,05"/>
        <filter val="2,00"/>
        <filter val="256,41"/>
        <filter val="268,41"/>
        <filter val="42,00"/>
        <filter val="5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2025-07-15T12:33:36Z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