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2E8DAB5-606A-438B-B523-5C079CC2C1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Z442" i="1" s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Y428" i="1" s="1"/>
  <c r="P426" i="1"/>
  <c r="X423" i="1"/>
  <c r="X422" i="1"/>
  <c r="BO421" i="1"/>
  <c r="BM421" i="1"/>
  <c r="Y421" i="1"/>
  <c r="X517" i="1" s="1"/>
  <c r="P421" i="1"/>
  <c r="X418" i="1"/>
  <c r="X417" i="1"/>
  <c r="BO416" i="1"/>
  <c r="BM416" i="1"/>
  <c r="Y416" i="1"/>
  <c r="BP416" i="1" s="1"/>
  <c r="P416" i="1"/>
  <c r="BO415" i="1"/>
  <c r="BM415" i="1"/>
  <c r="Y415" i="1"/>
  <c r="P415" i="1"/>
  <c r="BO414" i="1"/>
  <c r="BM414" i="1"/>
  <c r="Y414" i="1"/>
  <c r="BP414" i="1" s="1"/>
  <c r="P414" i="1"/>
  <c r="BO413" i="1"/>
  <c r="BM413" i="1"/>
  <c r="Y413" i="1"/>
  <c r="P413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Y380" i="1" s="1"/>
  <c r="P378" i="1"/>
  <c r="X376" i="1"/>
  <c r="X375" i="1"/>
  <c r="BO374" i="1"/>
  <c r="BM374" i="1"/>
  <c r="Y374" i="1"/>
  <c r="Y376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Y294" i="1" s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X255" i="1"/>
  <c r="X254" i="1"/>
  <c r="BO253" i="1"/>
  <c r="BM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Y245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Y233" i="1" s="1"/>
  <c r="P231" i="1"/>
  <c r="BP230" i="1"/>
  <c r="BO230" i="1"/>
  <c r="BN230" i="1"/>
  <c r="BM230" i="1"/>
  <c r="Z230" i="1"/>
  <c r="Y230" i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Y227" i="1" s="1"/>
  <c r="P221" i="1"/>
  <c r="BP220" i="1"/>
  <c r="BO220" i="1"/>
  <c r="BN220" i="1"/>
  <c r="BM220" i="1"/>
  <c r="Z220" i="1"/>
  <c r="Y220" i="1"/>
  <c r="P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Y178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H517" i="1" s="1"/>
  <c r="P142" i="1"/>
  <c r="X139" i="1"/>
  <c r="X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G517" i="1" s="1"/>
  <c r="P131" i="1"/>
  <c r="X128" i="1"/>
  <c r="X127" i="1"/>
  <c r="BO126" i="1"/>
  <c r="BM126" i="1"/>
  <c r="Y126" i="1"/>
  <c r="Y128" i="1" s="1"/>
  <c r="P126" i="1"/>
  <c r="BP125" i="1"/>
  <c r="BO125" i="1"/>
  <c r="BN125" i="1"/>
  <c r="BM125" i="1"/>
  <c r="Z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F10" i="1" s="1"/>
  <c r="D7" i="1"/>
  <c r="Q6" i="1"/>
  <c r="P2" i="1"/>
  <c r="BP84" i="1" l="1"/>
  <c r="BN84" i="1"/>
  <c r="Z84" i="1"/>
  <c r="BP119" i="1"/>
  <c r="BN119" i="1"/>
  <c r="Z119" i="1"/>
  <c r="BP163" i="1"/>
  <c r="BN163" i="1"/>
  <c r="Z163" i="1"/>
  <c r="BP198" i="1"/>
  <c r="BN198" i="1"/>
  <c r="Z198" i="1"/>
  <c r="BP224" i="1"/>
  <c r="BN224" i="1"/>
  <c r="Z224" i="1"/>
  <c r="BP258" i="1"/>
  <c r="BN258" i="1"/>
  <c r="Z258" i="1"/>
  <c r="BP291" i="1"/>
  <c r="BN291" i="1"/>
  <c r="Z291" i="1"/>
  <c r="BP329" i="1"/>
  <c r="BN329" i="1"/>
  <c r="Z329" i="1"/>
  <c r="BP358" i="1"/>
  <c r="BN358" i="1"/>
  <c r="Z358" i="1"/>
  <c r="BP398" i="1"/>
  <c r="BN398" i="1"/>
  <c r="Z398" i="1"/>
  <c r="BP438" i="1"/>
  <c r="BN438" i="1"/>
  <c r="Z438" i="1"/>
  <c r="BP461" i="1"/>
  <c r="BN461" i="1"/>
  <c r="Z461" i="1"/>
  <c r="BP489" i="1"/>
  <c r="BN489" i="1"/>
  <c r="Z489" i="1"/>
  <c r="B517" i="1"/>
  <c r="X509" i="1"/>
  <c r="Y32" i="1"/>
  <c r="Z35" i="1"/>
  <c r="Z36" i="1" s="1"/>
  <c r="BN35" i="1"/>
  <c r="BP35" i="1"/>
  <c r="Y36" i="1"/>
  <c r="Z41" i="1"/>
  <c r="BN41" i="1"/>
  <c r="Y44" i="1"/>
  <c r="Z56" i="1"/>
  <c r="BN56" i="1"/>
  <c r="BP70" i="1"/>
  <c r="BN70" i="1"/>
  <c r="Z70" i="1"/>
  <c r="BP100" i="1"/>
  <c r="BN100" i="1"/>
  <c r="Z100" i="1"/>
  <c r="BP136" i="1"/>
  <c r="BN136" i="1"/>
  <c r="Z136" i="1"/>
  <c r="J517" i="1"/>
  <c r="BP186" i="1"/>
  <c r="BN186" i="1"/>
  <c r="Z186" i="1"/>
  <c r="BP209" i="1"/>
  <c r="BN209" i="1"/>
  <c r="Z209" i="1"/>
  <c r="BP244" i="1"/>
  <c r="BN244" i="1"/>
  <c r="Z244" i="1"/>
  <c r="BP266" i="1"/>
  <c r="BN266" i="1"/>
  <c r="Z266" i="1"/>
  <c r="BP307" i="1"/>
  <c r="BN307" i="1"/>
  <c r="Z307" i="1"/>
  <c r="BP344" i="1"/>
  <c r="BN344" i="1"/>
  <c r="Z344" i="1"/>
  <c r="BP390" i="1"/>
  <c r="BN390" i="1"/>
  <c r="Z390" i="1"/>
  <c r="BP415" i="1"/>
  <c r="BN415" i="1"/>
  <c r="Z415" i="1"/>
  <c r="BP445" i="1"/>
  <c r="BN445" i="1"/>
  <c r="Z445" i="1"/>
  <c r="Y491" i="1"/>
  <c r="Y490" i="1"/>
  <c r="BP488" i="1"/>
  <c r="BN488" i="1"/>
  <c r="Z488" i="1"/>
  <c r="Z490" i="1" s="1"/>
  <c r="Y80" i="1"/>
  <c r="Y139" i="1"/>
  <c r="Y189" i="1"/>
  <c r="Y269" i="1"/>
  <c r="Y448" i="1"/>
  <c r="BP132" i="1"/>
  <c r="BN132" i="1"/>
  <c r="Z132" i="1"/>
  <c r="BP161" i="1"/>
  <c r="BN161" i="1"/>
  <c r="Z161" i="1"/>
  <c r="BP182" i="1"/>
  <c r="BN182" i="1"/>
  <c r="Z182" i="1"/>
  <c r="BP196" i="1"/>
  <c r="BN196" i="1"/>
  <c r="Z196" i="1"/>
  <c r="BP207" i="1"/>
  <c r="BN207" i="1"/>
  <c r="Z207" i="1"/>
  <c r="BP222" i="1"/>
  <c r="BN222" i="1"/>
  <c r="Z222" i="1"/>
  <c r="BP242" i="1"/>
  <c r="BN242" i="1"/>
  <c r="Z242" i="1"/>
  <c r="BP253" i="1"/>
  <c r="BN253" i="1"/>
  <c r="Z253" i="1"/>
  <c r="BP261" i="1"/>
  <c r="BN261" i="1"/>
  <c r="Z261" i="1"/>
  <c r="BP289" i="1"/>
  <c r="BN289" i="1"/>
  <c r="Z289" i="1"/>
  <c r="BP301" i="1"/>
  <c r="BN301" i="1"/>
  <c r="Z301" i="1"/>
  <c r="BP323" i="1"/>
  <c r="BN323" i="1"/>
  <c r="Z323" i="1"/>
  <c r="X508" i="1"/>
  <c r="X510" i="1" s="1"/>
  <c r="X511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Y71" i="1"/>
  <c r="Z74" i="1"/>
  <c r="BN74" i="1"/>
  <c r="BP74" i="1"/>
  <c r="Y81" i="1"/>
  <c r="Z78" i="1"/>
  <c r="BN78" i="1"/>
  <c r="Z89" i="1"/>
  <c r="BN89" i="1"/>
  <c r="Y92" i="1"/>
  <c r="Y101" i="1"/>
  <c r="Z98" i="1"/>
  <c r="BN98" i="1"/>
  <c r="Z105" i="1"/>
  <c r="BN105" i="1"/>
  <c r="Y110" i="1"/>
  <c r="Z113" i="1"/>
  <c r="BN113" i="1"/>
  <c r="Y122" i="1"/>
  <c r="Z121" i="1"/>
  <c r="BN121" i="1"/>
  <c r="BP147" i="1"/>
  <c r="BN147" i="1"/>
  <c r="Z147" i="1"/>
  <c r="BP165" i="1"/>
  <c r="BN165" i="1"/>
  <c r="Z165" i="1"/>
  <c r="Y199" i="1"/>
  <c r="BP192" i="1"/>
  <c r="BN192" i="1"/>
  <c r="Z192" i="1"/>
  <c r="BP203" i="1"/>
  <c r="BN203" i="1"/>
  <c r="Z203" i="1"/>
  <c r="BP215" i="1"/>
  <c r="BN215" i="1"/>
  <c r="Z215" i="1"/>
  <c r="BP226" i="1"/>
  <c r="BN226" i="1"/>
  <c r="Z226" i="1"/>
  <c r="BP249" i="1"/>
  <c r="BN249" i="1"/>
  <c r="Z249" i="1"/>
  <c r="Y262" i="1"/>
  <c r="BP260" i="1"/>
  <c r="BN260" i="1"/>
  <c r="Z260" i="1"/>
  <c r="BP268" i="1"/>
  <c r="BN268" i="1"/>
  <c r="Z268" i="1"/>
  <c r="Y304" i="1"/>
  <c r="BP297" i="1"/>
  <c r="BN297" i="1"/>
  <c r="Z297" i="1"/>
  <c r="BP309" i="1"/>
  <c r="BN309" i="1"/>
  <c r="Z309" i="1"/>
  <c r="BP334" i="1"/>
  <c r="BN334" i="1"/>
  <c r="Z334" i="1"/>
  <c r="BP346" i="1"/>
  <c r="BN346" i="1"/>
  <c r="Z346" i="1"/>
  <c r="Y364" i="1"/>
  <c r="Y363" i="1"/>
  <c r="BP362" i="1"/>
  <c r="BN362" i="1"/>
  <c r="Z362" i="1"/>
  <c r="Z363" i="1" s="1"/>
  <c r="BP367" i="1"/>
  <c r="BN367" i="1"/>
  <c r="Z367" i="1"/>
  <c r="BP392" i="1"/>
  <c r="BN392" i="1"/>
  <c r="Z392" i="1"/>
  <c r="Y404" i="1"/>
  <c r="BP402" i="1"/>
  <c r="BN402" i="1"/>
  <c r="Z402" i="1"/>
  <c r="BP433" i="1"/>
  <c r="BN433" i="1"/>
  <c r="Z433" i="1"/>
  <c r="BP440" i="1"/>
  <c r="BN440" i="1"/>
  <c r="Z440" i="1"/>
  <c r="BP451" i="1"/>
  <c r="BN451" i="1"/>
  <c r="Z451" i="1"/>
  <c r="BP467" i="1"/>
  <c r="BN467" i="1"/>
  <c r="Z467" i="1"/>
  <c r="BP475" i="1"/>
  <c r="BN475" i="1"/>
  <c r="Z475" i="1"/>
  <c r="BP477" i="1"/>
  <c r="BN477" i="1"/>
  <c r="Z477" i="1"/>
  <c r="Y501" i="1"/>
  <c r="Y500" i="1"/>
  <c r="BP498" i="1"/>
  <c r="BN498" i="1"/>
  <c r="Z498" i="1"/>
  <c r="Y127" i="1"/>
  <c r="Y138" i="1"/>
  <c r="I517" i="1"/>
  <c r="Y168" i="1"/>
  <c r="Y174" i="1"/>
  <c r="Y188" i="1"/>
  <c r="Y232" i="1"/>
  <c r="Y246" i="1"/>
  <c r="Y254" i="1"/>
  <c r="Y312" i="1"/>
  <c r="Y318" i="1"/>
  <c r="Y325" i="1"/>
  <c r="Y331" i="1"/>
  <c r="BP327" i="1"/>
  <c r="BN327" i="1"/>
  <c r="Z327" i="1"/>
  <c r="BP342" i="1"/>
  <c r="BN342" i="1"/>
  <c r="Z342" i="1"/>
  <c r="Y354" i="1"/>
  <c r="BP352" i="1"/>
  <c r="BN352" i="1"/>
  <c r="Z352" i="1"/>
  <c r="BP396" i="1"/>
  <c r="BN396" i="1"/>
  <c r="Z396" i="1"/>
  <c r="Y418" i="1"/>
  <c r="BP413" i="1"/>
  <c r="BN413" i="1"/>
  <c r="Z413" i="1"/>
  <c r="BP436" i="1"/>
  <c r="BN436" i="1"/>
  <c r="Z436" i="1"/>
  <c r="BP443" i="1"/>
  <c r="BN443" i="1"/>
  <c r="Z443" i="1"/>
  <c r="BP459" i="1"/>
  <c r="BN459" i="1"/>
  <c r="Z459" i="1"/>
  <c r="Y479" i="1"/>
  <c r="Y478" i="1"/>
  <c r="BP474" i="1"/>
  <c r="BN474" i="1"/>
  <c r="Z474" i="1"/>
  <c r="Z478" i="1" s="1"/>
  <c r="BP476" i="1"/>
  <c r="BN476" i="1"/>
  <c r="Z476" i="1"/>
  <c r="BP499" i="1"/>
  <c r="BN499" i="1"/>
  <c r="Z499" i="1"/>
  <c r="Y330" i="1"/>
  <c r="Y337" i="1"/>
  <c r="Y349" i="1"/>
  <c r="Y355" i="1"/>
  <c r="Y372" i="1"/>
  <c r="V517" i="1"/>
  <c r="Y405" i="1"/>
  <c r="W517" i="1"/>
  <c r="Y464" i="1"/>
  <c r="H9" i="1"/>
  <c r="A10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Y33" i="1"/>
  <c r="C517" i="1"/>
  <c r="Z42" i="1"/>
  <c r="Z44" i="1" s="1"/>
  <c r="BN42" i="1"/>
  <c r="BP42" i="1"/>
  <c r="Y45" i="1"/>
  <c r="D517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Y66" i="1"/>
  <c r="Z69" i="1"/>
  <c r="Z71" i="1" s="1"/>
  <c r="BN69" i="1"/>
  <c r="BP69" i="1"/>
  <c r="Z75" i="1"/>
  <c r="BN75" i="1"/>
  <c r="BP75" i="1"/>
  <c r="Z77" i="1"/>
  <c r="BN77" i="1"/>
  <c r="Z79" i="1"/>
  <c r="BN79" i="1"/>
  <c r="Z83" i="1"/>
  <c r="Z85" i="1" s="1"/>
  <c r="BN83" i="1"/>
  <c r="BP83" i="1"/>
  <c r="Y86" i="1"/>
  <c r="E517" i="1"/>
  <c r="Z90" i="1"/>
  <c r="Z92" i="1" s="1"/>
  <c r="BN90" i="1"/>
  <c r="BP90" i="1"/>
  <c r="Y93" i="1"/>
  <c r="Z95" i="1"/>
  <c r="BN95" i="1"/>
  <c r="BP95" i="1"/>
  <c r="Z97" i="1"/>
  <c r="BN97" i="1"/>
  <c r="Z99" i="1"/>
  <c r="BN99" i="1"/>
  <c r="Y102" i="1"/>
  <c r="F517" i="1"/>
  <c r="Z106" i="1"/>
  <c r="Z109" i="1" s="1"/>
  <c r="BN106" i="1"/>
  <c r="BP106" i="1"/>
  <c r="Z108" i="1"/>
  <c r="BN108" i="1"/>
  <c r="Y109" i="1"/>
  <c r="Z112" i="1"/>
  <c r="Z115" i="1" s="1"/>
  <c r="BN112" i="1"/>
  <c r="BP112" i="1"/>
  <c r="Z114" i="1"/>
  <c r="BN114" i="1"/>
  <c r="Y115" i="1"/>
  <c r="Z118" i="1"/>
  <c r="Z122" i="1" s="1"/>
  <c r="BN118" i="1"/>
  <c r="BP118" i="1"/>
  <c r="Z120" i="1"/>
  <c r="BN120" i="1"/>
  <c r="Y123" i="1"/>
  <c r="Z126" i="1"/>
  <c r="Z127" i="1" s="1"/>
  <c r="BN126" i="1"/>
  <c r="BP126" i="1"/>
  <c r="Z131" i="1"/>
  <c r="Z133" i="1" s="1"/>
  <c r="BN131" i="1"/>
  <c r="BP131" i="1"/>
  <c r="Y134" i="1"/>
  <c r="Z137" i="1"/>
  <c r="BN137" i="1"/>
  <c r="BP137" i="1"/>
  <c r="Z142" i="1"/>
  <c r="Z143" i="1" s="1"/>
  <c r="BN142" i="1"/>
  <c r="BP142" i="1"/>
  <c r="Y143" i="1"/>
  <c r="Z146" i="1"/>
  <c r="Z149" i="1" s="1"/>
  <c r="BN146" i="1"/>
  <c r="BP146" i="1"/>
  <c r="Z148" i="1"/>
  <c r="BN148" i="1"/>
  <c r="Y149" i="1"/>
  <c r="Z154" i="1"/>
  <c r="Z155" i="1" s="1"/>
  <c r="BN154" i="1"/>
  <c r="BP154" i="1"/>
  <c r="Y155" i="1"/>
  <c r="Z158" i="1"/>
  <c r="Z167" i="1" s="1"/>
  <c r="BN158" i="1"/>
  <c r="BP158" i="1"/>
  <c r="Z160" i="1"/>
  <c r="BN160" i="1"/>
  <c r="Z162" i="1"/>
  <c r="BN162" i="1"/>
  <c r="Z164" i="1"/>
  <c r="BN164" i="1"/>
  <c r="Z166" i="1"/>
  <c r="BN166" i="1"/>
  <c r="Y167" i="1"/>
  <c r="Z170" i="1"/>
  <c r="Z173" i="1" s="1"/>
  <c r="BN170" i="1"/>
  <c r="BP170" i="1"/>
  <c r="Z172" i="1"/>
  <c r="BN172" i="1"/>
  <c r="Y173" i="1"/>
  <c r="Z176" i="1"/>
  <c r="Z177" i="1" s="1"/>
  <c r="BN176" i="1"/>
  <c r="BP176" i="1"/>
  <c r="Y177" i="1"/>
  <c r="Z181" i="1"/>
  <c r="Z183" i="1" s="1"/>
  <c r="BN181" i="1"/>
  <c r="BP181" i="1"/>
  <c r="Y184" i="1"/>
  <c r="Z187" i="1"/>
  <c r="Z188" i="1" s="1"/>
  <c r="BN187" i="1"/>
  <c r="BP187" i="1"/>
  <c r="Z191" i="1"/>
  <c r="BN191" i="1"/>
  <c r="BP191" i="1"/>
  <c r="Z193" i="1"/>
  <c r="BN193" i="1"/>
  <c r="Z195" i="1"/>
  <c r="BN195" i="1"/>
  <c r="Z197" i="1"/>
  <c r="BN197" i="1"/>
  <c r="BP204" i="1"/>
  <c r="BN204" i="1"/>
  <c r="Z204" i="1"/>
  <c r="BP208" i="1"/>
  <c r="BN208" i="1"/>
  <c r="Z208" i="1"/>
  <c r="F9" i="1"/>
  <c r="J9" i="1"/>
  <c r="Y24" i="1"/>
  <c r="Y59" i="1"/>
  <c r="Y133" i="1"/>
  <c r="Y144" i="1"/>
  <c r="Y156" i="1"/>
  <c r="Y183" i="1"/>
  <c r="Y200" i="1"/>
  <c r="Y212" i="1"/>
  <c r="Y211" i="1"/>
  <c r="BP202" i="1"/>
  <c r="BN202" i="1"/>
  <c r="Z202" i="1"/>
  <c r="BP206" i="1"/>
  <c r="BN206" i="1"/>
  <c r="Z206" i="1"/>
  <c r="Z210" i="1"/>
  <c r="BN210" i="1"/>
  <c r="Z214" i="1"/>
  <c r="BN214" i="1"/>
  <c r="BP214" i="1"/>
  <c r="Y217" i="1"/>
  <c r="K517" i="1"/>
  <c r="Z221" i="1"/>
  <c r="BN221" i="1"/>
  <c r="BP221" i="1"/>
  <c r="Z223" i="1"/>
  <c r="BN223" i="1"/>
  <c r="Z225" i="1"/>
  <c r="BN225" i="1"/>
  <c r="Y228" i="1"/>
  <c r="Z231" i="1"/>
  <c r="Z232" i="1" s="1"/>
  <c r="BN231" i="1"/>
  <c r="BP231" i="1"/>
  <c r="Z241" i="1"/>
  <c r="BN241" i="1"/>
  <c r="BP241" i="1"/>
  <c r="Z243" i="1"/>
  <c r="BN243" i="1"/>
  <c r="L517" i="1"/>
  <c r="Z250" i="1"/>
  <c r="BN250" i="1"/>
  <c r="BP250" i="1"/>
  <c r="Z252" i="1"/>
  <c r="BN252" i="1"/>
  <c r="Y255" i="1"/>
  <c r="M517" i="1"/>
  <c r="Z259" i="1"/>
  <c r="Z262" i="1" s="1"/>
  <c r="BN259" i="1"/>
  <c r="BP259" i="1"/>
  <c r="Y263" i="1"/>
  <c r="O517" i="1"/>
  <c r="Z267" i="1"/>
  <c r="Z269" i="1" s="1"/>
  <c r="BN267" i="1"/>
  <c r="BP267" i="1"/>
  <c r="Y270" i="1"/>
  <c r="Y275" i="1"/>
  <c r="Y284" i="1"/>
  <c r="R517" i="1"/>
  <c r="Z288" i="1"/>
  <c r="Z293" i="1" s="1"/>
  <c r="BN288" i="1"/>
  <c r="BP288" i="1"/>
  <c r="Z290" i="1"/>
  <c r="BN290" i="1"/>
  <c r="Z292" i="1"/>
  <c r="BN292" i="1"/>
  <c r="Y293" i="1"/>
  <c r="Z296" i="1"/>
  <c r="BN296" i="1"/>
  <c r="BP296" i="1"/>
  <c r="Z298" i="1"/>
  <c r="BN298" i="1"/>
  <c r="Z300" i="1"/>
  <c r="BN300" i="1"/>
  <c r="Z302" i="1"/>
  <c r="BN302" i="1"/>
  <c r="Y303" i="1"/>
  <c r="Z306" i="1"/>
  <c r="BN306" i="1"/>
  <c r="BP306" i="1"/>
  <c r="Z308" i="1"/>
  <c r="BN308" i="1"/>
  <c r="Z310" i="1"/>
  <c r="BN310" i="1"/>
  <c r="Y311" i="1"/>
  <c r="Z314" i="1"/>
  <c r="BN314" i="1"/>
  <c r="BP314" i="1"/>
  <c r="Z316" i="1"/>
  <c r="BN316" i="1"/>
  <c r="Y317" i="1"/>
  <c r="Z322" i="1"/>
  <c r="Z324" i="1" s="1"/>
  <c r="BN322" i="1"/>
  <c r="BP322" i="1"/>
  <c r="Z328" i="1"/>
  <c r="BN328" i="1"/>
  <c r="BP328" i="1"/>
  <c r="S517" i="1"/>
  <c r="Z335" i="1"/>
  <c r="Z337" i="1" s="1"/>
  <c r="BN335" i="1"/>
  <c r="BP335" i="1"/>
  <c r="Y338" i="1"/>
  <c r="T517" i="1"/>
  <c r="Z343" i="1"/>
  <c r="Z349" i="1" s="1"/>
  <c r="BN343" i="1"/>
  <c r="BP343" i="1"/>
  <c r="Z345" i="1"/>
  <c r="BN345" i="1"/>
  <c r="Z347" i="1"/>
  <c r="BN347" i="1"/>
  <c r="Y350" i="1"/>
  <c r="Z353" i="1"/>
  <c r="Z354" i="1" s="1"/>
  <c r="BN353" i="1"/>
  <c r="BP353" i="1"/>
  <c r="Z357" i="1"/>
  <c r="Z359" i="1" s="1"/>
  <c r="BN357" i="1"/>
  <c r="BP357" i="1"/>
  <c r="Y360" i="1"/>
  <c r="U517" i="1"/>
  <c r="Z368" i="1"/>
  <c r="Z371" i="1" s="1"/>
  <c r="BN368" i="1"/>
  <c r="BP368" i="1"/>
  <c r="Z370" i="1"/>
  <c r="BN370" i="1"/>
  <c r="Y371" i="1"/>
  <c r="Z374" i="1"/>
  <c r="Z375" i="1" s="1"/>
  <c r="BN374" i="1"/>
  <c r="BP374" i="1"/>
  <c r="Y375" i="1"/>
  <c r="Z378" i="1"/>
  <c r="Z380" i="1" s="1"/>
  <c r="BN378" i="1"/>
  <c r="BP378" i="1"/>
  <c r="BP379" i="1"/>
  <c r="BN379" i="1"/>
  <c r="Y381" i="1"/>
  <c r="Y384" i="1"/>
  <c r="BP383" i="1"/>
  <c r="BN383" i="1"/>
  <c r="Z383" i="1"/>
  <c r="Z384" i="1" s="1"/>
  <c r="Y385" i="1"/>
  <c r="Z389" i="1"/>
  <c r="BN389" i="1"/>
  <c r="BP389" i="1"/>
  <c r="Z391" i="1"/>
  <c r="BN391" i="1"/>
  <c r="Z393" i="1"/>
  <c r="BN393" i="1"/>
  <c r="Z395" i="1"/>
  <c r="BN395" i="1"/>
  <c r="Z397" i="1"/>
  <c r="BN397" i="1"/>
  <c r="Y400" i="1"/>
  <c r="Z403" i="1"/>
  <c r="Z404" i="1" s="1"/>
  <c r="BN403" i="1"/>
  <c r="BP403" i="1"/>
  <c r="Z408" i="1"/>
  <c r="Z410" i="1" s="1"/>
  <c r="BN408" i="1"/>
  <c r="BP408" i="1"/>
  <c r="Y411" i="1"/>
  <c r="Z414" i="1"/>
  <c r="BN414" i="1"/>
  <c r="Z416" i="1"/>
  <c r="BN416" i="1"/>
  <c r="Y417" i="1"/>
  <c r="Z421" i="1"/>
  <c r="Z422" i="1" s="1"/>
  <c r="BN421" i="1"/>
  <c r="BP421" i="1"/>
  <c r="Y422" i="1"/>
  <c r="Z426" i="1"/>
  <c r="Z427" i="1" s="1"/>
  <c r="BN426" i="1"/>
  <c r="BP426" i="1"/>
  <c r="Y427" i="1"/>
  <c r="Z432" i="1"/>
  <c r="BN432" i="1"/>
  <c r="BP432" i="1"/>
  <c r="Z434" i="1"/>
  <c r="BN434" i="1"/>
  <c r="Z435" i="1"/>
  <c r="BN435" i="1"/>
  <c r="Z437" i="1"/>
  <c r="BN437" i="1"/>
  <c r="Z439" i="1"/>
  <c r="BN439" i="1"/>
  <c r="Z441" i="1"/>
  <c r="BN441" i="1"/>
  <c r="BP446" i="1"/>
  <c r="BN446" i="1"/>
  <c r="Z446" i="1"/>
  <c r="Y453" i="1"/>
  <c r="BP450" i="1"/>
  <c r="BN450" i="1"/>
  <c r="Z450" i="1"/>
  <c r="BP458" i="1"/>
  <c r="BN458" i="1"/>
  <c r="Z458" i="1"/>
  <c r="BP462" i="1"/>
  <c r="BN462" i="1"/>
  <c r="Z462" i="1"/>
  <c r="Y469" i="1"/>
  <c r="BP466" i="1"/>
  <c r="BN466" i="1"/>
  <c r="Z466" i="1"/>
  <c r="BP482" i="1"/>
  <c r="BN482" i="1"/>
  <c r="Z482" i="1"/>
  <c r="BP484" i="1"/>
  <c r="BN484" i="1"/>
  <c r="Z484" i="1"/>
  <c r="Y486" i="1"/>
  <c r="Y495" i="1"/>
  <c r="BP493" i="1"/>
  <c r="BN493" i="1"/>
  <c r="Z493" i="1"/>
  <c r="Y517" i="1"/>
  <c r="Y399" i="1"/>
  <c r="Y410" i="1"/>
  <c r="Y423" i="1"/>
  <c r="Z517" i="1"/>
  <c r="Y447" i="1"/>
  <c r="BP442" i="1"/>
  <c r="BN442" i="1"/>
  <c r="BP444" i="1"/>
  <c r="BN444" i="1"/>
  <c r="Z444" i="1"/>
  <c r="BP452" i="1"/>
  <c r="BN452" i="1"/>
  <c r="Z452" i="1"/>
  <c r="Y454" i="1"/>
  <c r="Y463" i="1"/>
  <c r="BP456" i="1"/>
  <c r="BN456" i="1"/>
  <c r="Z456" i="1"/>
  <c r="BP460" i="1"/>
  <c r="BN460" i="1"/>
  <c r="Z460" i="1"/>
  <c r="BP468" i="1"/>
  <c r="BN468" i="1"/>
  <c r="Z468" i="1"/>
  <c r="Y470" i="1"/>
  <c r="Y485" i="1"/>
  <c r="BP481" i="1"/>
  <c r="BN481" i="1"/>
  <c r="Z481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AA517" i="1"/>
  <c r="Z138" i="1" l="1"/>
  <c r="Z417" i="1"/>
  <c r="Z500" i="1"/>
  <c r="Z485" i="1"/>
  <c r="Z447" i="1"/>
  <c r="Z399" i="1"/>
  <c r="Z330" i="1"/>
  <c r="Z254" i="1"/>
  <c r="Z245" i="1"/>
  <c r="Z227" i="1"/>
  <c r="Z216" i="1"/>
  <c r="Z80" i="1"/>
  <c r="Z58" i="1"/>
  <c r="Z495" i="1"/>
  <c r="Z211" i="1"/>
  <c r="Y509" i="1"/>
  <c r="Z463" i="1"/>
  <c r="Z469" i="1"/>
  <c r="Z453" i="1"/>
  <c r="Z317" i="1"/>
  <c r="Z311" i="1"/>
  <c r="Z303" i="1"/>
  <c r="Y507" i="1"/>
  <c r="Z199" i="1"/>
  <c r="Z101" i="1"/>
  <c r="Z32" i="1"/>
  <c r="Y511" i="1"/>
  <c r="Y508" i="1"/>
  <c r="Z512" i="1" l="1"/>
  <c r="Y510" i="1"/>
</calcChain>
</file>

<file path=xl/sharedStrings.xml><?xml version="1.0" encoding="utf-8"?>
<sst xmlns="http://schemas.openxmlformats.org/spreadsheetml/2006/main" count="2278" uniqueCount="816">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</sst>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815</v>
      </c>
      <c r="I5" s="824"/>
      <c r="J5" s="824"/>
      <c r="K5" s="824"/>
      <c r="L5" s="824"/>
      <c r="M5" s="666"/>
      <c r="N5" s="58"/>
      <c r="P5" s="24" t="s">
        <v>10</v>
      </c>
      <c r="Q5" s="876">
        <v>45855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Четверг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 t="s">
        <v>19</v>
      </c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20</v>
      </c>
      <c r="Q8" s="743">
        <v>0.54166666666666663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21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22</v>
      </c>
      <c r="Q10" s="754"/>
      <c r="R10" s="755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3"/>
      <c r="R11" s="694"/>
      <c r="U11" s="24" t="s">
        <v>27</v>
      </c>
      <c r="V11" s="845" t="s">
        <v>28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35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36</v>
      </c>
      <c r="B17" s="614" t="s">
        <v>37</v>
      </c>
      <c r="C17" s="742" t="s">
        <v>38</v>
      </c>
      <c r="D17" s="614" t="s">
        <v>39</v>
      </c>
      <c r="E17" s="678"/>
      <c r="F17" s="614" t="s">
        <v>40</v>
      </c>
      <c r="G17" s="614" t="s">
        <v>41</v>
      </c>
      <c r="H17" s="614" t="s">
        <v>42</v>
      </c>
      <c r="I17" s="614" t="s">
        <v>43</v>
      </c>
      <c r="J17" s="614" t="s">
        <v>44</v>
      </c>
      <c r="K17" s="614" t="s">
        <v>45</v>
      </c>
      <c r="L17" s="614" t="s">
        <v>46</v>
      </c>
      <c r="M17" s="614" t="s">
        <v>47</v>
      </c>
      <c r="N17" s="614" t="s">
        <v>48</v>
      </c>
      <c r="O17" s="614" t="s">
        <v>49</v>
      </c>
      <c r="P17" s="614" t="s">
        <v>50</v>
      </c>
      <c r="Q17" s="677"/>
      <c r="R17" s="677"/>
      <c r="S17" s="677"/>
      <c r="T17" s="678"/>
      <c r="U17" s="900" t="s">
        <v>51</v>
      </c>
      <c r="V17" s="597"/>
      <c r="W17" s="614" t="s">
        <v>52</v>
      </c>
      <c r="X17" s="614" t="s">
        <v>53</v>
      </c>
      <c r="Y17" s="901" t="s">
        <v>54</v>
      </c>
      <c r="Z17" s="821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58"/>
      <c r="AF17" s="859"/>
      <c r="AG17" s="66"/>
      <c r="BD17" s="65" t="s">
        <v>60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63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63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64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72</v>
      </c>
      <c r="Q23" s="582"/>
      <c r="R23" s="582"/>
      <c r="S23" s="582"/>
      <c r="T23" s="582"/>
      <c r="U23" s="582"/>
      <c r="V23" s="583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72</v>
      </c>
      <c r="Q24" s="582"/>
      <c r="R24" s="582"/>
      <c r="S24" s="582"/>
      <c r="T24" s="582"/>
      <c r="U24" s="582"/>
      <c r="V24" s="583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74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72</v>
      </c>
      <c r="Q32" s="582"/>
      <c r="R32" s="582"/>
      <c r="S32" s="582"/>
      <c r="T32" s="582"/>
      <c r="U32" s="582"/>
      <c r="V32" s="583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72</v>
      </c>
      <c r="Q33" s="582"/>
      <c r="R33" s="582"/>
      <c r="S33" s="582"/>
      <c r="T33" s="582"/>
      <c r="U33" s="582"/>
      <c r="V33" s="583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95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72</v>
      </c>
      <c r="Q36" s="582"/>
      <c r="R36" s="582"/>
      <c r="S36" s="582"/>
      <c r="T36" s="582"/>
      <c r="U36" s="582"/>
      <c r="V36" s="583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72</v>
      </c>
      <c r="Q37" s="582"/>
      <c r="R37" s="582"/>
      <c r="S37" s="582"/>
      <c r="T37" s="582"/>
      <c r="U37" s="582"/>
      <c r="V37" s="583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101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102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103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100</v>
      </c>
      <c r="Y41" s="568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71">
        <v>4607091385687</v>
      </c>
      <c r="E42" s="57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1">
        <v>4680115882539</v>
      </c>
      <c r="E43" s="57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72</v>
      </c>
      <c r="Q44" s="582"/>
      <c r="R44" s="582"/>
      <c r="S44" s="582"/>
      <c r="T44" s="582"/>
      <c r="U44" s="582"/>
      <c r="V44" s="583"/>
      <c r="W44" s="37" t="s">
        <v>73</v>
      </c>
      <c r="X44" s="569">
        <f>IFERROR(X41/H41,"0")+IFERROR(X42/H42,"0")+IFERROR(X43/H43,"0")</f>
        <v>9.2592592592592595</v>
      </c>
      <c r="Y44" s="569">
        <f>IFERROR(Y41/H41,"0")+IFERROR(Y42/H42,"0")+IFERROR(Y43/H43,"0")</f>
        <v>10</v>
      </c>
      <c r="Z44" s="569">
        <f>IFERROR(IF(Z41="",0,Z41),"0")+IFERROR(IF(Z42="",0,Z42),"0")+IFERROR(IF(Z43="",0,Z43),"0")</f>
        <v>0.1898</v>
      </c>
      <c r="AA44" s="570"/>
      <c r="AB44" s="570"/>
      <c r="AC44" s="570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72</v>
      </c>
      <c r="Q45" s="582"/>
      <c r="R45" s="582"/>
      <c r="S45" s="582"/>
      <c r="T45" s="582"/>
      <c r="U45" s="582"/>
      <c r="V45" s="583"/>
      <c r="W45" s="37" t="s">
        <v>70</v>
      </c>
      <c r="X45" s="569">
        <f>IFERROR(SUM(X41:X43),"0")</f>
        <v>100</v>
      </c>
      <c r="Y45" s="569">
        <f>IFERROR(SUM(Y41:Y43),"0")</f>
        <v>108</v>
      </c>
      <c r="Z45" s="37"/>
      <c r="AA45" s="570"/>
      <c r="AB45" s="570"/>
      <c r="AC45" s="570"/>
    </row>
    <row r="46" spans="1:68" ht="14.25" hidden="1" customHeight="1" x14ac:dyDescent="0.25">
      <c r="A46" s="579" t="s">
        <v>74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72</v>
      </c>
      <c r="Q48" s="582"/>
      <c r="R48" s="582"/>
      <c r="S48" s="582"/>
      <c r="T48" s="582"/>
      <c r="U48" s="582"/>
      <c r="V48" s="583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72</v>
      </c>
      <c r="Q49" s="582"/>
      <c r="R49" s="582"/>
      <c r="S49" s="582"/>
      <c r="T49" s="582"/>
      <c r="U49" s="582"/>
      <c r="V49" s="583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119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103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72</v>
      </c>
      <c r="Q58" s="582"/>
      <c r="R58" s="582"/>
      <c r="S58" s="582"/>
      <c r="T58" s="582"/>
      <c r="U58" s="582"/>
      <c r="V58" s="583"/>
      <c r="W58" s="37" t="s">
        <v>73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hidden="1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72</v>
      </c>
      <c r="Q59" s="582"/>
      <c r="R59" s="582"/>
      <c r="S59" s="582"/>
      <c r="T59" s="582"/>
      <c r="U59" s="582"/>
      <c r="V59" s="583"/>
      <c r="W59" s="37" t="s">
        <v>70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hidden="1" customHeight="1" x14ac:dyDescent="0.25">
      <c r="A60" s="579" t="s">
        <v>139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180</v>
      </c>
      <c r="Y61" s="568">
        <f>IFERROR(IF(X61="",0,CEILING((X61/$H61),1)*$H61),"")</f>
        <v>183.60000000000002</v>
      </c>
      <c r="Z61" s="36">
        <f>IFERROR(IF(Y61=0,"",ROUNDUP(Y61/H61,0)*0.01898),"")</f>
        <v>0.32266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187.24999999999997</v>
      </c>
      <c r="BN61" s="64">
        <f>IFERROR(Y61*I61/H61,"0")</f>
        <v>190.995</v>
      </c>
      <c r="BO61" s="64">
        <f>IFERROR(1/J61*(X61/H61),"0")</f>
        <v>0.26041666666666663</v>
      </c>
      <c r="BP61" s="64">
        <f>IFERROR(1/J61*(Y61/H61),"0")</f>
        <v>0.265625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72</v>
      </c>
      <c r="Q65" s="582"/>
      <c r="R65" s="582"/>
      <c r="S65" s="582"/>
      <c r="T65" s="582"/>
      <c r="U65" s="582"/>
      <c r="V65" s="583"/>
      <c r="W65" s="37" t="s">
        <v>73</v>
      </c>
      <c r="X65" s="569">
        <f>IFERROR(X61/H61,"0")+IFERROR(X62/H62,"0")+IFERROR(X63/H63,"0")+IFERROR(X64/H64,"0")</f>
        <v>16.666666666666664</v>
      </c>
      <c r="Y65" s="569">
        <f>IFERROR(Y61/H61,"0")+IFERROR(Y62/H62,"0")+IFERROR(Y63/H63,"0")+IFERROR(Y64/H64,"0")</f>
        <v>17</v>
      </c>
      <c r="Z65" s="569">
        <f>IFERROR(IF(Z61="",0,Z61),"0")+IFERROR(IF(Z62="",0,Z62),"0")+IFERROR(IF(Z63="",0,Z63),"0")+IFERROR(IF(Z64="",0,Z64),"0")</f>
        <v>0.32266</v>
      </c>
      <c r="AA65" s="570"/>
      <c r="AB65" s="570"/>
      <c r="AC65" s="570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72</v>
      </c>
      <c r="Q66" s="582"/>
      <c r="R66" s="582"/>
      <c r="S66" s="582"/>
      <c r="T66" s="582"/>
      <c r="U66" s="582"/>
      <c r="V66" s="583"/>
      <c r="W66" s="37" t="s">
        <v>70</v>
      </c>
      <c r="X66" s="569">
        <f>IFERROR(SUM(X61:X64),"0")</f>
        <v>180</v>
      </c>
      <c r="Y66" s="569">
        <f>IFERROR(SUM(Y61:Y64),"0")</f>
        <v>183.60000000000002</v>
      </c>
      <c r="Z66" s="37"/>
      <c r="AA66" s="570"/>
      <c r="AB66" s="570"/>
      <c r="AC66" s="570"/>
    </row>
    <row r="67" spans="1:68" ht="14.25" hidden="1" customHeight="1" x14ac:dyDescent="0.25">
      <c r="A67" s="579" t="s">
        <v>64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72</v>
      </c>
      <c r="Q71" s="582"/>
      <c r="R71" s="582"/>
      <c r="S71" s="582"/>
      <c r="T71" s="582"/>
      <c r="U71" s="582"/>
      <c r="V71" s="583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72</v>
      </c>
      <c r="Q72" s="582"/>
      <c r="R72" s="582"/>
      <c r="S72" s="582"/>
      <c r="T72" s="582"/>
      <c r="U72" s="582"/>
      <c r="V72" s="583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9" t="s">
        <v>74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72</v>
      </c>
      <c r="Q80" s="582"/>
      <c r="R80" s="582"/>
      <c r="S80" s="582"/>
      <c r="T80" s="582"/>
      <c r="U80" s="582"/>
      <c r="V80" s="583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72</v>
      </c>
      <c r="Q81" s="582"/>
      <c r="R81" s="582"/>
      <c r="S81" s="582"/>
      <c r="T81" s="582"/>
      <c r="U81" s="582"/>
      <c r="V81" s="583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9" t="s">
        <v>174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72</v>
      </c>
      <c r="Q85" s="582"/>
      <c r="R85" s="582"/>
      <c r="S85" s="582"/>
      <c r="T85" s="582"/>
      <c r="U85" s="582"/>
      <c r="V85" s="583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72</v>
      </c>
      <c r="Q86" s="582"/>
      <c r="R86" s="582"/>
      <c r="S86" s="582"/>
      <c r="T86" s="582"/>
      <c r="U86" s="582"/>
      <c r="V86" s="583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87" t="s">
        <v>181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103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150</v>
      </c>
      <c r="Y89" s="568">
        <f>IFERROR(IF(X89="",0,CEILING((X89/$H89),1)*$H89),"")</f>
        <v>151.20000000000002</v>
      </c>
      <c r="Z89" s="36">
        <f>IFERROR(IF(Y89=0,"",ROUNDUP(Y89/H89,0)*0.01898),"")</f>
        <v>0.26572000000000001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156.04166666666666</v>
      </c>
      <c r="BN89" s="64">
        <f>IFERROR(Y89*I89/H89,"0")</f>
        <v>157.29000000000002</v>
      </c>
      <c r="BO89" s="64">
        <f>IFERROR(1/J89*(X89/H89),"0")</f>
        <v>0.21701388888888887</v>
      </c>
      <c r="BP89" s="64">
        <f>IFERROR(1/J89*(Y89/H89),"0")</f>
        <v>0.21875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72</v>
      </c>
      <c r="Q92" s="582"/>
      <c r="R92" s="582"/>
      <c r="S92" s="582"/>
      <c r="T92" s="582"/>
      <c r="U92" s="582"/>
      <c r="V92" s="583"/>
      <c r="W92" s="37" t="s">
        <v>73</v>
      </c>
      <c r="X92" s="569">
        <f>IFERROR(X89/H89,"0")+IFERROR(X90/H90,"0")+IFERROR(X91/H91,"0")</f>
        <v>13.888888888888888</v>
      </c>
      <c r="Y92" s="569">
        <f>IFERROR(Y89/H89,"0")+IFERROR(Y90/H90,"0")+IFERROR(Y91/H91,"0")</f>
        <v>14</v>
      </c>
      <c r="Z92" s="569">
        <f>IFERROR(IF(Z89="",0,Z89),"0")+IFERROR(IF(Z90="",0,Z90),"0")+IFERROR(IF(Z91="",0,Z91),"0")</f>
        <v>0.26572000000000001</v>
      </c>
      <c r="AA92" s="570"/>
      <c r="AB92" s="570"/>
      <c r="AC92" s="570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72</v>
      </c>
      <c r="Q93" s="582"/>
      <c r="R93" s="582"/>
      <c r="S93" s="582"/>
      <c r="T93" s="582"/>
      <c r="U93" s="582"/>
      <c r="V93" s="583"/>
      <c r="W93" s="37" t="s">
        <v>70</v>
      </c>
      <c r="X93" s="569">
        <f>IFERROR(SUM(X89:X91),"0")</f>
        <v>150</v>
      </c>
      <c r="Y93" s="569">
        <f>IFERROR(SUM(Y89:Y91),"0")</f>
        <v>151.20000000000002</v>
      </c>
      <c r="Z93" s="37"/>
      <c r="AA93" s="570"/>
      <c r="AB93" s="570"/>
      <c r="AC93" s="570"/>
    </row>
    <row r="94" spans="1:68" ht="14.25" hidden="1" customHeight="1" x14ac:dyDescent="0.25">
      <c r="A94" s="579" t="s">
        <v>74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4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7">
        <v>130</v>
      </c>
      <c r="Y95" s="568">
        <f t="shared" ref="Y95:Y100" si="16">IFERROR(IF(X95="",0,CEILING((X95/$H95),1)*$H95),"")</f>
        <v>137.69999999999999</v>
      </c>
      <c r="Z95" s="36">
        <f>IFERROR(IF(Y95=0,"",ROUNDUP(Y95/H95,0)*0.01898),"")</f>
        <v>0.32266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138.32962962962964</v>
      </c>
      <c r="BN95" s="64">
        <f t="shared" ref="BN95:BN100" si="18">IFERROR(Y95*I95/H95,"0")</f>
        <v>146.523</v>
      </c>
      <c r="BO95" s="64">
        <f t="shared" ref="BO95:BO100" si="19">IFERROR(1/J95*(X95/H95),"0")</f>
        <v>0.25077160493827161</v>
      </c>
      <c r="BP95" s="64">
        <f t="shared" ref="BP95:BP100" si="20">IFERROR(1/J95*(Y95/H95),"0")</f>
        <v>0.265625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72</v>
      </c>
      <c r="Q101" s="582"/>
      <c r="R101" s="582"/>
      <c r="S101" s="582"/>
      <c r="T101" s="582"/>
      <c r="U101" s="582"/>
      <c r="V101" s="583"/>
      <c r="W101" s="37" t="s">
        <v>73</v>
      </c>
      <c r="X101" s="569">
        <f>IFERROR(X95/H95,"0")+IFERROR(X96/H96,"0")+IFERROR(X97/H97,"0")+IFERROR(X98/H98,"0")+IFERROR(X99/H99,"0")+IFERROR(X100/H100,"0")</f>
        <v>16.049382716049383</v>
      </c>
      <c r="Y101" s="569">
        <f>IFERROR(Y95/H95,"0")+IFERROR(Y96/H96,"0")+IFERROR(Y97/H97,"0")+IFERROR(Y98/H98,"0")+IFERROR(Y99/H99,"0")+IFERROR(Y100/H100,"0")</f>
        <v>17</v>
      </c>
      <c r="Z101" s="569">
        <f>IFERROR(IF(Z95="",0,Z95),"0")+IFERROR(IF(Z96="",0,Z96),"0")+IFERROR(IF(Z97="",0,Z97),"0")+IFERROR(IF(Z98="",0,Z98),"0")+IFERROR(IF(Z99="",0,Z99),"0")+IFERROR(IF(Z100="",0,Z100),"0")</f>
        <v>0.32266</v>
      </c>
      <c r="AA101" s="570"/>
      <c r="AB101" s="570"/>
      <c r="AC101" s="570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72</v>
      </c>
      <c r="Q102" s="582"/>
      <c r="R102" s="582"/>
      <c r="S102" s="582"/>
      <c r="T102" s="582"/>
      <c r="U102" s="582"/>
      <c r="V102" s="583"/>
      <c r="W102" s="37" t="s">
        <v>70</v>
      </c>
      <c r="X102" s="569">
        <f>IFERROR(SUM(X95:X100),"0")</f>
        <v>130</v>
      </c>
      <c r="Y102" s="569">
        <f>IFERROR(SUM(Y95:Y100),"0")</f>
        <v>137.69999999999999</v>
      </c>
      <c r="Z102" s="37"/>
      <c r="AA102" s="570"/>
      <c r="AB102" s="570"/>
      <c r="AC102" s="570"/>
    </row>
    <row r="103" spans="1:68" ht="16.5" hidden="1" customHeight="1" x14ac:dyDescent="0.25">
      <c r="A103" s="587" t="s">
        <v>204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103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72</v>
      </c>
      <c r="Q109" s="582"/>
      <c r="R109" s="582"/>
      <c r="S109" s="582"/>
      <c r="T109" s="582"/>
      <c r="U109" s="582"/>
      <c r="V109" s="583"/>
      <c r="W109" s="37" t="s">
        <v>73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hidden="1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72</v>
      </c>
      <c r="Q110" s="582"/>
      <c r="R110" s="582"/>
      <c r="S110" s="582"/>
      <c r="T110" s="582"/>
      <c r="U110" s="582"/>
      <c r="V110" s="583"/>
      <c r="W110" s="37" t="s">
        <v>70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139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72</v>
      </c>
      <c r="Q115" s="582"/>
      <c r="R115" s="582"/>
      <c r="S115" s="582"/>
      <c r="T115" s="582"/>
      <c r="U115" s="582"/>
      <c r="V115" s="583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72</v>
      </c>
      <c r="Q116" s="582"/>
      <c r="R116" s="582"/>
      <c r="S116" s="582"/>
      <c r="T116" s="582"/>
      <c r="U116" s="582"/>
      <c r="V116" s="583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9" t="s">
        <v>74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220</v>
      </c>
      <c r="Y118" s="568">
        <f>IFERROR(IF(X118="",0,CEILING((X118/$H118),1)*$H118),"")</f>
        <v>226.79999999999998</v>
      </c>
      <c r="Z118" s="36">
        <f>IFERROR(IF(Y118=0,"",ROUNDUP(Y118/H118,0)*0.01898),"")</f>
        <v>0.53144000000000002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233.93333333333334</v>
      </c>
      <c r="BN118" s="64">
        <f>IFERROR(Y118*I118/H118,"0")</f>
        <v>241.16399999999999</v>
      </c>
      <c r="BO118" s="64">
        <f>IFERROR(1/J118*(X118/H118),"0")</f>
        <v>0.42438271604938271</v>
      </c>
      <c r="BP118" s="64">
        <f>IFERROR(1/J118*(Y118/H118),"0")</f>
        <v>0.4375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72</v>
      </c>
      <c r="Q122" s="582"/>
      <c r="R122" s="582"/>
      <c r="S122" s="582"/>
      <c r="T122" s="582"/>
      <c r="U122" s="582"/>
      <c r="V122" s="583"/>
      <c r="W122" s="37" t="s">
        <v>73</v>
      </c>
      <c r="X122" s="569">
        <f>IFERROR(X118/H118,"0")+IFERROR(X119/H119,"0")+IFERROR(X120/H120,"0")+IFERROR(X121/H121,"0")</f>
        <v>27.160493827160494</v>
      </c>
      <c r="Y122" s="569">
        <f>IFERROR(Y118/H118,"0")+IFERROR(Y119/H119,"0")+IFERROR(Y120/H120,"0")+IFERROR(Y121/H121,"0")</f>
        <v>28</v>
      </c>
      <c r="Z122" s="569">
        <f>IFERROR(IF(Z118="",0,Z118),"0")+IFERROR(IF(Z119="",0,Z119),"0")+IFERROR(IF(Z120="",0,Z120),"0")+IFERROR(IF(Z121="",0,Z121),"0")</f>
        <v>0.53144000000000002</v>
      </c>
      <c r="AA122" s="570"/>
      <c r="AB122" s="570"/>
      <c r="AC122" s="570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72</v>
      </c>
      <c r="Q123" s="582"/>
      <c r="R123" s="582"/>
      <c r="S123" s="582"/>
      <c r="T123" s="582"/>
      <c r="U123" s="582"/>
      <c r="V123" s="583"/>
      <c r="W123" s="37" t="s">
        <v>70</v>
      </c>
      <c r="X123" s="569">
        <f>IFERROR(SUM(X118:X121),"0")</f>
        <v>220</v>
      </c>
      <c r="Y123" s="569">
        <f>IFERROR(SUM(Y118:Y121),"0")</f>
        <v>226.79999999999998</v>
      </c>
      <c r="Z123" s="37"/>
      <c r="AA123" s="570"/>
      <c r="AB123" s="570"/>
      <c r="AC123" s="570"/>
    </row>
    <row r="124" spans="1:68" ht="14.25" hidden="1" customHeight="1" x14ac:dyDescent="0.25">
      <c r="A124" s="579" t="s">
        <v>174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72</v>
      </c>
      <c r="Q127" s="582"/>
      <c r="R127" s="582"/>
      <c r="S127" s="582"/>
      <c r="T127" s="582"/>
      <c r="U127" s="582"/>
      <c r="V127" s="583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72</v>
      </c>
      <c r="Q128" s="582"/>
      <c r="R128" s="582"/>
      <c r="S128" s="582"/>
      <c r="T128" s="582"/>
      <c r="U128" s="582"/>
      <c r="V128" s="583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7" t="s">
        <v>237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64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72</v>
      </c>
      <c r="Q133" s="582"/>
      <c r="R133" s="582"/>
      <c r="S133" s="582"/>
      <c r="T133" s="582"/>
      <c r="U133" s="582"/>
      <c r="V133" s="583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72</v>
      </c>
      <c r="Q134" s="582"/>
      <c r="R134" s="582"/>
      <c r="S134" s="582"/>
      <c r="T134" s="582"/>
      <c r="U134" s="582"/>
      <c r="V134" s="583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79" t="s">
        <v>74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242</v>
      </c>
      <c r="B137" s="54" t="s">
        <v>245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72</v>
      </c>
      <c r="Q138" s="582"/>
      <c r="R138" s="582"/>
      <c r="S138" s="582"/>
      <c r="T138" s="582"/>
      <c r="U138" s="582"/>
      <c r="V138" s="583"/>
      <c r="W138" s="37" t="s">
        <v>73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72</v>
      </c>
      <c r="Q139" s="582"/>
      <c r="R139" s="582"/>
      <c r="S139" s="582"/>
      <c r="T139" s="582"/>
      <c r="U139" s="582"/>
      <c r="V139" s="583"/>
      <c r="W139" s="37" t="s">
        <v>70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hidden="1" customHeight="1" x14ac:dyDescent="0.25">
      <c r="A140" s="587" t="s">
        <v>101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103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hidden="1" customHeight="1" x14ac:dyDescent="0.25">
      <c r="A142" s="54" t="s">
        <v>246</v>
      </c>
      <c r="B142" s="54" t="s">
        <v>247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72</v>
      </c>
      <c r="Q143" s="582"/>
      <c r="R143" s="582"/>
      <c r="S143" s="582"/>
      <c r="T143" s="582"/>
      <c r="U143" s="582"/>
      <c r="V143" s="583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72</v>
      </c>
      <c r="Q144" s="582"/>
      <c r="R144" s="582"/>
      <c r="S144" s="582"/>
      <c r="T144" s="582"/>
      <c r="U144" s="582"/>
      <c r="V144" s="583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hidden="1" customHeight="1" x14ac:dyDescent="0.25">
      <c r="A145" s="579" t="s">
        <v>64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249</v>
      </c>
      <c r="B146" s="54" t="s">
        <v>250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252</v>
      </c>
      <c r="B147" s="54" t="s">
        <v>253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255</v>
      </c>
      <c r="B148" s="54" t="s">
        <v>256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72</v>
      </c>
      <c r="Q149" s="582"/>
      <c r="R149" s="582"/>
      <c r="S149" s="582"/>
      <c r="T149" s="582"/>
      <c r="U149" s="582"/>
      <c r="V149" s="583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72</v>
      </c>
      <c r="Q150" s="582"/>
      <c r="R150" s="582"/>
      <c r="S150" s="582"/>
      <c r="T150" s="582"/>
      <c r="U150" s="582"/>
      <c r="V150" s="583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258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259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139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72</v>
      </c>
      <c r="Q155" s="582"/>
      <c r="R155" s="582"/>
      <c r="S155" s="582"/>
      <c r="T155" s="582"/>
      <c r="U155" s="582"/>
      <c r="V155" s="583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72</v>
      </c>
      <c r="Q156" s="582"/>
      <c r="R156" s="582"/>
      <c r="S156" s="582"/>
      <c r="T156" s="582"/>
      <c r="U156" s="582"/>
      <c r="V156" s="583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9" t="s">
        <v>64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70</v>
      </c>
      <c r="X160" s="567">
        <v>0</v>
      </c>
      <c r="Y160" s="568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hidden="1" customHeight="1" x14ac:dyDescent="0.25">
      <c r="A161" s="54" t="s">
        <v>272</v>
      </c>
      <c r="B161" s="54" t="s">
        <v>273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70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hidden="1" customHeight="1" x14ac:dyDescent="0.25">
      <c r="A162" s="54" t="s">
        <v>274</v>
      </c>
      <c r="B162" s="54" t="s">
        <v>275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70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279</v>
      </c>
      <c r="B164" s="54" t="s">
        <v>280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idden="1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72</v>
      </c>
      <c r="Q167" s="582"/>
      <c r="R167" s="582"/>
      <c r="S167" s="582"/>
      <c r="T167" s="582"/>
      <c r="U167" s="582"/>
      <c r="V167" s="583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0</v>
      </c>
      <c r="Y167" s="569">
        <f>IFERROR(Y158/H158,"0")+IFERROR(Y159/H159,"0")+IFERROR(Y160/H160,"0")+IFERROR(Y161/H161,"0")+IFERROR(Y162/H162,"0")+IFERROR(Y163/H163,"0")+IFERROR(Y164/H164,"0")+IFERROR(Y165/H165,"0")+IFERROR(Y166/H166,"0")</f>
        <v>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70"/>
      <c r="AB167" s="570"/>
      <c r="AC167" s="570"/>
    </row>
    <row r="168" spans="1:68" hidden="1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72</v>
      </c>
      <c r="Q168" s="582"/>
      <c r="R168" s="582"/>
      <c r="S168" s="582"/>
      <c r="T168" s="582"/>
      <c r="U168" s="582"/>
      <c r="V168" s="583"/>
      <c r="W168" s="37" t="s">
        <v>70</v>
      </c>
      <c r="X168" s="569">
        <f>IFERROR(SUM(X158:X166),"0")</f>
        <v>0</v>
      </c>
      <c r="Y168" s="569">
        <f>IFERROR(SUM(Y158:Y166),"0")</f>
        <v>0</v>
      </c>
      <c r="Z168" s="37"/>
      <c r="AA168" s="570"/>
      <c r="AB168" s="570"/>
      <c r="AC168" s="570"/>
    </row>
    <row r="169" spans="1:68" ht="14.25" hidden="1" customHeight="1" x14ac:dyDescent="0.25">
      <c r="A169" s="579" t="s">
        <v>95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291</v>
      </c>
      <c r="B171" s="54" t="s">
        <v>292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294</v>
      </c>
      <c r="B172" s="54" t="s">
        <v>295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70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72</v>
      </c>
      <c r="Q173" s="582"/>
      <c r="R173" s="582"/>
      <c r="S173" s="582"/>
      <c r="T173" s="582"/>
      <c r="U173" s="582"/>
      <c r="V173" s="583"/>
      <c r="W173" s="37" t="s">
        <v>73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hidden="1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72</v>
      </c>
      <c r="Q174" s="582"/>
      <c r="R174" s="582"/>
      <c r="S174" s="582"/>
      <c r="T174" s="582"/>
      <c r="U174" s="582"/>
      <c r="V174" s="583"/>
      <c r="W174" s="37" t="s">
        <v>70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296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hidden="1" customHeight="1" x14ac:dyDescent="0.25">
      <c r="A176" s="54" t="s">
        <v>297</v>
      </c>
      <c r="B176" s="54" t="s">
        <v>298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72</v>
      </c>
      <c r="Q177" s="582"/>
      <c r="R177" s="582"/>
      <c r="S177" s="582"/>
      <c r="T177" s="582"/>
      <c r="U177" s="582"/>
      <c r="V177" s="583"/>
      <c r="W177" s="37" t="s">
        <v>73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72</v>
      </c>
      <c r="Q178" s="582"/>
      <c r="R178" s="582"/>
      <c r="S178" s="582"/>
      <c r="T178" s="582"/>
      <c r="U178" s="582"/>
      <c r="V178" s="583"/>
      <c r="W178" s="37" t="s">
        <v>70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hidden="1" customHeight="1" x14ac:dyDescent="0.25">
      <c r="A179" s="587" t="s">
        <v>299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103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72</v>
      </c>
      <c r="Q183" s="582"/>
      <c r="R183" s="582"/>
      <c r="S183" s="582"/>
      <c r="T183" s="582"/>
      <c r="U183" s="582"/>
      <c r="V183" s="583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72</v>
      </c>
      <c r="Q184" s="582"/>
      <c r="R184" s="582"/>
      <c r="S184" s="582"/>
      <c r="T184" s="582"/>
      <c r="U184" s="582"/>
      <c r="V184" s="583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139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72</v>
      </c>
      <c r="Q188" s="582"/>
      <c r="R188" s="582"/>
      <c r="S188" s="582"/>
      <c r="T188" s="582"/>
      <c r="U188" s="582"/>
      <c r="V188" s="583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72</v>
      </c>
      <c r="Q189" s="582"/>
      <c r="R189" s="582"/>
      <c r="S189" s="582"/>
      <c r="T189" s="582"/>
      <c r="U189" s="582"/>
      <c r="V189" s="583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64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hidden="1" customHeight="1" x14ac:dyDescent="0.25">
      <c r="A191" s="54" t="s">
        <v>310</v>
      </c>
      <c r="B191" s="54" t="s">
        <v>311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316</v>
      </c>
      <c r="B193" s="54" t="s">
        <v>317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322</v>
      </c>
      <c r="B195" s="54" t="s">
        <v>323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70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324</v>
      </c>
      <c r="B196" s="54" t="s">
        <v>325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idden="1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72</v>
      </c>
      <c r="Q199" s="582"/>
      <c r="R199" s="582"/>
      <c r="S199" s="582"/>
      <c r="T199" s="582"/>
      <c r="U199" s="582"/>
      <c r="V199" s="583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0</v>
      </c>
      <c r="Y199" s="569">
        <f>IFERROR(Y191/H191,"0")+IFERROR(Y192/H192,"0")+IFERROR(Y193/H193,"0")+IFERROR(Y194/H194,"0")+IFERROR(Y195/H195,"0")+IFERROR(Y196/H196,"0")+IFERROR(Y197/H197,"0")+IFERROR(Y198/H198,"0")</f>
        <v>0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70"/>
      <c r="AB199" s="570"/>
      <c r="AC199" s="570"/>
    </row>
    <row r="200" spans="1:68" hidden="1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72</v>
      </c>
      <c r="Q200" s="582"/>
      <c r="R200" s="582"/>
      <c r="S200" s="582"/>
      <c r="T200" s="582"/>
      <c r="U200" s="582"/>
      <c r="V200" s="583"/>
      <c r="W200" s="37" t="s">
        <v>70</v>
      </c>
      <c r="X200" s="569">
        <f>IFERROR(SUM(X191:X198),"0")</f>
        <v>0</v>
      </c>
      <c r="Y200" s="569">
        <f>IFERROR(SUM(Y191:Y198),"0")</f>
        <v>0</v>
      </c>
      <c r="Z200" s="37"/>
      <c r="AA200" s="570"/>
      <c r="AB200" s="570"/>
      <c r="AC200" s="570"/>
    </row>
    <row r="201" spans="1:68" ht="14.25" hidden="1" customHeight="1" x14ac:dyDescent="0.25">
      <c r="A201" s="579" t="s">
        <v>74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339</v>
      </c>
      <c r="B205" s="54" t="s">
        <v>340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70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346</v>
      </c>
      <c r="B208" s="54" t="s">
        <v>347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idden="1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72</v>
      </c>
      <c r="Q211" s="582"/>
      <c r="R211" s="582"/>
      <c r="S211" s="582"/>
      <c r="T211" s="582"/>
      <c r="U211" s="582"/>
      <c r="V211" s="583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0</v>
      </c>
      <c r="Y211" s="569">
        <f>IFERROR(Y202/H202,"0")+IFERROR(Y203/H203,"0")+IFERROR(Y204/H204,"0")+IFERROR(Y205/H205,"0")+IFERROR(Y206/H206,"0")+IFERROR(Y207/H207,"0")+IFERROR(Y208/H208,"0")+IFERROR(Y209/H209,"0")+IFERROR(Y210/H210,"0")</f>
        <v>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70"/>
      <c r="AB211" s="570"/>
      <c r="AC211" s="570"/>
    </row>
    <row r="212" spans="1:68" hidden="1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72</v>
      </c>
      <c r="Q212" s="582"/>
      <c r="R212" s="582"/>
      <c r="S212" s="582"/>
      <c r="T212" s="582"/>
      <c r="U212" s="582"/>
      <c r="V212" s="583"/>
      <c r="W212" s="37" t="s">
        <v>70</v>
      </c>
      <c r="X212" s="569">
        <f>IFERROR(SUM(X202:X210),"0")</f>
        <v>0</v>
      </c>
      <c r="Y212" s="569">
        <f>IFERROR(SUM(Y202:Y210),"0")</f>
        <v>0</v>
      </c>
      <c r="Z212" s="37"/>
      <c r="AA212" s="570"/>
      <c r="AB212" s="570"/>
      <c r="AC212" s="570"/>
    </row>
    <row r="213" spans="1:68" ht="14.25" hidden="1" customHeight="1" x14ac:dyDescent="0.25">
      <c r="A213" s="579" t="s">
        <v>174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72</v>
      </c>
      <c r="Q216" s="582"/>
      <c r="R216" s="582"/>
      <c r="S216" s="582"/>
      <c r="T216" s="582"/>
      <c r="U216" s="582"/>
      <c r="V216" s="583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hidden="1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72</v>
      </c>
      <c r="Q217" s="582"/>
      <c r="R217" s="582"/>
      <c r="S217" s="582"/>
      <c r="T217" s="582"/>
      <c r="U217" s="582"/>
      <c r="V217" s="583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hidden="1" customHeight="1" x14ac:dyDescent="0.25">
      <c r="A218" s="587" t="s">
        <v>360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103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72</v>
      </c>
      <c r="Q227" s="582"/>
      <c r="R227" s="582"/>
      <c r="S227" s="582"/>
      <c r="T227" s="582"/>
      <c r="U227" s="582"/>
      <c r="V227" s="583"/>
      <c r="W227" s="37" t="s">
        <v>73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hidden="1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72</v>
      </c>
      <c r="Q228" s="582"/>
      <c r="R228" s="582"/>
      <c r="S228" s="582"/>
      <c r="T228" s="582"/>
      <c r="U228" s="582"/>
      <c r="V228" s="583"/>
      <c r="W228" s="37" t="s">
        <v>70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139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71">
        <v>4680115885721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71">
        <v>4680115885981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72</v>
      </c>
      <c r="Q232" s="582"/>
      <c r="R232" s="582"/>
      <c r="S232" s="582"/>
      <c r="T232" s="582"/>
      <c r="U232" s="582"/>
      <c r="V232" s="583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72</v>
      </c>
      <c r="Q233" s="582"/>
      <c r="R233" s="582"/>
      <c r="S233" s="582"/>
      <c r="T233" s="582"/>
      <c r="U233" s="582"/>
      <c r="V233" s="583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383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828" t="s">
        <v>386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72</v>
      </c>
      <c r="Q236" s="582"/>
      <c r="R236" s="582"/>
      <c r="S236" s="582"/>
      <c r="T236" s="582"/>
      <c r="U236" s="582"/>
      <c r="V236" s="583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72</v>
      </c>
      <c r="Q237" s="582"/>
      <c r="R237" s="582"/>
      <c r="S237" s="582"/>
      <c r="T237" s="582"/>
      <c r="U237" s="582"/>
      <c r="V237" s="583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388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hidden="1" customHeight="1" x14ac:dyDescent="0.25">
      <c r="A239" s="54" t="s">
        <v>389</v>
      </c>
      <c r="B239" s="54" t="s">
        <v>390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70" t="s">
        <v>394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392</v>
      </c>
      <c r="B241" s="54" t="s">
        <v>395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396</v>
      </c>
      <c r="B242" s="54" t="s">
        <v>397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hidden="1" customHeight="1" x14ac:dyDescent="0.25">
      <c r="A243" s="54" t="s">
        <v>398</v>
      </c>
      <c r="B243" s="54" t="s">
        <v>399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70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hidden="1" customHeight="1" x14ac:dyDescent="0.25">
      <c r="A244" s="54" t="s">
        <v>400</v>
      </c>
      <c r="B244" s="54" t="s">
        <v>401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72</v>
      </c>
      <c r="Q245" s="582"/>
      <c r="R245" s="582"/>
      <c r="S245" s="582"/>
      <c r="T245" s="582"/>
      <c r="U245" s="582"/>
      <c r="V245" s="583"/>
      <c r="W245" s="37" t="s">
        <v>73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72</v>
      </c>
      <c r="Q246" s="582"/>
      <c r="R246" s="582"/>
      <c r="S246" s="582"/>
      <c r="T246" s="582"/>
      <c r="U246" s="582"/>
      <c r="V246" s="583"/>
      <c r="W246" s="37" t="s">
        <v>70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hidden="1" customHeight="1" x14ac:dyDescent="0.25">
      <c r="A247" s="587" t="s">
        <v>402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103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403</v>
      </c>
      <c r="B249" s="54" t="s">
        <v>404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406</v>
      </c>
      <c r="B250" s="54" t="s">
        <v>407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409</v>
      </c>
      <c r="B251" s="54" t="s">
        <v>410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412</v>
      </c>
      <c r="B252" s="54" t="s">
        <v>413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415</v>
      </c>
      <c r="B253" s="54" t="s">
        <v>416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72</v>
      </c>
      <c r="Q254" s="582"/>
      <c r="R254" s="582"/>
      <c r="S254" s="582"/>
      <c r="T254" s="582"/>
      <c r="U254" s="582"/>
      <c r="V254" s="583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72</v>
      </c>
      <c r="Q255" s="582"/>
      <c r="R255" s="582"/>
      <c r="S255" s="582"/>
      <c r="T255" s="582"/>
      <c r="U255" s="582"/>
      <c r="V255" s="583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418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103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419</v>
      </c>
      <c r="B258" s="54" t="s">
        <v>420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421</v>
      </c>
      <c r="B259" s="54" t="s">
        <v>422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424</v>
      </c>
      <c r="B260" s="54" t="s">
        <v>425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427</v>
      </c>
      <c r="B261" s="54" t="s">
        <v>428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78" t="s">
        <v>429</v>
      </c>
      <c r="Q261" s="574"/>
      <c r="R261" s="574"/>
      <c r="S261" s="574"/>
      <c r="T261" s="575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72</v>
      </c>
      <c r="Q262" s="582"/>
      <c r="R262" s="582"/>
      <c r="S262" s="582"/>
      <c r="T262" s="582"/>
      <c r="U262" s="582"/>
      <c r="V262" s="583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72</v>
      </c>
      <c r="Q263" s="582"/>
      <c r="R263" s="582"/>
      <c r="S263" s="582"/>
      <c r="T263" s="582"/>
      <c r="U263" s="582"/>
      <c r="V263" s="583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431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74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432</v>
      </c>
      <c r="B266" s="54" t="s">
        <v>433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435</v>
      </c>
      <c r="B267" s="54" t="s">
        <v>436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438</v>
      </c>
      <c r="B268" s="54" t="s">
        <v>439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70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440</v>
      </c>
      <c r="AG268" s="64"/>
      <c r="AJ268" s="68" t="s">
        <v>113</v>
      </c>
      <c r="AK268" s="68">
        <v>33.6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72</v>
      </c>
      <c r="Q269" s="582"/>
      <c r="R269" s="582"/>
      <c r="S269" s="582"/>
      <c r="T269" s="582"/>
      <c r="U269" s="582"/>
      <c r="V269" s="583"/>
      <c r="W269" s="37" t="s">
        <v>73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hidden="1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72</v>
      </c>
      <c r="Q270" s="582"/>
      <c r="R270" s="582"/>
      <c r="S270" s="582"/>
      <c r="T270" s="582"/>
      <c r="U270" s="582"/>
      <c r="V270" s="583"/>
      <c r="W270" s="37" t="s">
        <v>70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hidden="1" customHeight="1" x14ac:dyDescent="0.25">
      <c r="A271" s="587" t="s">
        <v>441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64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442</v>
      </c>
      <c r="B273" s="54" t="s">
        <v>443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72</v>
      </c>
      <c r="Q274" s="582"/>
      <c r="R274" s="582"/>
      <c r="S274" s="582"/>
      <c r="T274" s="582"/>
      <c r="U274" s="582"/>
      <c r="V274" s="583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72</v>
      </c>
      <c r="Q275" s="582"/>
      <c r="R275" s="582"/>
      <c r="S275" s="582"/>
      <c r="T275" s="582"/>
      <c r="U275" s="582"/>
      <c r="V275" s="583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74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445</v>
      </c>
      <c r="B277" s="54" t="s">
        <v>446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72</v>
      </c>
      <c r="Q278" s="582"/>
      <c r="R278" s="582"/>
      <c r="S278" s="582"/>
      <c r="T278" s="582"/>
      <c r="U278" s="582"/>
      <c r="V278" s="583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72</v>
      </c>
      <c r="Q279" s="582"/>
      <c r="R279" s="582"/>
      <c r="S279" s="582"/>
      <c r="T279" s="582"/>
      <c r="U279" s="582"/>
      <c r="V279" s="583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448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103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449</v>
      </c>
      <c r="B282" s="54" t="s">
        <v>450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72</v>
      </c>
      <c r="Q283" s="582"/>
      <c r="R283" s="582"/>
      <c r="S283" s="582"/>
      <c r="T283" s="582"/>
      <c r="U283" s="582"/>
      <c r="V283" s="583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72</v>
      </c>
      <c r="Q284" s="582"/>
      <c r="R284" s="582"/>
      <c r="S284" s="582"/>
      <c r="T284" s="582"/>
      <c r="U284" s="582"/>
      <c r="V284" s="583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453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103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454</v>
      </c>
      <c r="B287" s="54" t="s">
        <v>455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457</v>
      </c>
      <c r="B288" s="54" t="s">
        <v>458</v>
      </c>
      <c r="C288" s="31">
        <v>4301011911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8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457</v>
      </c>
      <c r="B289" s="54" t="s">
        <v>461</v>
      </c>
      <c r="C289" s="31">
        <v>4301012016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 t="s">
        <v>125</v>
      </c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70</v>
      </c>
      <c r="X289" s="567">
        <v>320</v>
      </c>
      <c r="Y289" s="568">
        <f t="shared" si="48"/>
        <v>324</v>
      </c>
      <c r="Z289" s="36">
        <f>IFERROR(IF(Y289=0,"",ROUNDUP(Y289/H289,0)*0.01898),"")</f>
        <v>0.56940000000000002</v>
      </c>
      <c r="AA289" s="56"/>
      <c r="AB289" s="57"/>
      <c r="AC289" s="335" t="s">
        <v>462</v>
      </c>
      <c r="AG289" s="64"/>
      <c r="AJ289" s="68" t="s">
        <v>127</v>
      </c>
      <c r="AK289" s="68">
        <v>691.2</v>
      </c>
      <c r="BB289" s="336" t="s">
        <v>1</v>
      </c>
      <c r="BM289" s="64">
        <f t="shared" si="49"/>
        <v>332.88888888888886</v>
      </c>
      <c r="BN289" s="64">
        <f t="shared" si="50"/>
        <v>337.04999999999995</v>
      </c>
      <c r="BO289" s="64">
        <f t="shared" si="51"/>
        <v>0.46296296296296291</v>
      </c>
      <c r="BP289" s="64">
        <f t="shared" si="52"/>
        <v>0.46874999999999994</v>
      </c>
    </row>
    <row r="290" spans="1:68" ht="37.5" hidden="1" customHeight="1" x14ac:dyDescent="0.25">
      <c r="A290" s="54" t="s">
        <v>463</v>
      </c>
      <c r="B290" s="54" t="s">
        <v>464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466</v>
      </c>
      <c r="B291" s="54" t="s">
        <v>467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468</v>
      </c>
      <c r="B292" s="54" t="s">
        <v>469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72</v>
      </c>
      <c r="Q293" s="582"/>
      <c r="R293" s="582"/>
      <c r="S293" s="582"/>
      <c r="T293" s="582"/>
      <c r="U293" s="582"/>
      <c r="V293" s="583"/>
      <c r="W293" s="37" t="s">
        <v>73</v>
      </c>
      <c r="X293" s="569">
        <f>IFERROR(X287/H287,"0")+IFERROR(X288/H288,"0")+IFERROR(X289/H289,"0")+IFERROR(X290/H290,"0")+IFERROR(X291/H291,"0")+IFERROR(X292/H292,"0")</f>
        <v>29.629629629629626</v>
      </c>
      <c r="Y293" s="569">
        <f>IFERROR(Y287/H287,"0")+IFERROR(Y288/H288,"0")+IFERROR(Y289/H289,"0")+IFERROR(Y290/H290,"0")+IFERROR(Y291/H291,"0")+IFERROR(Y292/H292,"0")</f>
        <v>29.999999999999996</v>
      </c>
      <c r="Z293" s="569">
        <f>IFERROR(IF(Z287="",0,Z287),"0")+IFERROR(IF(Z288="",0,Z288),"0")+IFERROR(IF(Z289="",0,Z289),"0")+IFERROR(IF(Z290="",0,Z290),"0")+IFERROR(IF(Z291="",0,Z291),"0")+IFERROR(IF(Z292="",0,Z292),"0")</f>
        <v>0.56940000000000002</v>
      </c>
      <c r="AA293" s="570"/>
      <c r="AB293" s="570"/>
      <c r="AC293" s="570"/>
    </row>
    <row r="294" spans="1:68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72</v>
      </c>
      <c r="Q294" s="582"/>
      <c r="R294" s="582"/>
      <c r="S294" s="582"/>
      <c r="T294" s="582"/>
      <c r="U294" s="582"/>
      <c r="V294" s="583"/>
      <c r="W294" s="37" t="s">
        <v>70</v>
      </c>
      <c r="X294" s="569">
        <f>IFERROR(SUM(X287:X292),"0")</f>
        <v>320</v>
      </c>
      <c r="Y294" s="569">
        <f>IFERROR(SUM(Y287:Y292),"0")</f>
        <v>324</v>
      </c>
      <c r="Z294" s="37"/>
      <c r="AA294" s="570"/>
      <c r="AB294" s="570"/>
      <c r="AC294" s="570"/>
    </row>
    <row r="295" spans="1:68" ht="14.25" hidden="1" customHeight="1" x14ac:dyDescent="0.25">
      <c r="A295" s="579" t="s">
        <v>64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50</v>
      </c>
      <c r="Y296" s="568">
        <f t="shared" ref="Y296:Y302" si="53">IFERROR(IF(X296="",0,CEILING((X296/$H296),1)*$H296),"")</f>
        <v>50.400000000000006</v>
      </c>
      <c r="Z296" s="36">
        <f>IFERROR(IF(Y296=0,"",ROUNDUP(Y296/H296,0)*0.00902),"")</f>
        <v>0.10824</v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53.214285714285715</v>
      </c>
      <c r="BN296" s="64">
        <f t="shared" ref="BN296:BN302" si="55">IFERROR(Y296*I296/H296,"0")</f>
        <v>53.64</v>
      </c>
      <c r="BO296" s="64">
        <f t="shared" ref="BO296:BO302" si="56">IFERROR(1/J296*(X296/H296),"0")</f>
        <v>9.0187590187590191E-2</v>
      </c>
      <c r="BP296" s="64">
        <f t="shared" ref="BP296:BP302" si="57">IFERROR(1/J296*(Y296/H296),"0")</f>
        <v>9.0909090909090912E-2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70</v>
      </c>
      <c r="X297" s="567">
        <v>300</v>
      </c>
      <c r="Y297" s="568">
        <f t="shared" si="53"/>
        <v>302.40000000000003</v>
      </c>
      <c r="Z297" s="36">
        <f>IFERROR(IF(Y297=0,"",ROUNDUP(Y297/H297,0)*0.00902),"")</f>
        <v>0.64944000000000002</v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319.28571428571428</v>
      </c>
      <c r="BN297" s="64">
        <f t="shared" si="55"/>
        <v>321.83999999999997</v>
      </c>
      <c r="BO297" s="64">
        <f t="shared" si="56"/>
        <v>0.54112554112554112</v>
      </c>
      <c r="BP297" s="64">
        <f t="shared" si="57"/>
        <v>0.54545454545454541</v>
      </c>
    </row>
    <row r="298" spans="1:68" ht="27" hidden="1" customHeight="1" x14ac:dyDescent="0.25">
      <c r="A298" s="54" t="s">
        <v>477</v>
      </c>
      <c r="B298" s="54" t="s">
        <v>478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hidden="1" customHeight="1" x14ac:dyDescent="0.25">
      <c r="A299" s="54" t="s">
        <v>480</v>
      </c>
      <c r="B299" s="54" t="s">
        <v>481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hidden="1" customHeight="1" x14ac:dyDescent="0.25">
      <c r="A300" s="54" t="s">
        <v>482</v>
      </c>
      <c r="B300" s="54" t="s">
        <v>483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hidden="1" customHeight="1" x14ac:dyDescent="0.25">
      <c r="A301" s="54" t="s">
        <v>485</v>
      </c>
      <c r="B301" s="54" t="s">
        <v>486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487</v>
      </c>
      <c r="B302" s="54" t="s">
        <v>488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72</v>
      </c>
      <c r="Q303" s="582"/>
      <c r="R303" s="582"/>
      <c r="S303" s="582"/>
      <c r="T303" s="582"/>
      <c r="U303" s="582"/>
      <c r="V303" s="583"/>
      <c r="W303" s="37" t="s">
        <v>73</v>
      </c>
      <c r="X303" s="569">
        <f>IFERROR(X296/H296,"0")+IFERROR(X297/H297,"0")+IFERROR(X298/H298,"0")+IFERROR(X299/H299,"0")+IFERROR(X300/H300,"0")+IFERROR(X301/H301,"0")+IFERROR(X302/H302,"0")</f>
        <v>83.333333333333343</v>
      </c>
      <c r="Y303" s="569">
        <f>IFERROR(Y296/H296,"0")+IFERROR(Y297/H297,"0")+IFERROR(Y298/H298,"0")+IFERROR(Y299/H299,"0")+IFERROR(Y300/H300,"0")+IFERROR(Y301/H301,"0")+IFERROR(Y302/H302,"0")</f>
        <v>84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0.75768000000000002</v>
      </c>
      <c r="AA303" s="570"/>
      <c r="AB303" s="570"/>
      <c r="AC303" s="570"/>
    </row>
    <row r="304" spans="1:68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72</v>
      </c>
      <c r="Q304" s="582"/>
      <c r="R304" s="582"/>
      <c r="S304" s="582"/>
      <c r="T304" s="582"/>
      <c r="U304" s="582"/>
      <c r="V304" s="583"/>
      <c r="W304" s="37" t="s">
        <v>70</v>
      </c>
      <c r="X304" s="569">
        <f>IFERROR(SUM(X296:X302),"0")</f>
        <v>350</v>
      </c>
      <c r="Y304" s="569">
        <f>IFERROR(SUM(Y296:Y302),"0")</f>
        <v>352.80000000000007</v>
      </c>
      <c r="Z304" s="37"/>
      <c r="AA304" s="570"/>
      <c r="AB304" s="570"/>
      <c r="AC304" s="570"/>
    </row>
    <row r="305" spans="1:68" ht="14.25" hidden="1" customHeight="1" x14ac:dyDescent="0.25">
      <c r="A305" s="579" t="s">
        <v>74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1000</v>
      </c>
      <c r="Y306" s="568">
        <f>IFERROR(IF(X306="",0,CEILING((X306/$H306),1)*$H306),"")</f>
        <v>1006.1999999999999</v>
      </c>
      <c r="Z306" s="36">
        <f>IFERROR(IF(Y306=0,"",ROUNDUP(Y306/H306,0)*0.01898),"")</f>
        <v>2.44842</v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1065.7692307692307</v>
      </c>
      <c r="BN306" s="64">
        <f>IFERROR(Y306*I306/H306,"0")</f>
        <v>1072.377</v>
      </c>
      <c r="BO306" s="64">
        <f>IFERROR(1/J306*(X306/H306),"0")</f>
        <v>2.0032051282051282</v>
      </c>
      <c r="BP306" s="64">
        <f>IFERROR(1/J306*(Y306/H306),"0")</f>
        <v>2.015625</v>
      </c>
    </row>
    <row r="307" spans="1:68" ht="27" hidden="1" customHeight="1" x14ac:dyDescent="0.25">
      <c r="A307" s="54" t="s">
        <v>493</v>
      </c>
      <c r="B307" s="54" t="s">
        <v>494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496</v>
      </c>
      <c r="B308" s="54" t="s">
        <v>497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499</v>
      </c>
      <c r="B309" s="54" t="s">
        <v>500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502</v>
      </c>
      <c r="B310" s="54" t="s">
        <v>503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72</v>
      </c>
      <c r="Q311" s="582"/>
      <c r="R311" s="582"/>
      <c r="S311" s="582"/>
      <c r="T311" s="582"/>
      <c r="U311" s="582"/>
      <c r="V311" s="583"/>
      <c r="W311" s="37" t="s">
        <v>73</v>
      </c>
      <c r="X311" s="569">
        <f>IFERROR(X306/H306,"0")+IFERROR(X307/H307,"0")+IFERROR(X308/H308,"0")+IFERROR(X309/H309,"0")+IFERROR(X310/H310,"0")</f>
        <v>128.2051282051282</v>
      </c>
      <c r="Y311" s="569">
        <f>IFERROR(Y306/H306,"0")+IFERROR(Y307/H307,"0")+IFERROR(Y308/H308,"0")+IFERROR(Y309/H309,"0")+IFERROR(Y310/H310,"0")</f>
        <v>129</v>
      </c>
      <c r="Z311" s="569">
        <f>IFERROR(IF(Z306="",0,Z306),"0")+IFERROR(IF(Z307="",0,Z307),"0")+IFERROR(IF(Z308="",0,Z308),"0")+IFERROR(IF(Z309="",0,Z309),"0")+IFERROR(IF(Z310="",0,Z310),"0")</f>
        <v>2.44842</v>
      </c>
      <c r="AA311" s="570"/>
      <c r="AB311" s="570"/>
      <c r="AC311" s="570"/>
    </row>
    <row r="312" spans="1:68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72</v>
      </c>
      <c r="Q312" s="582"/>
      <c r="R312" s="582"/>
      <c r="S312" s="582"/>
      <c r="T312" s="582"/>
      <c r="U312" s="582"/>
      <c r="V312" s="583"/>
      <c r="W312" s="37" t="s">
        <v>70</v>
      </c>
      <c r="X312" s="569">
        <f>IFERROR(SUM(X306:X310),"0")</f>
        <v>1000</v>
      </c>
      <c r="Y312" s="569">
        <f>IFERROR(SUM(Y306:Y310),"0")</f>
        <v>1006.1999999999999</v>
      </c>
      <c r="Z312" s="37"/>
      <c r="AA312" s="570"/>
      <c r="AB312" s="570"/>
      <c r="AC312" s="570"/>
    </row>
    <row r="313" spans="1:68" ht="14.25" hidden="1" customHeight="1" x14ac:dyDescent="0.25">
      <c r="A313" s="579" t="s">
        <v>174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hidden="1" customHeight="1" x14ac:dyDescent="0.25">
      <c r="A314" s="54" t="s">
        <v>505</v>
      </c>
      <c r="B314" s="54" t="s">
        <v>506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508</v>
      </c>
      <c r="B315" s="54" t="s">
        <v>509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70</v>
      </c>
      <c r="X315" s="567">
        <v>0</v>
      </c>
      <c r="Y315" s="56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511</v>
      </c>
      <c r="B316" s="54" t="s">
        <v>512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70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72</v>
      </c>
      <c r="Q317" s="582"/>
      <c r="R317" s="582"/>
      <c r="S317" s="582"/>
      <c r="T317" s="582"/>
      <c r="U317" s="582"/>
      <c r="V317" s="583"/>
      <c r="W317" s="37" t="s">
        <v>73</v>
      </c>
      <c r="X317" s="569">
        <f>IFERROR(X314/H314,"0")+IFERROR(X315/H315,"0")+IFERROR(X316/H316,"0")</f>
        <v>0</v>
      </c>
      <c r="Y317" s="569">
        <f>IFERROR(Y314/H314,"0")+IFERROR(Y315/H315,"0")+IFERROR(Y316/H316,"0")</f>
        <v>0</v>
      </c>
      <c r="Z317" s="569">
        <f>IFERROR(IF(Z314="",0,Z314),"0")+IFERROR(IF(Z315="",0,Z315),"0")+IFERROR(IF(Z316="",0,Z316),"0")</f>
        <v>0</v>
      </c>
      <c r="AA317" s="570"/>
      <c r="AB317" s="570"/>
      <c r="AC317" s="570"/>
    </row>
    <row r="318" spans="1:68" hidden="1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72</v>
      </c>
      <c r="Q318" s="582"/>
      <c r="R318" s="582"/>
      <c r="S318" s="582"/>
      <c r="T318" s="582"/>
      <c r="U318" s="582"/>
      <c r="V318" s="583"/>
      <c r="W318" s="37" t="s">
        <v>70</v>
      </c>
      <c r="X318" s="569">
        <f>IFERROR(SUM(X314:X316),"0")</f>
        <v>0</v>
      </c>
      <c r="Y318" s="569">
        <f>IFERROR(SUM(Y314:Y316),"0")</f>
        <v>0</v>
      </c>
      <c r="Z318" s="37"/>
      <c r="AA318" s="570"/>
      <c r="AB318" s="570"/>
      <c r="AC318" s="570"/>
    </row>
    <row r="319" spans="1:68" ht="14.25" hidden="1" customHeight="1" x14ac:dyDescent="0.25">
      <c r="A319" s="579" t="s">
        <v>95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customHeight="1" x14ac:dyDescent="0.25">
      <c r="A320" s="54" t="s">
        <v>514</v>
      </c>
      <c r="B320" s="54" t="s">
        <v>515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15</v>
      </c>
      <c r="Y320" s="568">
        <f>IFERROR(IF(X320="",0,CEILING((X320/$H320),1)*$H320),"")</f>
        <v>15.2</v>
      </c>
      <c r="Z320" s="36">
        <f>IFERROR(IF(Y320=0,"",ROUNDUP(Y320/H320,0)*0.00902),"")</f>
        <v>4.5100000000000001E-2</v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16.430921052631579</v>
      </c>
      <c r="BN320" s="64">
        <f>IFERROR(Y320*I320/H320,"0")</f>
        <v>16.649999999999999</v>
      </c>
      <c r="BO320" s="64">
        <f>IFERROR(1/J320*(X320/H320),"0")</f>
        <v>3.7380382775119618E-2</v>
      </c>
      <c r="BP320" s="64">
        <f>IFERROR(1/J320*(Y320/H320),"0")</f>
        <v>3.787878787878788E-2</v>
      </c>
    </row>
    <row r="321" spans="1:68" ht="27" customHeight="1" x14ac:dyDescent="0.25">
      <c r="A321" s="54" t="s">
        <v>518</v>
      </c>
      <c r="B321" s="54" t="s">
        <v>519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0" t="s">
        <v>520</v>
      </c>
      <c r="Q321" s="574"/>
      <c r="R321" s="574"/>
      <c r="S321" s="574"/>
      <c r="T321" s="575"/>
      <c r="U321" s="34"/>
      <c r="V321" s="34"/>
      <c r="W321" s="35" t="s">
        <v>70</v>
      </c>
      <c r="X321" s="567">
        <v>15</v>
      </c>
      <c r="Y321" s="568">
        <f>IFERROR(IF(X321="",0,CEILING((X321/$H321),1)*$H321),"")</f>
        <v>15.2</v>
      </c>
      <c r="Z321" s="36">
        <f>IFERROR(IF(Y321=0,"",ROUNDUP(Y321/H321,0)*0.00902),"")</f>
        <v>4.5100000000000001E-2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16.233552631578949</v>
      </c>
      <c r="BN321" s="64">
        <f>IFERROR(Y321*I321/H321,"0")</f>
        <v>16.45</v>
      </c>
      <c r="BO321" s="64">
        <f>IFERROR(1/J321*(X321/H321),"0")</f>
        <v>3.7380382775119618E-2</v>
      </c>
      <c r="BP321" s="64">
        <f>IFERROR(1/J321*(Y321/H321),"0")</f>
        <v>3.787878787878788E-2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524</v>
      </c>
      <c r="B323" s="54" t="s">
        <v>525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72</v>
      </c>
      <c r="Q324" s="582"/>
      <c r="R324" s="582"/>
      <c r="S324" s="582"/>
      <c r="T324" s="582"/>
      <c r="U324" s="582"/>
      <c r="V324" s="583"/>
      <c r="W324" s="37" t="s">
        <v>73</v>
      </c>
      <c r="X324" s="569">
        <f>IFERROR(X320/H320,"0")+IFERROR(X321/H321,"0")+IFERROR(X322/H322,"0")+IFERROR(X323/H323,"0")</f>
        <v>9.8684210526315788</v>
      </c>
      <c r="Y324" s="569">
        <f>IFERROR(Y320/H320,"0")+IFERROR(Y321/H321,"0")+IFERROR(Y322/H322,"0")+IFERROR(Y323/H323,"0")</f>
        <v>10</v>
      </c>
      <c r="Z324" s="569">
        <f>IFERROR(IF(Z320="",0,Z320),"0")+IFERROR(IF(Z321="",0,Z321),"0")+IFERROR(IF(Z322="",0,Z322),"0")+IFERROR(IF(Z323="",0,Z323),"0")</f>
        <v>9.0200000000000002E-2</v>
      </c>
      <c r="AA324" s="570"/>
      <c r="AB324" s="570"/>
      <c r="AC324" s="570"/>
    </row>
    <row r="325" spans="1:68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72</v>
      </c>
      <c r="Q325" s="582"/>
      <c r="R325" s="582"/>
      <c r="S325" s="582"/>
      <c r="T325" s="582"/>
      <c r="U325" s="582"/>
      <c r="V325" s="583"/>
      <c r="W325" s="37" t="s">
        <v>70</v>
      </c>
      <c r="X325" s="569">
        <f>IFERROR(SUM(X320:X323),"0")</f>
        <v>30</v>
      </c>
      <c r="Y325" s="569">
        <f>IFERROR(SUM(Y320:Y323),"0")</f>
        <v>30.4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526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527</v>
      </c>
      <c r="B327" s="54" t="s">
        <v>528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531</v>
      </c>
      <c r="B328" s="54" t="s">
        <v>532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533</v>
      </c>
      <c r="B329" s="54" t="s">
        <v>534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72</v>
      </c>
      <c r="Q330" s="582"/>
      <c r="R330" s="582"/>
      <c r="S330" s="582"/>
      <c r="T330" s="582"/>
      <c r="U330" s="582"/>
      <c r="V330" s="583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72</v>
      </c>
      <c r="Q331" s="582"/>
      <c r="R331" s="582"/>
      <c r="S331" s="582"/>
      <c r="T331" s="582"/>
      <c r="U331" s="582"/>
      <c r="V331" s="583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535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74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customHeight="1" x14ac:dyDescent="0.25">
      <c r="A334" s="54" t="s">
        <v>536</v>
      </c>
      <c r="B334" s="54" t="s">
        <v>537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7">
        <v>80</v>
      </c>
      <c r="Y334" s="568">
        <f>IFERROR(IF(X334="",0,CEILING((X334/$H334),1)*$H334),"")</f>
        <v>81</v>
      </c>
      <c r="Z334" s="36">
        <f>IFERROR(IF(Y334=0,"",ROUNDUP(Y334/H334,0)*0.01898),"")</f>
        <v>0.1898</v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85.125925925925927</v>
      </c>
      <c r="BN334" s="64">
        <f>IFERROR(Y334*I334/H334,"0")</f>
        <v>86.190000000000012</v>
      </c>
      <c r="BO334" s="64">
        <f>IFERROR(1/J334*(X334/H334),"0")</f>
        <v>0.15432098765432101</v>
      </c>
      <c r="BP334" s="64">
        <f>IFERROR(1/J334*(Y334/H334),"0")</f>
        <v>0.15625</v>
      </c>
    </row>
    <row r="335" spans="1:68" ht="27" hidden="1" customHeight="1" x14ac:dyDescent="0.25">
      <c r="A335" s="54" t="s">
        <v>539</v>
      </c>
      <c r="B335" s="54" t="s">
        <v>540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70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542</v>
      </c>
      <c r="B336" s="54" t="s">
        <v>543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70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72</v>
      </c>
      <c r="Q337" s="582"/>
      <c r="R337" s="582"/>
      <c r="S337" s="582"/>
      <c r="T337" s="582"/>
      <c r="U337" s="582"/>
      <c r="V337" s="583"/>
      <c r="W337" s="37" t="s">
        <v>73</v>
      </c>
      <c r="X337" s="569">
        <f>IFERROR(X334/H334,"0")+IFERROR(X335/H335,"0")+IFERROR(X336/H336,"0")</f>
        <v>9.8765432098765444</v>
      </c>
      <c r="Y337" s="569">
        <f>IFERROR(Y334/H334,"0")+IFERROR(Y335/H335,"0")+IFERROR(Y336/H336,"0")</f>
        <v>10</v>
      </c>
      <c r="Z337" s="569">
        <f>IFERROR(IF(Z334="",0,Z334),"0")+IFERROR(IF(Z335="",0,Z335),"0")+IFERROR(IF(Z336="",0,Z336),"0")</f>
        <v>0.1898</v>
      </c>
      <c r="AA337" s="570"/>
      <c r="AB337" s="570"/>
      <c r="AC337" s="570"/>
    </row>
    <row r="338" spans="1:68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72</v>
      </c>
      <c r="Q338" s="582"/>
      <c r="R338" s="582"/>
      <c r="S338" s="582"/>
      <c r="T338" s="582"/>
      <c r="U338" s="582"/>
      <c r="V338" s="583"/>
      <c r="W338" s="37" t="s">
        <v>70</v>
      </c>
      <c r="X338" s="569">
        <f>IFERROR(SUM(X334:X336),"0")</f>
        <v>80</v>
      </c>
      <c r="Y338" s="569">
        <f>IFERROR(SUM(Y334:Y336),"0")</f>
        <v>81</v>
      </c>
      <c r="Z338" s="37"/>
      <c r="AA338" s="570"/>
      <c r="AB338" s="570"/>
      <c r="AC338" s="570"/>
    </row>
    <row r="339" spans="1:68" ht="27.75" hidden="1" customHeight="1" x14ac:dyDescent="0.2">
      <c r="A339" s="638" t="s">
        <v>545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546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103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70</v>
      </c>
      <c r="X342" s="567">
        <v>250</v>
      </c>
      <c r="Y342" s="568">
        <f t="shared" ref="Y342:Y348" si="58">IFERROR(IF(X342="",0,CEILING((X342/$H342),1)*$H342),"")</f>
        <v>255</v>
      </c>
      <c r="Z342" s="36">
        <f>IFERROR(IF(Y342=0,"",ROUNDUP(Y342/H342,0)*0.02175),"")</f>
        <v>0.36974999999999997</v>
      </c>
      <c r="AA342" s="56"/>
      <c r="AB342" s="57"/>
      <c r="AC342" s="393" t="s">
        <v>549</v>
      </c>
      <c r="AG342" s="64"/>
      <c r="AJ342" s="68" t="s">
        <v>127</v>
      </c>
      <c r="AK342" s="68">
        <v>720</v>
      </c>
      <c r="BB342" s="394" t="s">
        <v>1</v>
      </c>
      <c r="BM342" s="64">
        <f t="shared" ref="BM342:BM348" si="59">IFERROR(X342*I342/H342,"0")</f>
        <v>258</v>
      </c>
      <c r="BN342" s="64">
        <f t="shared" ref="BN342:BN348" si="60">IFERROR(Y342*I342/H342,"0")</f>
        <v>263.16000000000003</v>
      </c>
      <c r="BO342" s="64">
        <f t="shared" ref="BO342:BO348" si="61">IFERROR(1/J342*(X342/H342),"0")</f>
        <v>0.34722222222222221</v>
      </c>
      <c r="BP342" s="64">
        <f t="shared" ref="BP342:BP348" si="62">IFERROR(1/J342*(Y342/H342),"0")</f>
        <v>0.35416666666666663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70</v>
      </c>
      <c r="X343" s="567">
        <v>120</v>
      </c>
      <c r="Y343" s="568">
        <f t="shared" si="58"/>
        <v>120</v>
      </c>
      <c r="Z343" s="36">
        <f>IFERROR(IF(Y343=0,"",ROUNDUP(Y343/H343,0)*0.02175),"")</f>
        <v>0.17399999999999999</v>
      </c>
      <c r="AA343" s="56"/>
      <c r="AB343" s="57"/>
      <c r="AC343" s="395" t="s">
        <v>552</v>
      </c>
      <c r="AG343" s="64"/>
      <c r="AJ343" s="68" t="s">
        <v>127</v>
      </c>
      <c r="AK343" s="68">
        <v>720</v>
      </c>
      <c r="BB343" s="396" t="s">
        <v>1</v>
      </c>
      <c r="BM343" s="64">
        <f t="shared" si="59"/>
        <v>123.84</v>
      </c>
      <c r="BN343" s="64">
        <f t="shared" si="60"/>
        <v>123.84</v>
      </c>
      <c r="BO343" s="64">
        <f t="shared" si="61"/>
        <v>0.16666666666666666</v>
      </c>
      <c r="BP343" s="64">
        <f t="shared" si="62"/>
        <v>0.16666666666666666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70</v>
      </c>
      <c r="X344" s="567">
        <v>1300</v>
      </c>
      <c r="Y344" s="568">
        <f t="shared" si="58"/>
        <v>1305</v>
      </c>
      <c r="Z344" s="36">
        <f>IFERROR(IF(Y344=0,"",ROUNDUP(Y344/H344,0)*0.02175),"")</f>
        <v>1.8922499999999998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1341.6</v>
      </c>
      <c r="BN344" s="64">
        <f t="shared" si="60"/>
        <v>1346.76</v>
      </c>
      <c r="BO344" s="64">
        <f t="shared" si="61"/>
        <v>1.8055555555555556</v>
      </c>
      <c r="BP344" s="64">
        <f t="shared" si="62"/>
        <v>1.8125</v>
      </c>
    </row>
    <row r="345" spans="1:68" ht="37.5" hidden="1" customHeight="1" x14ac:dyDescent="0.25">
      <c r="A345" s="54" t="s">
        <v>556</v>
      </c>
      <c r="B345" s="54" t="s">
        <v>557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70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558</v>
      </c>
      <c r="AG345" s="64"/>
      <c r="AJ345" s="68" t="s">
        <v>127</v>
      </c>
      <c r="AK345" s="68">
        <v>720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hidden="1" customHeight="1" x14ac:dyDescent="0.25">
      <c r="A346" s="54" t="s">
        <v>559</v>
      </c>
      <c r="B346" s="54" t="s">
        <v>560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hidden="1" customHeight="1" x14ac:dyDescent="0.25">
      <c r="A347" s="54" t="s">
        <v>562</v>
      </c>
      <c r="B347" s="54" t="s">
        <v>563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hidden="1" customHeight="1" x14ac:dyDescent="0.25">
      <c r="A348" s="54" t="s">
        <v>564</v>
      </c>
      <c r="B348" s="54" t="s">
        <v>565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72</v>
      </c>
      <c r="Q349" s="582"/>
      <c r="R349" s="582"/>
      <c r="S349" s="582"/>
      <c r="T349" s="582"/>
      <c r="U349" s="582"/>
      <c r="V349" s="583"/>
      <c r="W349" s="37" t="s">
        <v>73</v>
      </c>
      <c r="X349" s="569">
        <f>IFERROR(X342/H342,"0")+IFERROR(X343/H343,"0")+IFERROR(X344/H344,"0")+IFERROR(X345/H345,"0")+IFERROR(X346/H346,"0")+IFERROR(X347/H347,"0")+IFERROR(X348/H348,"0")</f>
        <v>111.33333333333334</v>
      </c>
      <c r="Y349" s="569">
        <f>IFERROR(Y342/H342,"0")+IFERROR(Y343/H343,"0")+IFERROR(Y344/H344,"0")+IFERROR(Y345/H345,"0")+IFERROR(Y346/H346,"0")+IFERROR(Y347/H347,"0")+IFERROR(Y348/H348,"0")</f>
        <v>112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2.4359999999999999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72</v>
      </c>
      <c r="Q350" s="582"/>
      <c r="R350" s="582"/>
      <c r="S350" s="582"/>
      <c r="T350" s="582"/>
      <c r="U350" s="582"/>
      <c r="V350" s="583"/>
      <c r="W350" s="37" t="s">
        <v>70</v>
      </c>
      <c r="X350" s="569">
        <f>IFERROR(SUM(X342:X348),"0")</f>
        <v>1670</v>
      </c>
      <c r="Y350" s="569">
        <f>IFERROR(SUM(Y342:Y348),"0")</f>
        <v>1680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139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125</v>
      </c>
      <c r="M352" s="33" t="s">
        <v>107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1200</v>
      </c>
      <c r="Y352" s="568">
        <f>IFERROR(IF(X352="",0,CEILING((X352/$H352),1)*$H352),"")</f>
        <v>1200</v>
      </c>
      <c r="Z352" s="36">
        <f>IFERROR(IF(Y352=0,"",ROUNDUP(Y352/H352,0)*0.02175),"")</f>
        <v>1.7399999999999998</v>
      </c>
      <c r="AA352" s="56"/>
      <c r="AB352" s="57"/>
      <c r="AC352" s="407" t="s">
        <v>568</v>
      </c>
      <c r="AG352" s="64"/>
      <c r="AJ352" s="68" t="s">
        <v>127</v>
      </c>
      <c r="AK352" s="68">
        <v>720</v>
      </c>
      <c r="BB352" s="408" t="s">
        <v>1</v>
      </c>
      <c r="BM352" s="64">
        <f>IFERROR(X352*I352/H352,"0")</f>
        <v>1238.4000000000001</v>
      </c>
      <c r="BN352" s="64">
        <f>IFERROR(Y352*I352/H352,"0")</f>
        <v>1238.4000000000001</v>
      </c>
      <c r="BO352" s="64">
        <f>IFERROR(1/J352*(X352/H352),"0")</f>
        <v>1.6666666666666665</v>
      </c>
      <c r="BP352" s="64">
        <f>IFERROR(1/J352*(Y352/H352),"0")</f>
        <v>1.6666666666666665</v>
      </c>
    </row>
    <row r="353" spans="1:68" ht="16.5" hidden="1" customHeight="1" x14ac:dyDescent="0.25">
      <c r="A353" s="54" t="s">
        <v>569</v>
      </c>
      <c r="B353" s="54" t="s">
        <v>570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72</v>
      </c>
      <c r="Q354" s="582"/>
      <c r="R354" s="582"/>
      <c r="S354" s="582"/>
      <c r="T354" s="582"/>
      <c r="U354" s="582"/>
      <c r="V354" s="583"/>
      <c r="W354" s="37" t="s">
        <v>73</v>
      </c>
      <c r="X354" s="569">
        <f>IFERROR(X352/H352,"0")+IFERROR(X353/H353,"0")</f>
        <v>80</v>
      </c>
      <c r="Y354" s="569">
        <f>IFERROR(Y352/H352,"0")+IFERROR(Y353/H353,"0")</f>
        <v>80</v>
      </c>
      <c r="Z354" s="569">
        <f>IFERROR(IF(Z352="",0,Z352),"0")+IFERROR(IF(Z353="",0,Z353),"0")</f>
        <v>1.7399999999999998</v>
      </c>
      <c r="AA354" s="570"/>
      <c r="AB354" s="570"/>
      <c r="AC354" s="570"/>
    </row>
    <row r="355" spans="1:68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72</v>
      </c>
      <c r="Q355" s="582"/>
      <c r="R355" s="582"/>
      <c r="S355" s="582"/>
      <c r="T355" s="582"/>
      <c r="U355" s="582"/>
      <c r="V355" s="583"/>
      <c r="W355" s="37" t="s">
        <v>70</v>
      </c>
      <c r="X355" s="569">
        <f>IFERROR(SUM(X352:X353),"0")</f>
        <v>1200</v>
      </c>
      <c r="Y355" s="569">
        <f>IFERROR(SUM(Y352:Y353),"0")</f>
        <v>1200</v>
      </c>
      <c r="Z355" s="37"/>
      <c r="AA355" s="570"/>
      <c r="AB355" s="570"/>
      <c r="AC355" s="570"/>
    </row>
    <row r="356" spans="1:68" ht="14.25" hidden="1" customHeight="1" x14ac:dyDescent="0.25">
      <c r="A356" s="579" t="s">
        <v>74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571</v>
      </c>
      <c r="B357" s="54" t="s">
        <v>572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574</v>
      </c>
      <c r="B358" s="54" t="s">
        <v>575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72</v>
      </c>
      <c r="Q359" s="582"/>
      <c r="R359" s="582"/>
      <c r="S359" s="582"/>
      <c r="T359" s="582"/>
      <c r="U359" s="582"/>
      <c r="V359" s="583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72</v>
      </c>
      <c r="Q360" s="582"/>
      <c r="R360" s="582"/>
      <c r="S360" s="582"/>
      <c r="T360" s="582"/>
      <c r="U360" s="582"/>
      <c r="V360" s="583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9" t="s">
        <v>174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hidden="1" customHeight="1" x14ac:dyDescent="0.25">
      <c r="A362" s="54" t="s">
        <v>577</v>
      </c>
      <c r="B362" s="54" t="s">
        <v>578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72</v>
      </c>
      <c r="Q363" s="582"/>
      <c r="R363" s="582"/>
      <c r="S363" s="582"/>
      <c r="T363" s="582"/>
      <c r="U363" s="582"/>
      <c r="V363" s="583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hidden="1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72</v>
      </c>
      <c r="Q364" s="582"/>
      <c r="R364" s="582"/>
      <c r="S364" s="582"/>
      <c r="T364" s="582"/>
      <c r="U364" s="582"/>
      <c r="V364" s="583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hidden="1" customHeight="1" x14ac:dyDescent="0.25">
      <c r="A365" s="587" t="s">
        <v>580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103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581</v>
      </c>
      <c r="B367" s="54" t="s">
        <v>582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584</v>
      </c>
      <c r="B368" s="54" t="s">
        <v>585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587</v>
      </c>
      <c r="B369" s="54" t="s">
        <v>588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72</v>
      </c>
      <c r="Q371" s="582"/>
      <c r="R371" s="582"/>
      <c r="S371" s="582"/>
      <c r="T371" s="582"/>
      <c r="U371" s="582"/>
      <c r="V371" s="583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hidden="1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72</v>
      </c>
      <c r="Q372" s="582"/>
      <c r="R372" s="582"/>
      <c r="S372" s="582"/>
      <c r="T372" s="582"/>
      <c r="U372" s="582"/>
      <c r="V372" s="583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hidden="1" customHeight="1" x14ac:dyDescent="0.25">
      <c r="A373" s="579" t="s">
        <v>64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591</v>
      </c>
      <c r="B374" s="54" t="s">
        <v>592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72</v>
      </c>
      <c r="Q375" s="582"/>
      <c r="R375" s="582"/>
      <c r="S375" s="582"/>
      <c r="T375" s="582"/>
      <c r="U375" s="582"/>
      <c r="V375" s="583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72</v>
      </c>
      <c r="Q376" s="582"/>
      <c r="R376" s="582"/>
      <c r="S376" s="582"/>
      <c r="T376" s="582"/>
      <c r="U376" s="582"/>
      <c r="V376" s="583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74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120</v>
      </c>
      <c r="Y378" s="568">
        <f>IFERROR(IF(X378="",0,CEILING((X378/$H378),1)*$H378),"")</f>
        <v>126</v>
      </c>
      <c r="Z378" s="36">
        <f>IFERROR(IF(Y378=0,"",ROUNDUP(Y378/H378,0)*0.01898),"")</f>
        <v>0.26572000000000001</v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126.92</v>
      </c>
      <c r="BN378" s="64">
        <f>IFERROR(Y378*I378/H378,"0")</f>
        <v>133.26599999999999</v>
      </c>
      <c r="BO378" s="64">
        <f>IFERROR(1/J378*(X378/H378),"0")</f>
        <v>0.20833333333333334</v>
      </c>
      <c r="BP378" s="64">
        <f>IFERROR(1/J378*(Y378/H378),"0")</f>
        <v>0.21875</v>
      </c>
    </row>
    <row r="379" spans="1:68" ht="27" hidden="1" customHeight="1" x14ac:dyDescent="0.25">
      <c r="A379" s="54" t="s">
        <v>597</v>
      </c>
      <c r="B379" s="54" t="s">
        <v>598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72</v>
      </c>
      <c r="Q380" s="582"/>
      <c r="R380" s="582"/>
      <c r="S380" s="582"/>
      <c r="T380" s="582"/>
      <c r="U380" s="582"/>
      <c r="V380" s="583"/>
      <c r="W380" s="37" t="s">
        <v>73</v>
      </c>
      <c r="X380" s="569">
        <f>IFERROR(X378/H378,"0")+IFERROR(X379/H379,"0")</f>
        <v>13.333333333333334</v>
      </c>
      <c r="Y380" s="569">
        <f>IFERROR(Y378/H378,"0")+IFERROR(Y379/H379,"0")</f>
        <v>14</v>
      </c>
      <c r="Z380" s="569">
        <f>IFERROR(IF(Z378="",0,Z378),"0")+IFERROR(IF(Z379="",0,Z379),"0")</f>
        <v>0.26572000000000001</v>
      </c>
      <c r="AA380" s="570"/>
      <c r="AB380" s="570"/>
      <c r="AC380" s="570"/>
    </row>
    <row r="381" spans="1:68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72</v>
      </c>
      <c r="Q381" s="582"/>
      <c r="R381" s="582"/>
      <c r="S381" s="582"/>
      <c r="T381" s="582"/>
      <c r="U381" s="582"/>
      <c r="V381" s="583"/>
      <c r="W381" s="37" t="s">
        <v>70</v>
      </c>
      <c r="X381" s="569">
        <f>IFERROR(SUM(X378:X379),"0")</f>
        <v>120</v>
      </c>
      <c r="Y381" s="569">
        <f>IFERROR(SUM(Y378:Y379),"0")</f>
        <v>126</v>
      </c>
      <c r="Z381" s="37"/>
      <c r="AA381" s="570"/>
      <c r="AB381" s="570"/>
      <c r="AC381" s="570"/>
    </row>
    <row r="382" spans="1:68" ht="14.25" hidden="1" customHeight="1" x14ac:dyDescent="0.25">
      <c r="A382" s="579" t="s">
        <v>174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599</v>
      </c>
      <c r="B383" s="54" t="s">
        <v>600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72</v>
      </c>
      <c r="Q384" s="582"/>
      <c r="R384" s="582"/>
      <c r="S384" s="582"/>
      <c r="T384" s="582"/>
      <c r="U384" s="582"/>
      <c r="V384" s="583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72</v>
      </c>
      <c r="Q385" s="582"/>
      <c r="R385" s="582"/>
      <c r="S385" s="582"/>
      <c r="T385" s="582"/>
      <c r="U385" s="582"/>
      <c r="V385" s="583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602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603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64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604</v>
      </c>
      <c r="B389" s="54" t="s">
        <v>605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607</v>
      </c>
      <c r="B390" s="54" t="s">
        <v>608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607</v>
      </c>
      <c r="B391" s="54" t="s">
        <v>610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611</v>
      </c>
      <c r="B392" s="54" t="s">
        <v>612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614</v>
      </c>
      <c r="B393" s="54" t="s">
        <v>615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hidden="1" customHeight="1" x14ac:dyDescent="0.25">
      <c r="A394" s="54" t="s">
        <v>616</v>
      </c>
      <c r="B394" s="54" t="s">
        <v>617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hidden="1" customHeight="1" x14ac:dyDescent="0.25">
      <c r="A396" s="54" t="s">
        <v>621</v>
      </c>
      <c r="B396" s="54" t="s">
        <v>622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624</v>
      </c>
      <c r="B397" s="54" t="s">
        <v>625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hidden="1" customHeight="1" x14ac:dyDescent="0.25">
      <c r="A398" s="54" t="s">
        <v>627</v>
      </c>
      <c r="B398" s="54" t="s">
        <v>628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idden="1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72</v>
      </c>
      <c r="Q399" s="582"/>
      <c r="R399" s="582"/>
      <c r="S399" s="582"/>
      <c r="T399" s="582"/>
      <c r="U399" s="582"/>
      <c r="V399" s="583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70"/>
      <c r="AB399" s="570"/>
      <c r="AC399" s="570"/>
    </row>
    <row r="400" spans="1:68" hidden="1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72</v>
      </c>
      <c r="Q400" s="582"/>
      <c r="R400" s="582"/>
      <c r="S400" s="582"/>
      <c r="T400" s="582"/>
      <c r="U400" s="582"/>
      <c r="V400" s="583"/>
      <c r="W400" s="37" t="s">
        <v>70</v>
      </c>
      <c r="X400" s="569">
        <f>IFERROR(SUM(X389:X398),"0")</f>
        <v>0</v>
      </c>
      <c r="Y400" s="569">
        <f>IFERROR(SUM(Y389:Y398),"0")</f>
        <v>0</v>
      </c>
      <c r="Z400" s="37"/>
      <c r="AA400" s="570"/>
      <c r="AB400" s="570"/>
      <c r="AC400" s="570"/>
    </row>
    <row r="401" spans="1:68" ht="14.25" hidden="1" customHeight="1" x14ac:dyDescent="0.25">
      <c r="A401" s="579" t="s">
        <v>74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629</v>
      </c>
      <c r="B402" s="54" t="s">
        <v>630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72</v>
      </c>
      <c r="Q404" s="582"/>
      <c r="R404" s="582"/>
      <c r="S404" s="582"/>
      <c r="T404" s="582"/>
      <c r="U404" s="582"/>
      <c r="V404" s="583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72</v>
      </c>
      <c r="Q405" s="582"/>
      <c r="R405" s="582"/>
      <c r="S405" s="582"/>
      <c r="T405" s="582"/>
      <c r="U405" s="582"/>
      <c r="V405" s="583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635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139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636</v>
      </c>
      <c r="B408" s="54" t="s">
        <v>637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639</v>
      </c>
      <c r="B409" s="54" t="s">
        <v>640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72</v>
      </c>
      <c r="Q410" s="582"/>
      <c r="R410" s="582"/>
      <c r="S410" s="582"/>
      <c r="T410" s="582"/>
      <c r="U410" s="582"/>
      <c r="V410" s="583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72</v>
      </c>
      <c r="Q411" s="582"/>
      <c r="R411" s="582"/>
      <c r="S411" s="582"/>
      <c r="T411" s="582"/>
      <c r="U411" s="582"/>
      <c r="V411" s="583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64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customHeight="1" x14ac:dyDescent="0.25">
      <c r="A413" s="54" t="s">
        <v>642</v>
      </c>
      <c r="B413" s="54" t="s">
        <v>643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7">
        <v>50</v>
      </c>
      <c r="Y413" s="568">
        <f>IFERROR(IF(X413="",0,CEILING((X413/$H413),1)*$H413),"")</f>
        <v>54</v>
      </c>
      <c r="Z413" s="36">
        <f>IFERROR(IF(Y413=0,"",ROUNDUP(Y413/H413,0)*0.00902),"")</f>
        <v>9.0200000000000002E-2</v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51.944444444444443</v>
      </c>
      <c r="BN413" s="64">
        <f>IFERROR(Y413*I413/H413,"0")</f>
        <v>56.099999999999994</v>
      </c>
      <c r="BO413" s="64">
        <f>IFERROR(1/J413*(X413/H413),"0")</f>
        <v>7.0145903479236812E-2</v>
      </c>
      <c r="BP413" s="64">
        <f>IFERROR(1/J413*(Y413/H413),"0")</f>
        <v>7.575757575757576E-2</v>
      </c>
    </row>
    <row r="414" spans="1:68" ht="27" hidden="1" customHeight="1" x14ac:dyDescent="0.25">
      <c r="A414" s="54" t="s">
        <v>645</v>
      </c>
      <c r="B414" s="54" t="s">
        <v>646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648</v>
      </c>
      <c r="B415" s="54" t="s">
        <v>649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651</v>
      </c>
      <c r="B416" s="54" t="s">
        <v>652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72</v>
      </c>
      <c r="Q417" s="582"/>
      <c r="R417" s="582"/>
      <c r="S417" s="582"/>
      <c r="T417" s="582"/>
      <c r="U417" s="582"/>
      <c r="V417" s="583"/>
      <c r="W417" s="37" t="s">
        <v>73</v>
      </c>
      <c r="X417" s="569">
        <f>IFERROR(X413/H413,"0")+IFERROR(X414/H414,"0")+IFERROR(X415/H415,"0")+IFERROR(X416/H416,"0")</f>
        <v>9.2592592592592595</v>
      </c>
      <c r="Y417" s="569">
        <f>IFERROR(Y413/H413,"0")+IFERROR(Y414/H414,"0")+IFERROR(Y415/H415,"0")+IFERROR(Y416/H416,"0")</f>
        <v>10</v>
      </c>
      <c r="Z417" s="569">
        <f>IFERROR(IF(Z413="",0,Z413),"0")+IFERROR(IF(Z414="",0,Z414),"0")+IFERROR(IF(Z415="",0,Z415),"0")+IFERROR(IF(Z416="",0,Z416),"0")</f>
        <v>9.0200000000000002E-2</v>
      </c>
      <c r="AA417" s="570"/>
      <c r="AB417" s="570"/>
      <c r="AC417" s="570"/>
    </row>
    <row r="418" spans="1:68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72</v>
      </c>
      <c r="Q418" s="582"/>
      <c r="R418" s="582"/>
      <c r="S418" s="582"/>
      <c r="T418" s="582"/>
      <c r="U418" s="582"/>
      <c r="V418" s="583"/>
      <c r="W418" s="37" t="s">
        <v>70</v>
      </c>
      <c r="X418" s="569">
        <f>IFERROR(SUM(X413:X416),"0")</f>
        <v>50</v>
      </c>
      <c r="Y418" s="569">
        <f>IFERROR(SUM(Y413:Y416),"0")</f>
        <v>54</v>
      </c>
      <c r="Z418" s="37"/>
      <c r="AA418" s="570"/>
      <c r="AB418" s="570"/>
      <c r="AC418" s="570"/>
    </row>
    <row r="419" spans="1:68" ht="16.5" hidden="1" customHeight="1" x14ac:dyDescent="0.25">
      <c r="A419" s="587" t="s">
        <v>653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64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hidden="1" customHeight="1" x14ac:dyDescent="0.25">
      <c r="A421" s="54" t="s">
        <v>654</v>
      </c>
      <c r="B421" s="54" t="s">
        <v>655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72</v>
      </c>
      <c r="Q422" s="582"/>
      <c r="R422" s="582"/>
      <c r="S422" s="582"/>
      <c r="T422" s="582"/>
      <c r="U422" s="582"/>
      <c r="V422" s="583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72</v>
      </c>
      <c r="Q423" s="582"/>
      <c r="R423" s="582"/>
      <c r="S423" s="582"/>
      <c r="T423" s="582"/>
      <c r="U423" s="582"/>
      <c r="V423" s="583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657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64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658</v>
      </c>
      <c r="B426" s="54" t="s">
        <v>659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72</v>
      </c>
      <c r="Q427" s="582"/>
      <c r="R427" s="582"/>
      <c r="S427" s="582"/>
      <c r="T427" s="582"/>
      <c r="U427" s="582"/>
      <c r="V427" s="583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72</v>
      </c>
      <c r="Q428" s="582"/>
      <c r="R428" s="582"/>
      <c r="S428" s="582"/>
      <c r="T428" s="582"/>
      <c r="U428" s="582"/>
      <c r="V428" s="583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661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661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103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hidden="1" customHeight="1" x14ac:dyDescent="0.25">
      <c r="A432" s="54" t="s">
        <v>662</v>
      </c>
      <c r="B432" s="54" t="s">
        <v>663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70</v>
      </c>
      <c r="X434" s="567">
        <v>300</v>
      </c>
      <c r="Y434" s="568">
        <f t="shared" si="69"/>
        <v>300.96000000000004</v>
      </c>
      <c r="Z434" s="36">
        <f t="shared" si="70"/>
        <v>0.68171999999999999</v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320.45454545454544</v>
      </c>
      <c r="BN434" s="64">
        <f t="shared" si="72"/>
        <v>321.48</v>
      </c>
      <c r="BO434" s="64">
        <f t="shared" si="73"/>
        <v>0.54632867132867136</v>
      </c>
      <c r="BP434" s="64">
        <f t="shared" si="74"/>
        <v>0.54807692307692313</v>
      </c>
    </row>
    <row r="435" spans="1:68" ht="27" hidden="1" customHeight="1" x14ac:dyDescent="0.25">
      <c r="A435" s="54" t="s">
        <v>671</v>
      </c>
      <c r="B435" s="54" t="s">
        <v>672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">
        <v>673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675</v>
      </c>
      <c r="B436" s="54" t="s">
        <v>676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140</v>
      </c>
      <c r="Y437" s="568">
        <f t="shared" si="69"/>
        <v>142.56</v>
      </c>
      <c r="Z437" s="36">
        <f t="shared" si="70"/>
        <v>0.32291999999999998</v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149.54545454545453</v>
      </c>
      <c r="BN437" s="64">
        <f t="shared" si="72"/>
        <v>152.27999999999997</v>
      </c>
      <c r="BO437" s="64">
        <f t="shared" si="73"/>
        <v>0.25495337995337997</v>
      </c>
      <c r="BP437" s="64">
        <f t="shared" si="74"/>
        <v>0.25961538461538464</v>
      </c>
    </row>
    <row r="438" spans="1:68" ht="16.5" hidden="1" customHeight="1" x14ac:dyDescent="0.25">
      <c r="A438" s="54" t="s">
        <v>681</v>
      </c>
      <c r="B438" s="54" t="s">
        <v>682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684</v>
      </c>
      <c r="B439" s="54" t="s">
        <v>685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686</v>
      </c>
      <c r="B440" s="54" t="s">
        <v>687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686</v>
      </c>
      <c r="B441" s="54" t="s">
        <v>688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689</v>
      </c>
      <c r="B442" s="54" t="s">
        <v>690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7" t="s">
        <v>691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hidden="1" customHeight="1" x14ac:dyDescent="0.25">
      <c r="A444" s="54" t="s">
        <v>694</v>
      </c>
      <c r="B444" s="54" t="s">
        <v>695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696</v>
      </c>
      <c r="B445" s="54" t="s">
        <v>697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72</v>
      </c>
      <c r="Q447" s="582"/>
      <c r="R447" s="582"/>
      <c r="S447" s="582"/>
      <c r="T447" s="582"/>
      <c r="U447" s="582"/>
      <c r="V447" s="583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83.333333333333329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84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1.00464</v>
      </c>
      <c r="AA447" s="570"/>
      <c r="AB447" s="570"/>
      <c r="AC447" s="570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72</v>
      </c>
      <c r="Q448" s="582"/>
      <c r="R448" s="582"/>
      <c r="S448" s="582"/>
      <c r="T448" s="582"/>
      <c r="U448" s="582"/>
      <c r="V448" s="583"/>
      <c r="W448" s="37" t="s">
        <v>70</v>
      </c>
      <c r="X448" s="569">
        <f>IFERROR(SUM(X432:X446),"0")</f>
        <v>440</v>
      </c>
      <c r="Y448" s="569">
        <f>IFERROR(SUM(Y432:Y446),"0")</f>
        <v>443.52000000000004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139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70</v>
      </c>
      <c r="X450" s="567">
        <v>50</v>
      </c>
      <c r="Y450" s="568">
        <f>IFERROR(IF(X450="",0,CEILING((X450/$H450),1)*$H450),"")</f>
        <v>52.800000000000004</v>
      </c>
      <c r="Z450" s="36">
        <f>IFERROR(IF(Y450=0,"",ROUNDUP(Y450/H450,0)*0.01196),"")</f>
        <v>0.1196</v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53.409090909090907</v>
      </c>
      <c r="BN450" s="64">
        <f>IFERROR(Y450*I450/H450,"0")</f>
        <v>56.400000000000006</v>
      </c>
      <c r="BO450" s="64">
        <f>IFERROR(1/J450*(X450/H450),"0")</f>
        <v>9.1054778554778545E-2</v>
      </c>
      <c r="BP450" s="64">
        <f>IFERROR(1/J450*(Y450/H450),"0")</f>
        <v>9.6153846153846159E-2</v>
      </c>
    </row>
    <row r="451" spans="1:68" ht="16.5" hidden="1" customHeight="1" x14ac:dyDescent="0.25">
      <c r="A451" s="54" t="s">
        <v>702</v>
      </c>
      <c r="B451" s="54" t="s">
        <v>703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704</v>
      </c>
      <c r="B452" s="54" t="s">
        <v>705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72</v>
      </c>
      <c r="Q453" s="582"/>
      <c r="R453" s="582"/>
      <c r="S453" s="582"/>
      <c r="T453" s="582"/>
      <c r="U453" s="582"/>
      <c r="V453" s="583"/>
      <c r="W453" s="37" t="s">
        <v>73</v>
      </c>
      <c r="X453" s="569">
        <f>IFERROR(X450/H450,"0")+IFERROR(X451/H451,"0")+IFERROR(X452/H452,"0")</f>
        <v>9.4696969696969688</v>
      </c>
      <c r="Y453" s="569">
        <f>IFERROR(Y450/H450,"0")+IFERROR(Y451/H451,"0")+IFERROR(Y452/H452,"0")</f>
        <v>10</v>
      </c>
      <c r="Z453" s="569">
        <f>IFERROR(IF(Z450="",0,Z450),"0")+IFERROR(IF(Z451="",0,Z451),"0")+IFERROR(IF(Z452="",0,Z452),"0")</f>
        <v>0.1196</v>
      </c>
      <c r="AA453" s="570"/>
      <c r="AB453" s="570"/>
      <c r="AC453" s="570"/>
    </row>
    <row r="454" spans="1:68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72</v>
      </c>
      <c r="Q454" s="582"/>
      <c r="R454" s="582"/>
      <c r="S454" s="582"/>
      <c r="T454" s="582"/>
      <c r="U454" s="582"/>
      <c r="V454" s="583"/>
      <c r="W454" s="37" t="s">
        <v>70</v>
      </c>
      <c r="X454" s="569">
        <f>IFERROR(SUM(X450:X452),"0")</f>
        <v>50</v>
      </c>
      <c r="Y454" s="569">
        <f>IFERROR(SUM(Y450:Y452),"0")</f>
        <v>52.800000000000004</v>
      </c>
      <c r="Z454" s="37"/>
      <c r="AA454" s="570"/>
      <c r="AB454" s="570"/>
      <c r="AC454" s="570"/>
    </row>
    <row r="455" spans="1:68" ht="14.25" hidden="1" customHeight="1" x14ac:dyDescent="0.25">
      <c r="A455" s="579" t="s">
        <v>64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7">
        <v>50</v>
      </c>
      <c r="Y456" s="568">
        <f t="shared" ref="Y456:Y462" si="75">IFERROR(IF(X456="",0,CEILING((X456/$H456),1)*$H456),"")</f>
        <v>52.800000000000004</v>
      </c>
      <c r="Z456" s="36">
        <f>IFERROR(IF(Y456=0,"",ROUNDUP(Y456/H456,0)*0.01196),"")</f>
        <v>0.1196</v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53.409090909090907</v>
      </c>
      <c r="BN456" s="64">
        <f t="shared" ref="BN456:BN462" si="77">IFERROR(Y456*I456/H456,"0")</f>
        <v>56.400000000000006</v>
      </c>
      <c r="BO456" s="64">
        <f t="shared" ref="BO456:BO462" si="78">IFERROR(1/J456*(X456/H456),"0")</f>
        <v>9.1054778554778545E-2</v>
      </c>
      <c r="BP456" s="64">
        <f t="shared" ref="BP456:BP462" si="79">IFERROR(1/J456*(Y456/H456),"0")</f>
        <v>9.6153846153846159E-2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70</v>
      </c>
      <c r="X457" s="567">
        <v>50</v>
      </c>
      <c r="Y457" s="568">
        <f t="shared" si="75"/>
        <v>52.800000000000004</v>
      </c>
      <c r="Z457" s="36">
        <f>IFERROR(IF(Y457=0,"",ROUNDUP(Y457/H457,0)*0.01196),"")</f>
        <v>0.1196</v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53.409090909090907</v>
      </c>
      <c r="BN457" s="64">
        <f t="shared" si="77"/>
        <v>56.400000000000006</v>
      </c>
      <c r="BO457" s="64">
        <f t="shared" si="78"/>
        <v>9.1054778554778545E-2</v>
      </c>
      <c r="BP457" s="64">
        <f t="shared" si="79"/>
        <v>9.6153846153846159E-2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70</v>
      </c>
      <c r="X458" s="567">
        <v>150</v>
      </c>
      <c r="Y458" s="568">
        <f t="shared" si="75"/>
        <v>153.12</v>
      </c>
      <c r="Z458" s="36">
        <f>IFERROR(IF(Y458=0,"",ROUNDUP(Y458/H458,0)*0.01196),"")</f>
        <v>0.34683999999999998</v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160.22727272727272</v>
      </c>
      <c r="BN458" s="64">
        <f t="shared" si="77"/>
        <v>163.56</v>
      </c>
      <c r="BO458" s="64">
        <f t="shared" si="78"/>
        <v>0.27316433566433568</v>
      </c>
      <c r="BP458" s="64">
        <f t="shared" si="79"/>
        <v>0.27884615384615385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4301031351</v>
      </c>
      <c r="D459" s="571">
        <v>4680115882072</v>
      </c>
      <c r="E459" s="572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715</v>
      </c>
      <c r="B460" s="54" t="s">
        <v>717</v>
      </c>
      <c r="C460" s="31">
        <v>4301031419</v>
      </c>
      <c r="D460" s="571">
        <v>4680115882072</v>
      </c>
      <c r="E460" s="572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718</v>
      </c>
      <c r="B461" s="54" t="s">
        <v>719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hidden="1" customHeight="1" x14ac:dyDescent="0.25">
      <c r="A462" s="54" t="s">
        <v>720</v>
      </c>
      <c r="B462" s="54" t="s">
        <v>721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72</v>
      </c>
      <c r="Q463" s="582"/>
      <c r="R463" s="582"/>
      <c r="S463" s="582"/>
      <c r="T463" s="582"/>
      <c r="U463" s="582"/>
      <c r="V463" s="583"/>
      <c r="W463" s="37" t="s">
        <v>73</v>
      </c>
      <c r="X463" s="569">
        <f>IFERROR(X456/H456,"0")+IFERROR(X457/H457,"0")+IFERROR(X458/H458,"0")+IFERROR(X459/H459,"0")+IFERROR(X460/H460,"0")+IFERROR(X461/H461,"0")+IFERROR(X462/H462,"0")</f>
        <v>47.348484848484844</v>
      </c>
      <c r="Y463" s="569">
        <f>IFERROR(Y456/H456,"0")+IFERROR(Y457/H457,"0")+IFERROR(Y458/H458,"0")+IFERROR(Y459/H459,"0")+IFERROR(Y460/H460,"0")+IFERROR(Y461/H461,"0")+IFERROR(Y462/H462,"0")</f>
        <v>49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0.58604000000000001</v>
      </c>
      <c r="AA463" s="570"/>
      <c r="AB463" s="570"/>
      <c r="AC463" s="570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72</v>
      </c>
      <c r="Q464" s="582"/>
      <c r="R464" s="582"/>
      <c r="S464" s="582"/>
      <c r="T464" s="582"/>
      <c r="U464" s="582"/>
      <c r="V464" s="583"/>
      <c r="W464" s="37" t="s">
        <v>70</v>
      </c>
      <c r="X464" s="569">
        <f>IFERROR(SUM(X456:X462),"0")</f>
        <v>250</v>
      </c>
      <c r="Y464" s="569">
        <f>IFERROR(SUM(Y456:Y462),"0")</f>
        <v>258.72000000000003</v>
      </c>
      <c r="Z464" s="37"/>
      <c r="AA464" s="570"/>
      <c r="AB464" s="570"/>
      <c r="AC464" s="570"/>
    </row>
    <row r="465" spans="1:68" ht="14.25" hidden="1" customHeight="1" x14ac:dyDescent="0.25">
      <c r="A465" s="579" t="s">
        <v>74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722</v>
      </c>
      <c r="B466" s="54" t="s">
        <v>723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725</v>
      </c>
      <c r="B467" s="54" t="s">
        <v>726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728</v>
      </c>
      <c r="B468" s="54" t="s">
        <v>729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72</v>
      </c>
      <c r="Q469" s="582"/>
      <c r="R469" s="582"/>
      <c r="S469" s="582"/>
      <c r="T469" s="582"/>
      <c r="U469" s="582"/>
      <c r="V469" s="583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72</v>
      </c>
      <c r="Q470" s="582"/>
      <c r="R470" s="582"/>
      <c r="S470" s="582"/>
      <c r="T470" s="582"/>
      <c r="U470" s="582"/>
      <c r="V470" s="583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731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731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103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732</v>
      </c>
      <c r="B474" s="54" t="s">
        <v>733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20" t="s">
        <v>734</v>
      </c>
      <c r="Q474" s="574"/>
      <c r="R474" s="574"/>
      <c r="S474" s="574"/>
      <c r="T474" s="575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736</v>
      </c>
      <c r="B475" s="54" t="s">
        <v>737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36" t="s">
        <v>738</v>
      </c>
      <c r="Q475" s="574"/>
      <c r="R475" s="574"/>
      <c r="S475" s="574"/>
      <c r="T475" s="575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61" t="s">
        <v>742</v>
      </c>
      <c r="Q476" s="574"/>
      <c r="R476" s="574"/>
      <c r="S476" s="574"/>
      <c r="T476" s="575"/>
      <c r="U476" s="34"/>
      <c r="V476" s="34"/>
      <c r="W476" s="35" t="s">
        <v>70</v>
      </c>
      <c r="X476" s="567">
        <v>140</v>
      </c>
      <c r="Y476" s="568">
        <f>IFERROR(IF(X476="",0,CEILING((X476/$H476),1)*$H476),"")</f>
        <v>144</v>
      </c>
      <c r="Z476" s="36">
        <f>IFERROR(IF(Y476=0,"",ROUNDUP(Y476/H476,0)*0.01898),"")</f>
        <v>0.22776000000000002</v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145.07500000000002</v>
      </c>
      <c r="BN476" s="64">
        <f>IFERROR(Y476*I476/H476,"0")</f>
        <v>149.22</v>
      </c>
      <c r="BO476" s="64">
        <f>IFERROR(1/J476*(X476/H476),"0")</f>
        <v>0.18229166666666666</v>
      </c>
      <c r="BP476" s="64">
        <f>IFERROR(1/J476*(Y476/H476),"0")</f>
        <v>0.1875</v>
      </c>
    </row>
    <row r="477" spans="1:68" ht="27" hidden="1" customHeight="1" x14ac:dyDescent="0.25">
      <c r="A477" s="54" t="s">
        <v>744</v>
      </c>
      <c r="B477" s="54" t="s">
        <v>745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64" t="s">
        <v>746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72</v>
      </c>
      <c r="Q478" s="582"/>
      <c r="R478" s="582"/>
      <c r="S478" s="582"/>
      <c r="T478" s="582"/>
      <c r="U478" s="582"/>
      <c r="V478" s="583"/>
      <c r="W478" s="37" t="s">
        <v>73</v>
      </c>
      <c r="X478" s="569">
        <f>IFERROR(X474/H474,"0")+IFERROR(X475/H475,"0")+IFERROR(X476/H476,"0")+IFERROR(X477/H477,"0")</f>
        <v>11.666666666666666</v>
      </c>
      <c r="Y478" s="569">
        <f>IFERROR(Y474/H474,"0")+IFERROR(Y475/H475,"0")+IFERROR(Y476/H476,"0")+IFERROR(Y477/H477,"0")</f>
        <v>12</v>
      </c>
      <c r="Z478" s="569">
        <f>IFERROR(IF(Z474="",0,Z474),"0")+IFERROR(IF(Z475="",0,Z475),"0")+IFERROR(IF(Z476="",0,Z476),"0")+IFERROR(IF(Z477="",0,Z477),"0")</f>
        <v>0.22776000000000002</v>
      </c>
      <c r="AA478" s="570"/>
      <c r="AB478" s="570"/>
      <c r="AC478" s="570"/>
    </row>
    <row r="479" spans="1:68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72</v>
      </c>
      <c r="Q479" s="582"/>
      <c r="R479" s="582"/>
      <c r="S479" s="582"/>
      <c r="T479" s="582"/>
      <c r="U479" s="582"/>
      <c r="V479" s="583"/>
      <c r="W479" s="37" t="s">
        <v>70</v>
      </c>
      <c r="X479" s="569">
        <f>IFERROR(SUM(X474:X477),"0")</f>
        <v>140</v>
      </c>
      <c r="Y479" s="569">
        <f>IFERROR(SUM(Y474:Y477),"0")</f>
        <v>144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139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747</v>
      </c>
      <c r="B481" s="54" t="s">
        <v>748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707" t="s">
        <v>749</v>
      </c>
      <c r="Q481" s="574"/>
      <c r="R481" s="574"/>
      <c r="S481" s="574"/>
      <c r="T481" s="575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751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19" t="s">
        <v>752</v>
      </c>
      <c r="Q482" s="574"/>
      <c r="R482" s="574"/>
      <c r="S482" s="574"/>
      <c r="T482" s="575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788" t="s">
        <v>756</v>
      </c>
      <c r="Q483" s="574"/>
      <c r="R483" s="574"/>
      <c r="S483" s="574"/>
      <c r="T483" s="575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757</v>
      </c>
      <c r="B484" s="54" t="s">
        <v>758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95" t="s">
        <v>759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72</v>
      </c>
      <c r="Q485" s="582"/>
      <c r="R485" s="582"/>
      <c r="S485" s="582"/>
      <c r="T485" s="582"/>
      <c r="U485" s="582"/>
      <c r="V485" s="583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72</v>
      </c>
      <c r="Q486" s="582"/>
      <c r="R486" s="582"/>
      <c r="S486" s="582"/>
      <c r="T486" s="582"/>
      <c r="U486" s="582"/>
      <c r="V486" s="583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64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761</v>
      </c>
      <c r="B488" s="54" t="s">
        <v>762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86" t="s">
        <v>763</v>
      </c>
      <c r="Q488" s="574"/>
      <c r="R488" s="574"/>
      <c r="S488" s="574"/>
      <c r="T488" s="575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7" t="s">
        <v>767</v>
      </c>
      <c r="Q489" s="574"/>
      <c r="R489" s="574"/>
      <c r="S489" s="574"/>
      <c r="T489" s="575"/>
      <c r="U489" s="34"/>
      <c r="V489" s="34"/>
      <c r="W489" s="35" t="s">
        <v>70</v>
      </c>
      <c r="X489" s="567">
        <v>80</v>
      </c>
      <c r="Y489" s="568">
        <f>IFERROR(IF(X489="",0,CEILING((X489/$H489),1)*$H489),"")</f>
        <v>84</v>
      </c>
      <c r="Z489" s="36">
        <f>IFERROR(IF(Y489=0,"",ROUNDUP(Y489/H489,0)*0.00902),"")</f>
        <v>0.1804</v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85.142857142857125</v>
      </c>
      <c r="BN489" s="64">
        <f>IFERROR(Y489*I489/H489,"0")</f>
        <v>89.399999999999991</v>
      </c>
      <c r="BO489" s="64">
        <f>IFERROR(1/J489*(X489/H489),"0")</f>
        <v>0.14430014430014429</v>
      </c>
      <c r="BP489" s="64">
        <f>IFERROR(1/J489*(Y489/H489),"0")</f>
        <v>0.15151515151515152</v>
      </c>
    </row>
    <row r="490" spans="1:68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72</v>
      </c>
      <c r="Q490" s="582"/>
      <c r="R490" s="582"/>
      <c r="S490" s="582"/>
      <c r="T490" s="582"/>
      <c r="U490" s="582"/>
      <c r="V490" s="583"/>
      <c r="W490" s="37" t="s">
        <v>73</v>
      </c>
      <c r="X490" s="569">
        <f>IFERROR(X488/H488,"0")+IFERROR(X489/H489,"0")</f>
        <v>19.047619047619047</v>
      </c>
      <c r="Y490" s="569">
        <f>IFERROR(Y488/H488,"0")+IFERROR(Y489/H489,"0")</f>
        <v>20</v>
      </c>
      <c r="Z490" s="569">
        <f>IFERROR(IF(Z488="",0,Z488),"0")+IFERROR(IF(Z489="",0,Z489),"0")</f>
        <v>0.1804</v>
      </c>
      <c r="AA490" s="570"/>
      <c r="AB490" s="570"/>
      <c r="AC490" s="570"/>
    </row>
    <row r="491" spans="1:68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72</v>
      </c>
      <c r="Q491" s="582"/>
      <c r="R491" s="582"/>
      <c r="S491" s="582"/>
      <c r="T491" s="582"/>
      <c r="U491" s="582"/>
      <c r="V491" s="583"/>
      <c r="W491" s="37" t="s">
        <v>70</v>
      </c>
      <c r="X491" s="569">
        <f>IFERROR(SUM(X488:X489),"0")</f>
        <v>80</v>
      </c>
      <c r="Y491" s="569">
        <f>IFERROR(SUM(Y488:Y489),"0")</f>
        <v>84</v>
      </c>
      <c r="Z491" s="37"/>
      <c r="AA491" s="570"/>
      <c r="AB491" s="570"/>
      <c r="AC491" s="570"/>
    </row>
    <row r="492" spans="1:68" ht="14.25" hidden="1" customHeight="1" x14ac:dyDescent="0.25">
      <c r="A492" s="579" t="s">
        <v>74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hidden="1" customHeight="1" x14ac:dyDescent="0.25">
      <c r="A493" s="54" t="s">
        <v>769</v>
      </c>
      <c r="B493" s="54" t="s">
        <v>770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8" t="s">
        <v>771</v>
      </c>
      <c r="Q493" s="574"/>
      <c r="R493" s="574"/>
      <c r="S493" s="574"/>
      <c r="T493" s="575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773</v>
      </c>
      <c r="B494" s="54" t="s">
        <v>774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706" t="s">
        <v>775</v>
      </c>
      <c r="Q494" s="574"/>
      <c r="R494" s="574"/>
      <c r="S494" s="574"/>
      <c r="T494" s="575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72</v>
      </c>
      <c r="Q495" s="582"/>
      <c r="R495" s="582"/>
      <c r="S495" s="582"/>
      <c r="T495" s="582"/>
      <c r="U495" s="582"/>
      <c r="V495" s="583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72</v>
      </c>
      <c r="Q496" s="582"/>
      <c r="R496" s="582"/>
      <c r="S496" s="582"/>
      <c r="T496" s="582"/>
      <c r="U496" s="582"/>
      <c r="V496" s="583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9" t="s">
        <v>174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776</v>
      </c>
      <c r="B498" s="54" t="s">
        <v>777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05" t="s">
        <v>778</v>
      </c>
      <c r="Q498" s="574"/>
      <c r="R498" s="574"/>
      <c r="S498" s="574"/>
      <c r="T498" s="575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88" t="s">
        <v>782</v>
      </c>
      <c r="Q499" s="574"/>
      <c r="R499" s="574"/>
      <c r="S499" s="574"/>
      <c r="T499" s="575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72</v>
      </c>
      <c r="Q500" s="582"/>
      <c r="R500" s="582"/>
      <c r="S500" s="582"/>
      <c r="T500" s="582"/>
      <c r="U500" s="582"/>
      <c r="V500" s="583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72</v>
      </c>
      <c r="Q501" s="582"/>
      <c r="R501" s="582"/>
      <c r="S501" s="582"/>
      <c r="T501" s="582"/>
      <c r="U501" s="582"/>
      <c r="V501" s="583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784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139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785</v>
      </c>
      <c r="B504" s="54" t="s">
        <v>786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89" t="s">
        <v>787</v>
      </c>
      <c r="Q504" s="574"/>
      <c r="R504" s="574"/>
      <c r="S504" s="574"/>
      <c r="T504" s="575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72</v>
      </c>
      <c r="Q505" s="582"/>
      <c r="R505" s="582"/>
      <c r="S505" s="582"/>
      <c r="T505" s="582"/>
      <c r="U505" s="582"/>
      <c r="V505" s="583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72</v>
      </c>
      <c r="Q506" s="582"/>
      <c r="R506" s="582"/>
      <c r="S506" s="582"/>
      <c r="T506" s="582"/>
      <c r="U506" s="582"/>
      <c r="V506" s="583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789</v>
      </c>
      <c r="Q507" s="596"/>
      <c r="R507" s="596"/>
      <c r="S507" s="596"/>
      <c r="T507" s="596"/>
      <c r="U507" s="596"/>
      <c r="V507" s="597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6560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6644.7400000000007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790</v>
      </c>
      <c r="Q508" s="596"/>
      <c r="R508" s="596"/>
      <c r="S508" s="596"/>
      <c r="T508" s="596"/>
      <c r="U508" s="596"/>
      <c r="V508" s="597"/>
      <c r="W508" s="37" t="s">
        <v>70</v>
      </c>
      <c r="X508" s="569">
        <f>IFERROR(SUM(BM22:BM504),"0")</f>
        <v>6869.9077737175103</v>
      </c>
      <c r="Y508" s="569">
        <f>IFERROR(SUM(BN22:BN504),"0")</f>
        <v>6959.1849999999986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791</v>
      </c>
      <c r="Q509" s="596"/>
      <c r="R509" s="596"/>
      <c r="S509" s="596"/>
      <c r="T509" s="596"/>
      <c r="U509" s="596"/>
      <c r="V509" s="597"/>
      <c r="W509" s="37" t="s">
        <v>792</v>
      </c>
      <c r="X509" s="38">
        <f>ROUNDUP(SUM(BO22:BO504),0)</f>
        <v>11</v>
      </c>
      <c r="Y509" s="38">
        <f>ROUNDUP(SUM(BP22:BP504),0)</f>
        <v>11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793</v>
      </c>
      <c r="Q510" s="596"/>
      <c r="R510" s="596"/>
      <c r="S510" s="596"/>
      <c r="T510" s="596"/>
      <c r="U510" s="596"/>
      <c r="V510" s="597"/>
      <c r="W510" s="37" t="s">
        <v>70</v>
      </c>
      <c r="X510" s="569">
        <f>GrossWeightTotal+PalletQtyTotal*25</f>
        <v>7144.9077737175103</v>
      </c>
      <c r="Y510" s="569">
        <f>GrossWeightTotalR+PalletQtyTotalR*25</f>
        <v>7234.1849999999986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794</v>
      </c>
      <c r="Q511" s="596"/>
      <c r="R511" s="596"/>
      <c r="S511" s="596"/>
      <c r="T511" s="596"/>
      <c r="U511" s="596"/>
      <c r="V511" s="597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728.72947358035083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740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795</v>
      </c>
      <c r="Q512" s="596"/>
      <c r="R512" s="596"/>
      <c r="S512" s="596"/>
      <c r="T512" s="596"/>
      <c r="U512" s="596"/>
      <c r="V512" s="597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12.338140000000001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91" t="s">
        <v>101</v>
      </c>
      <c r="D514" s="658"/>
      <c r="E514" s="658"/>
      <c r="F514" s="658"/>
      <c r="G514" s="658"/>
      <c r="H514" s="659"/>
      <c r="I514" s="591" t="s">
        <v>258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545</v>
      </c>
      <c r="U514" s="659"/>
      <c r="V514" s="591" t="s">
        <v>602</v>
      </c>
      <c r="W514" s="658"/>
      <c r="X514" s="658"/>
      <c r="Y514" s="659"/>
      <c r="Z514" s="564" t="s">
        <v>661</v>
      </c>
      <c r="AA514" s="591" t="s">
        <v>731</v>
      </c>
      <c r="AB514" s="659"/>
      <c r="AC514" s="52"/>
      <c r="AF514" s="565"/>
    </row>
    <row r="515" spans="1:32" ht="14.25" customHeight="1" thickTop="1" x14ac:dyDescent="0.2">
      <c r="A515" s="782" t="s">
        <v>798</v>
      </c>
      <c r="B515" s="591" t="s">
        <v>63</v>
      </c>
      <c r="C515" s="591" t="s">
        <v>102</v>
      </c>
      <c r="D515" s="591" t="s">
        <v>119</v>
      </c>
      <c r="E515" s="591" t="s">
        <v>181</v>
      </c>
      <c r="F515" s="591" t="s">
        <v>204</v>
      </c>
      <c r="G515" s="591" t="s">
        <v>237</v>
      </c>
      <c r="H515" s="591" t="s">
        <v>101</v>
      </c>
      <c r="I515" s="591" t="s">
        <v>259</v>
      </c>
      <c r="J515" s="591" t="s">
        <v>299</v>
      </c>
      <c r="K515" s="591" t="s">
        <v>360</v>
      </c>
      <c r="L515" s="591" t="s">
        <v>402</v>
      </c>
      <c r="M515" s="591" t="s">
        <v>418</v>
      </c>
      <c r="N515" s="565"/>
      <c r="O515" s="591" t="s">
        <v>431</v>
      </c>
      <c r="P515" s="591" t="s">
        <v>441</v>
      </c>
      <c r="Q515" s="591" t="s">
        <v>448</v>
      </c>
      <c r="R515" s="591" t="s">
        <v>453</v>
      </c>
      <c r="S515" s="591" t="s">
        <v>535</v>
      </c>
      <c r="T515" s="591" t="s">
        <v>546</v>
      </c>
      <c r="U515" s="591" t="s">
        <v>580</v>
      </c>
      <c r="V515" s="591" t="s">
        <v>603</v>
      </c>
      <c r="W515" s="591" t="s">
        <v>635</v>
      </c>
      <c r="X515" s="591" t="s">
        <v>653</v>
      </c>
      <c r="Y515" s="591" t="s">
        <v>657</v>
      </c>
      <c r="Z515" s="591" t="s">
        <v>661</v>
      </c>
      <c r="AA515" s="591" t="s">
        <v>731</v>
      </c>
      <c r="AB515" s="591" t="s">
        <v>784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108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183.60000000000002</v>
      </c>
      <c r="E517" s="46">
        <f>IFERROR(Y89*1,"0")+IFERROR(Y90*1,"0")+IFERROR(Y91*1,"0")+IFERROR(Y95*1,"0")+IFERROR(Y96*1,"0")+IFERROR(Y97*1,"0")+IFERROR(Y98*1,"0")+IFERROR(Y99*1,"0")+IFERROR(Y100*1,"0")</f>
        <v>288.89999999999998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226.79999999999998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1713.4</v>
      </c>
      <c r="S517" s="46">
        <f>IFERROR(Y334*1,"0")+IFERROR(Y335*1,"0")+IFERROR(Y336*1,"0")</f>
        <v>81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2880</v>
      </c>
      <c r="U517" s="46">
        <f>IFERROR(Y367*1,"0")+IFERROR(Y368*1,"0")+IFERROR(Y369*1,"0")+IFERROR(Y370*1,"0")+IFERROR(Y374*1,"0")+IFERROR(Y378*1,"0")+IFERROR(Y379*1,"0")+IFERROR(Y383*1,"0")</f>
        <v>126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7" s="46">
        <f>IFERROR(Y408*1,"0")+IFERROR(Y409*1,"0")+IFERROR(Y413*1,"0")+IFERROR(Y414*1,"0")+IFERROR(Y415*1,"0")+IFERROR(Y416*1,"0")</f>
        <v>54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755.04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228</v>
      </c>
      <c r="AB517" s="46">
        <f>IFERROR(Y504*1,"0")</f>
        <v>0</v>
      </c>
      <c r="AC517" s="52"/>
      <c r="AF517" s="565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200,00"/>
        <filter val="1 300,00"/>
        <filter val="1 670,00"/>
        <filter val="100,00"/>
        <filter val="11"/>
        <filter val="11,67"/>
        <filter val="111,33"/>
        <filter val="120,00"/>
        <filter val="128,21"/>
        <filter val="13,33"/>
        <filter val="13,89"/>
        <filter val="130,00"/>
        <filter val="140,00"/>
        <filter val="15,00"/>
        <filter val="150,00"/>
        <filter val="16,05"/>
        <filter val="16,67"/>
        <filter val="180,00"/>
        <filter val="19,05"/>
        <filter val="220,00"/>
        <filter val="250,00"/>
        <filter val="27,16"/>
        <filter val="29,63"/>
        <filter val="30,00"/>
        <filter val="300,00"/>
        <filter val="320,00"/>
        <filter val="350,00"/>
        <filter val="440,00"/>
        <filter val="47,35"/>
        <filter val="50,00"/>
        <filter val="6 560,00"/>
        <filter val="6 869,91"/>
        <filter val="7 144,91"/>
        <filter val="728,73"/>
        <filter val="80,00"/>
        <filter val="83,33"/>
        <filter val="9,26"/>
        <filter val="9,47"/>
        <filter val="9,87"/>
        <filter val="9,88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2025-07-15T12:16:07Z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