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4DCB68-E2FE-4DBF-A729-A90D2432AA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1" i="1" s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Y143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1" i="1" s="1"/>
  <c r="BO22" i="1"/>
  <c r="BM22" i="1"/>
  <c r="X508" i="1" s="1"/>
  <c r="Y22" i="1"/>
  <c r="H10" i="1"/>
  <c r="A9" i="1"/>
  <c r="A10" i="1" s="1"/>
  <c r="D7" i="1"/>
  <c r="Q6" i="1"/>
  <c r="P2" i="1"/>
  <c r="BP75" i="1" l="1"/>
  <c r="BN75" i="1"/>
  <c r="Z75" i="1"/>
  <c r="BP95" i="1"/>
  <c r="BN95" i="1"/>
  <c r="Z95" i="1"/>
  <c r="BP120" i="1"/>
  <c r="BN120" i="1"/>
  <c r="Z120" i="1"/>
  <c r="BP164" i="1"/>
  <c r="BN164" i="1"/>
  <c r="Z164" i="1"/>
  <c r="BP197" i="1"/>
  <c r="BN197" i="1"/>
  <c r="Z197" i="1"/>
  <c r="BP224" i="1"/>
  <c r="BN224" i="1"/>
  <c r="Z224" i="1"/>
  <c r="BP258" i="1"/>
  <c r="BN258" i="1"/>
  <c r="Z258" i="1"/>
  <c r="BP297" i="1"/>
  <c r="BN297" i="1"/>
  <c r="Z297" i="1"/>
  <c r="BP329" i="1"/>
  <c r="BN329" i="1"/>
  <c r="Z329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31" i="1"/>
  <c r="BN31" i="1"/>
  <c r="BP62" i="1"/>
  <c r="BN62" i="1"/>
  <c r="Z62" i="1"/>
  <c r="BP90" i="1"/>
  <c r="BN90" i="1"/>
  <c r="Z90" i="1"/>
  <c r="BP108" i="1"/>
  <c r="BN108" i="1"/>
  <c r="Z108" i="1"/>
  <c r="BP148" i="1"/>
  <c r="BN148" i="1"/>
  <c r="Z148" i="1"/>
  <c r="BP187" i="1"/>
  <c r="BN187" i="1"/>
  <c r="Z187" i="1"/>
  <c r="BP209" i="1"/>
  <c r="BN209" i="1"/>
  <c r="Z209" i="1"/>
  <c r="BP244" i="1"/>
  <c r="BN244" i="1"/>
  <c r="Z244" i="1"/>
  <c r="BP266" i="1"/>
  <c r="BN266" i="1"/>
  <c r="Z266" i="1"/>
  <c r="BP309" i="1"/>
  <c r="BN309" i="1"/>
  <c r="Z309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Y59" i="1"/>
  <c r="Y168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22" i="1"/>
  <c r="BN222" i="1"/>
  <c r="Z222" i="1"/>
  <c r="BP253" i="1"/>
  <c r="BN253" i="1"/>
  <c r="Z253" i="1"/>
  <c r="BP195" i="1"/>
  <c r="BN195" i="1"/>
  <c r="Z195" i="1"/>
  <c r="BP242" i="1"/>
  <c r="BN242" i="1"/>
  <c r="Z242" i="1"/>
  <c r="BP261" i="1"/>
  <c r="BN261" i="1"/>
  <c r="Z261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Y330" i="1"/>
  <c r="B517" i="1"/>
  <c r="X509" i="1"/>
  <c r="X510" i="1" s="1"/>
  <c r="X507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BP52" i="1"/>
  <c r="Z56" i="1"/>
  <c r="BN56" i="1"/>
  <c r="Y66" i="1"/>
  <c r="Z64" i="1"/>
  <c r="BN64" i="1"/>
  <c r="Y72" i="1"/>
  <c r="Z70" i="1"/>
  <c r="BN70" i="1"/>
  <c r="Z77" i="1"/>
  <c r="BN77" i="1"/>
  <c r="Z83" i="1"/>
  <c r="BN83" i="1"/>
  <c r="BP83" i="1"/>
  <c r="Z97" i="1"/>
  <c r="BN97" i="1"/>
  <c r="Z106" i="1"/>
  <c r="BN106" i="1"/>
  <c r="Z112" i="1"/>
  <c r="BN112" i="1"/>
  <c r="Z118" i="1"/>
  <c r="BN118" i="1"/>
  <c r="BP118" i="1"/>
  <c r="Z126" i="1"/>
  <c r="BN126" i="1"/>
  <c r="Z137" i="1"/>
  <c r="BN137" i="1"/>
  <c r="Z142" i="1"/>
  <c r="Z143" i="1" s="1"/>
  <c r="BN142" i="1"/>
  <c r="BP142" i="1"/>
  <c r="Z146" i="1"/>
  <c r="BN146" i="1"/>
  <c r="Z154" i="1"/>
  <c r="Z155" i="1" s="1"/>
  <c r="BN154" i="1"/>
  <c r="BP154" i="1"/>
  <c r="Z158" i="1"/>
  <c r="BN158" i="1"/>
  <c r="BP158" i="1"/>
  <c r="Y167" i="1"/>
  <c r="Z162" i="1"/>
  <c r="BN162" i="1"/>
  <c r="Z166" i="1"/>
  <c r="BN166" i="1"/>
  <c r="Y174" i="1"/>
  <c r="BP170" i="1"/>
  <c r="BN170" i="1"/>
  <c r="Z170" i="1"/>
  <c r="Y199" i="1"/>
  <c r="BP191" i="1"/>
  <c r="BN191" i="1"/>
  <c r="Z191" i="1"/>
  <c r="Y212" i="1"/>
  <c r="BP203" i="1"/>
  <c r="BN203" i="1"/>
  <c r="Z203" i="1"/>
  <c r="BP215" i="1"/>
  <c r="BN215" i="1"/>
  <c r="Z215" i="1"/>
  <c r="BP226" i="1"/>
  <c r="BN226" i="1"/>
  <c r="Z226" i="1"/>
  <c r="BP249" i="1"/>
  <c r="BN249" i="1"/>
  <c r="Z249" i="1"/>
  <c r="Y262" i="1"/>
  <c r="BP260" i="1"/>
  <c r="BN260" i="1"/>
  <c r="Z260" i="1"/>
  <c r="BP268" i="1"/>
  <c r="BN268" i="1"/>
  <c r="Z268" i="1"/>
  <c r="P517" i="1"/>
  <c r="Y274" i="1"/>
  <c r="BP273" i="1"/>
  <c r="BN273" i="1"/>
  <c r="Z273" i="1"/>
  <c r="Z274" i="1" s="1"/>
  <c r="Y279" i="1"/>
  <c r="Y278" i="1"/>
  <c r="BP277" i="1"/>
  <c r="BN277" i="1"/>
  <c r="Z277" i="1"/>
  <c r="Z278" i="1" s="1"/>
  <c r="Q517" i="1"/>
  <c r="Y283" i="1"/>
  <c r="BP282" i="1"/>
  <c r="BN282" i="1"/>
  <c r="Z282" i="1"/>
  <c r="Z283" i="1" s="1"/>
  <c r="BP287" i="1"/>
  <c r="BN287" i="1"/>
  <c r="Z287" i="1"/>
  <c r="BP299" i="1"/>
  <c r="BN299" i="1"/>
  <c r="Z299" i="1"/>
  <c r="BP315" i="1"/>
  <c r="BN315" i="1"/>
  <c r="Z315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Y173" i="1"/>
  <c r="Y184" i="1"/>
  <c r="Y200" i="1"/>
  <c r="Y270" i="1"/>
  <c r="Y269" i="1"/>
  <c r="Y304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Y324" i="1"/>
  <c r="Y404" i="1"/>
  <c r="F9" i="1"/>
  <c r="J9" i="1"/>
  <c r="F10" i="1"/>
  <c r="Y24" i="1"/>
  <c r="Y32" i="1"/>
  <c r="Y44" i="1"/>
  <c r="Y65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F517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Y149" i="1"/>
  <c r="BP147" i="1"/>
  <c r="BN147" i="1"/>
  <c r="Z147" i="1"/>
  <c r="Z149" i="1" s="1"/>
  <c r="H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G517" i="1"/>
  <c r="Y133" i="1"/>
  <c r="H517" i="1"/>
  <c r="Y144" i="1"/>
  <c r="I517" i="1"/>
  <c r="Y156" i="1"/>
  <c r="Z159" i="1"/>
  <c r="BN159" i="1"/>
  <c r="BP159" i="1"/>
  <c r="Z161" i="1"/>
  <c r="BN161" i="1"/>
  <c r="Z163" i="1"/>
  <c r="BN163" i="1"/>
  <c r="Z165" i="1"/>
  <c r="BN165" i="1"/>
  <c r="Z171" i="1"/>
  <c r="BN171" i="1"/>
  <c r="BP171" i="1"/>
  <c r="J517" i="1"/>
  <c r="Z182" i="1"/>
  <c r="Z183" i="1" s="1"/>
  <c r="BN182" i="1"/>
  <c r="BP182" i="1"/>
  <c r="Y183" i="1"/>
  <c r="Z186" i="1"/>
  <c r="Z188" i="1" s="1"/>
  <c r="BN186" i="1"/>
  <c r="BP186" i="1"/>
  <c r="Y189" i="1"/>
  <c r="Z192" i="1"/>
  <c r="BN192" i="1"/>
  <c r="BP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Y217" i="1"/>
  <c r="BP214" i="1"/>
  <c r="BN214" i="1"/>
  <c r="Z214" i="1"/>
  <c r="Z216" i="1" s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Z245" i="1" s="1"/>
  <c r="Y245" i="1"/>
  <c r="BP250" i="1"/>
  <c r="BN250" i="1"/>
  <c r="Z250" i="1"/>
  <c r="Z254" i="1" s="1"/>
  <c r="Y254" i="1"/>
  <c r="BP259" i="1"/>
  <c r="BN259" i="1"/>
  <c r="Z259" i="1"/>
  <c r="Z262" i="1" s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Z337" i="1" s="1"/>
  <c r="BP345" i="1"/>
  <c r="BN345" i="1"/>
  <c r="Z345" i="1"/>
  <c r="Z349" i="1" s="1"/>
  <c r="Y349" i="1"/>
  <c r="BP353" i="1"/>
  <c r="BN353" i="1"/>
  <c r="Z353" i="1"/>
  <c r="Z354" i="1" s="1"/>
  <c r="Y355" i="1"/>
  <c r="Y360" i="1"/>
  <c r="BP357" i="1"/>
  <c r="BN357" i="1"/>
  <c r="Z35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495" i="1" l="1"/>
  <c r="Z469" i="1"/>
  <c r="Z417" i="1"/>
  <c r="Z359" i="1"/>
  <c r="Z227" i="1"/>
  <c r="Z330" i="1"/>
  <c r="Z199" i="1"/>
  <c r="Z173" i="1"/>
  <c r="Z122" i="1"/>
  <c r="Z92" i="1"/>
  <c r="Z490" i="1"/>
  <c r="Z303" i="1"/>
  <c r="Z293" i="1"/>
  <c r="Z211" i="1"/>
  <c r="Z167" i="1"/>
  <c r="Z58" i="1"/>
  <c r="Z32" i="1"/>
  <c r="Z478" i="1"/>
  <c r="Z101" i="1"/>
  <c r="Z500" i="1"/>
  <c r="Z447" i="1"/>
  <c r="Z317" i="1"/>
  <c r="Z311" i="1"/>
  <c r="Z65" i="1"/>
  <c r="Y511" i="1"/>
  <c r="Y508" i="1"/>
  <c r="Z109" i="1"/>
  <c r="Y507" i="1"/>
  <c r="Z485" i="1"/>
  <c r="Z463" i="1"/>
  <c r="Z399" i="1"/>
  <c r="Z371" i="1"/>
  <c r="Y509" i="1"/>
  <c r="Z80" i="1"/>
  <c r="Z512" i="1" s="1"/>
  <c r="Y510" i="1" l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<sst xmlns="http://schemas.openxmlformats.org/spreadsheetml/2006/main" count="2278" uniqueCount="816">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</sst>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27" t="s">
        <v>0</v>
      </c>
      <c r="E1" s="593"/>
      <c r="F1" s="593"/>
      <c r="G1" s="12" t="s">
        <v>1</v>
      </c>
      <c r="H1" s="827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83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5" t="s">
        <v>8</v>
      </c>
      <c r="B5" s="684"/>
      <c r="C5" s="599"/>
      <c r="D5" s="676"/>
      <c r="E5" s="678"/>
      <c r="F5" s="627" t="s">
        <v>9</v>
      </c>
      <c r="G5" s="599"/>
      <c r="H5" s="676" t="s">
        <v>815</v>
      </c>
      <c r="I5" s="677"/>
      <c r="J5" s="677"/>
      <c r="K5" s="677"/>
      <c r="L5" s="677"/>
      <c r="M5" s="678"/>
      <c r="N5" s="58"/>
      <c r="P5" s="24" t="s">
        <v>10</v>
      </c>
      <c r="Q5" s="619">
        <v>45855</v>
      </c>
      <c r="R5" s="620"/>
      <c r="T5" s="772" t="s">
        <v>11</v>
      </c>
      <c r="U5" s="765"/>
      <c r="V5" s="774" t="s">
        <v>12</v>
      </c>
      <c r="W5" s="620"/>
      <c r="AB5" s="51"/>
      <c r="AC5" s="51"/>
      <c r="AD5" s="51"/>
      <c r="AE5" s="51"/>
    </row>
    <row r="6" spans="1:32" s="561" customFormat="1" ht="24" customHeight="1" x14ac:dyDescent="0.2">
      <c r="A6" s="685" t="s">
        <v>13</v>
      </c>
      <c r="B6" s="684"/>
      <c r="C6" s="599"/>
      <c r="D6" s="691" t="s">
        <v>14</v>
      </c>
      <c r="E6" s="692"/>
      <c r="F6" s="692"/>
      <c r="G6" s="692"/>
      <c r="H6" s="692"/>
      <c r="I6" s="692"/>
      <c r="J6" s="692"/>
      <c r="K6" s="692"/>
      <c r="L6" s="692"/>
      <c r="M6" s="620"/>
      <c r="N6" s="59"/>
      <c r="P6" s="24" t="s">
        <v>15</v>
      </c>
      <c r="Q6" s="625" t="str">
        <f>IF(Q5=0," ",CHOOSE(WEEKDAY(Q5,2),"Понедельник","Вторник","Среда","Четверг","Пятница","Суббота","Воскресенье"))</f>
        <v>Четверг</v>
      </c>
      <c r="R6" s="577"/>
      <c r="T6" s="764" t="s">
        <v>16</v>
      </c>
      <c r="U6" s="765"/>
      <c r="V6" s="695" t="s">
        <v>17</v>
      </c>
      <c r="W6" s="69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46" t="str">
        <f>IFERROR(VLOOKUP(DeliveryAddress,Table,3,0),1)</f>
        <v>1</v>
      </c>
      <c r="E7" s="847"/>
      <c r="F7" s="847"/>
      <c r="G7" s="847"/>
      <c r="H7" s="847"/>
      <c r="I7" s="847"/>
      <c r="J7" s="847"/>
      <c r="K7" s="847"/>
      <c r="L7" s="847"/>
      <c r="M7" s="688"/>
      <c r="N7" s="60"/>
      <c r="P7" s="24"/>
      <c r="Q7" s="42"/>
      <c r="R7" s="42"/>
      <c r="T7" s="575"/>
      <c r="U7" s="765"/>
      <c r="V7" s="697"/>
      <c r="W7" s="698"/>
      <c r="AB7" s="51"/>
      <c r="AC7" s="51"/>
      <c r="AD7" s="51"/>
      <c r="AE7" s="51"/>
    </row>
    <row r="8" spans="1:32" s="561" customFormat="1" ht="25.5" customHeight="1" x14ac:dyDescent="0.2">
      <c r="A8" s="571" t="s">
        <v>18</v>
      </c>
      <c r="B8" s="572"/>
      <c r="C8" s="573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687">
        <v>0.54166666666666663</v>
      </c>
      <c r="R8" s="688"/>
      <c r="T8" s="575"/>
      <c r="U8" s="765"/>
      <c r="V8" s="697"/>
      <c r="W8" s="698"/>
      <c r="AB8" s="51"/>
      <c r="AC8" s="51"/>
      <c r="AD8" s="51"/>
      <c r="AE8" s="51"/>
    </row>
    <row r="9" spans="1:32" s="56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653"/>
      <c r="E9" s="654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777" t="str">
        <f>IF(AND($A$9="Тип доверенности/получателя при получении в адресе перегруза:",$D$9="Разовая доверенность"),"Введите ФИО","")</f>
        <v/>
      </c>
      <c r="I9" s="654"/>
      <c r="J9" s="7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4"/>
      <c r="L9" s="654"/>
      <c r="M9" s="654"/>
      <c r="N9" s="559"/>
      <c r="P9" s="26" t="s">
        <v>21</v>
      </c>
      <c r="Q9" s="811"/>
      <c r="R9" s="661"/>
      <c r="T9" s="575"/>
      <c r="U9" s="765"/>
      <c r="V9" s="699"/>
      <c r="W9" s="700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653"/>
      <c r="E10" s="654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715" t="str">
        <f>IFERROR(VLOOKUP($D$10,Proxy,2,FALSE),"")</f>
        <v/>
      </c>
      <c r="I10" s="575"/>
      <c r="J10" s="575"/>
      <c r="K10" s="575"/>
      <c r="L10" s="575"/>
      <c r="M10" s="575"/>
      <c r="N10" s="560"/>
      <c r="P10" s="26" t="s">
        <v>22</v>
      </c>
      <c r="Q10" s="756"/>
      <c r="R10" s="757"/>
      <c r="U10" s="24" t="s">
        <v>23</v>
      </c>
      <c r="V10" s="862" t="s">
        <v>24</v>
      </c>
      <c r="W10" s="69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2"/>
      <c r="R11" s="620"/>
      <c r="U11" s="24" t="s">
        <v>27</v>
      </c>
      <c r="V11" s="660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83" t="s">
        <v>29</v>
      </c>
      <c r="B12" s="684"/>
      <c r="C12" s="684"/>
      <c r="D12" s="684"/>
      <c r="E12" s="684"/>
      <c r="F12" s="684"/>
      <c r="G12" s="684"/>
      <c r="H12" s="684"/>
      <c r="I12" s="684"/>
      <c r="J12" s="684"/>
      <c r="K12" s="684"/>
      <c r="L12" s="684"/>
      <c r="M12" s="599"/>
      <c r="N12" s="62"/>
      <c r="P12" s="24" t="s">
        <v>30</v>
      </c>
      <c r="Q12" s="687"/>
      <c r="R12" s="688"/>
      <c r="S12" s="23"/>
      <c r="U12" s="24"/>
      <c r="V12" s="593"/>
      <c r="W12" s="575"/>
      <c r="AB12" s="51"/>
      <c r="AC12" s="51"/>
      <c r="AD12" s="51"/>
      <c r="AE12" s="51"/>
    </row>
    <row r="13" spans="1:32" s="561" customFormat="1" ht="23.25" customHeight="1" x14ac:dyDescent="0.2">
      <c r="A13" s="683" t="s">
        <v>31</v>
      </c>
      <c r="B13" s="684"/>
      <c r="C13" s="684"/>
      <c r="D13" s="684"/>
      <c r="E13" s="684"/>
      <c r="F13" s="684"/>
      <c r="G13" s="684"/>
      <c r="H13" s="684"/>
      <c r="I13" s="684"/>
      <c r="J13" s="684"/>
      <c r="K13" s="684"/>
      <c r="L13" s="684"/>
      <c r="M13" s="599"/>
      <c r="N13" s="62"/>
      <c r="O13" s="26"/>
      <c r="P13" s="26" t="s">
        <v>32</v>
      </c>
      <c r="Q13" s="660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83" t="s">
        <v>33</v>
      </c>
      <c r="B14" s="684"/>
      <c r="C14" s="684"/>
      <c r="D14" s="684"/>
      <c r="E14" s="684"/>
      <c r="F14" s="684"/>
      <c r="G14" s="684"/>
      <c r="H14" s="684"/>
      <c r="I14" s="684"/>
      <c r="J14" s="684"/>
      <c r="K14" s="684"/>
      <c r="L14" s="684"/>
      <c r="M14" s="5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1" t="s">
        <v>34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 s="599"/>
      <c r="N15" s="63"/>
      <c r="P15" s="813" t="s">
        <v>35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779" t="s">
        <v>38</v>
      </c>
      <c r="D17" s="584" t="s">
        <v>39</v>
      </c>
      <c r="E17" s="585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832"/>
      <c r="R17" s="832"/>
      <c r="S17" s="832"/>
      <c r="T17" s="585"/>
      <c r="U17" s="598" t="s">
        <v>51</v>
      </c>
      <c r="V17" s="599"/>
      <c r="W17" s="584" t="s">
        <v>52</v>
      </c>
      <c r="X17" s="584" t="s">
        <v>53</v>
      </c>
      <c r="Y17" s="600" t="s">
        <v>54</v>
      </c>
      <c r="Z17" s="702" t="s">
        <v>55</v>
      </c>
      <c r="AA17" s="635" t="s">
        <v>56</v>
      </c>
      <c r="AB17" s="635" t="s">
        <v>57</v>
      </c>
      <c r="AC17" s="635" t="s">
        <v>58</v>
      </c>
      <c r="AD17" s="635" t="s">
        <v>59</v>
      </c>
      <c r="AE17" s="636"/>
      <c r="AF17" s="637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586"/>
      <c r="E18" s="587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586"/>
      <c r="Q18" s="833"/>
      <c r="R18" s="833"/>
      <c r="S18" s="833"/>
      <c r="T18" s="587"/>
      <c r="U18" s="67" t="s">
        <v>61</v>
      </c>
      <c r="V18" s="67" t="s">
        <v>62</v>
      </c>
      <c r="W18" s="602"/>
      <c r="X18" s="602"/>
      <c r="Y18" s="601"/>
      <c r="Z18" s="703"/>
      <c r="AA18" s="714"/>
      <c r="AB18" s="714"/>
      <c r="AC18" s="714"/>
      <c r="AD18" s="638"/>
      <c r="AE18" s="639"/>
      <c r="AF18" s="640"/>
      <c r="AG18" s="66"/>
      <c r="BD18" s="65"/>
    </row>
    <row r="19" spans="1:68" ht="27.75" hidden="1" customHeight="1" x14ac:dyDescent="0.2">
      <c r="A19" s="596" t="s">
        <v>63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48"/>
      <c r="AB19" s="48"/>
      <c r="AC19" s="48"/>
    </row>
    <row r="20" spans="1:68" ht="16.5" hidden="1" customHeight="1" x14ac:dyDescent="0.25">
      <c r="A20" s="583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62"/>
      <c r="AB20" s="562"/>
      <c r="AC20" s="562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8" t="s">
        <v>69</v>
      </c>
      <c r="Q22" s="581"/>
      <c r="R22" s="581"/>
      <c r="S22" s="581"/>
      <c r="T22" s="582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2"/>
      <c r="P23" s="578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2"/>
      <c r="P24" s="578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1"/>
      <c r="R26" s="581"/>
      <c r="S26" s="581"/>
      <c r="T26" s="582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1"/>
      <c r="R27" s="581"/>
      <c r="S27" s="581"/>
      <c r="T27" s="582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1"/>
      <c r="R28" s="581"/>
      <c r="S28" s="581"/>
      <c r="T28" s="582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1"/>
      <c r="R29" s="581"/>
      <c r="S29" s="581"/>
      <c r="T29" s="582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1"/>
      <c r="R30" s="581"/>
      <c r="S30" s="581"/>
      <c r="T30" s="582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1"/>
      <c r="R31" s="581"/>
      <c r="S31" s="581"/>
      <c r="T31" s="582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2"/>
      <c r="P32" s="578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2"/>
      <c r="P33" s="578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1"/>
      <c r="R35" s="581"/>
      <c r="S35" s="581"/>
      <c r="T35" s="582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2"/>
      <c r="P36" s="578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2"/>
      <c r="P37" s="578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596" t="s">
        <v>101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48"/>
      <c r="AB38" s="48"/>
      <c r="AC38" s="48"/>
    </row>
    <row r="39" spans="1:68" ht="16.5" hidden="1" customHeight="1" x14ac:dyDescent="0.25">
      <c r="A39" s="583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62"/>
      <c r="AB39" s="562"/>
      <c r="AC39" s="562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1"/>
      <c r="R41" s="581"/>
      <c r="S41" s="581"/>
      <c r="T41" s="582"/>
      <c r="U41" s="34"/>
      <c r="V41" s="34"/>
      <c r="W41" s="35" t="s">
        <v>70</v>
      </c>
      <c r="X41" s="567">
        <v>199</v>
      </c>
      <c r="Y41" s="568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207.01527777777775</v>
      </c>
      <c r="BN41" s="64">
        <f>IFERROR(Y41*I41/H41,"0")</f>
        <v>213.46499999999997</v>
      </c>
      <c r="BO41" s="64">
        <f>IFERROR(1/J41*(X41/H41),"0")</f>
        <v>0.28790509259259256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1"/>
      <c r="R42" s="581"/>
      <c r="S42" s="581"/>
      <c r="T42" s="582"/>
      <c r="U42" s="34"/>
      <c r="V42" s="34"/>
      <c r="W42" s="35" t="s">
        <v>70</v>
      </c>
      <c r="X42" s="567">
        <v>63</v>
      </c>
      <c r="Y42" s="568">
        <f>IFERROR(IF(X42="",0,CEILING((X42/$H42),1)*$H42),"")</f>
        <v>64</v>
      </c>
      <c r="Z42" s="36">
        <f>IFERROR(IF(Y42=0,"",ROUNDUP(Y42/H42,0)*0.00902),"")</f>
        <v>0.14432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66.307500000000005</v>
      </c>
      <c r="BN42" s="64">
        <f>IFERROR(Y42*I42/H42,"0")</f>
        <v>67.36</v>
      </c>
      <c r="BO42" s="64">
        <f>IFERROR(1/J42*(X42/H42),"0")</f>
        <v>0.11931818181818182</v>
      </c>
      <c r="BP42" s="64">
        <f>IFERROR(1/J42*(Y42/H42),"0")</f>
        <v>0.12121212121212122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1"/>
      <c r="R43" s="581"/>
      <c r="S43" s="581"/>
      <c r="T43" s="582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2"/>
      <c r="P44" s="578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9">
        <f>IFERROR(X41/H41,"0")+IFERROR(X42/H42,"0")+IFERROR(X43/H43,"0")</f>
        <v>34.175925925925924</v>
      </c>
      <c r="Y44" s="569">
        <f>IFERROR(Y41/H41,"0")+IFERROR(Y42/H42,"0")+IFERROR(Y43/H43,"0")</f>
        <v>35</v>
      </c>
      <c r="Z44" s="569">
        <f>IFERROR(IF(Z41="",0,Z41),"0")+IFERROR(IF(Z42="",0,Z42),"0")+IFERROR(IF(Z43="",0,Z43),"0")</f>
        <v>0.50493999999999994</v>
      </c>
      <c r="AA44" s="570"/>
      <c r="AB44" s="570"/>
      <c r="AC44" s="570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2"/>
      <c r="P45" s="578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9">
        <f>IFERROR(SUM(X41:X43),"0")</f>
        <v>262</v>
      </c>
      <c r="Y45" s="569">
        <f>IFERROR(SUM(Y41:Y43),"0")</f>
        <v>269.20000000000005</v>
      </c>
      <c r="Z45" s="37"/>
      <c r="AA45" s="570"/>
      <c r="AB45" s="570"/>
      <c r="AC45" s="570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1"/>
      <c r="R47" s="581"/>
      <c r="S47" s="581"/>
      <c r="T47" s="582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2"/>
      <c r="P48" s="578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2"/>
      <c r="P49" s="578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3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62"/>
      <c r="AB50" s="562"/>
      <c r="AC50" s="562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1"/>
      <c r="R52" s="581"/>
      <c r="S52" s="581"/>
      <c r="T52" s="582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9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1"/>
      <c r="R53" s="581"/>
      <c r="S53" s="581"/>
      <c r="T53" s="582"/>
      <c r="U53" s="34"/>
      <c r="V53" s="34"/>
      <c r="W53" s="35" t="s">
        <v>70</v>
      </c>
      <c r="X53" s="567">
        <v>97</v>
      </c>
      <c r="Y53" s="568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100.90694444444442</v>
      </c>
      <c r="BN53" s="64">
        <f t="shared" si="8"/>
        <v>101.11499999999998</v>
      </c>
      <c r="BO53" s="64">
        <f t="shared" si="9"/>
        <v>0.14033564814814814</v>
      </c>
      <c r="BP53" s="64">
        <f t="shared" si="10"/>
        <v>0.140625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6">
        <v>4680115880283</v>
      </c>
      <c r="E54" s="577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1"/>
      <c r="R54" s="581"/>
      <c r="S54" s="581"/>
      <c r="T54" s="582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6">
        <v>4680115881525</v>
      </c>
      <c r="E55" s="577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1"/>
      <c r="R55" s="581"/>
      <c r="S55" s="581"/>
      <c r="T55" s="582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6">
        <v>4680115885899</v>
      </c>
      <c r="E56" s="577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1"/>
      <c r="R56" s="581"/>
      <c r="S56" s="581"/>
      <c r="T56" s="582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6">
        <v>4680115881419</v>
      </c>
      <c r="E57" s="577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6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1"/>
      <c r="R57" s="581"/>
      <c r="S57" s="581"/>
      <c r="T57" s="582"/>
      <c r="U57" s="34"/>
      <c r="V57" s="34"/>
      <c r="W57" s="35" t="s">
        <v>70</v>
      </c>
      <c r="X57" s="567">
        <v>383</v>
      </c>
      <c r="Y57" s="568">
        <f t="shared" si="6"/>
        <v>387</v>
      </c>
      <c r="Z57" s="36">
        <f>IFERROR(IF(Y57=0,"",ROUNDUP(Y57/H57,0)*0.00902),"")</f>
        <v>0.77571999999999997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400.87333333333333</v>
      </c>
      <c r="BN57" s="64">
        <f t="shared" si="8"/>
        <v>405.06</v>
      </c>
      <c r="BO57" s="64">
        <f t="shared" si="9"/>
        <v>0.64478114478114479</v>
      </c>
      <c r="BP57" s="64">
        <f t="shared" si="10"/>
        <v>0.65151515151515149</v>
      </c>
    </row>
    <row r="58" spans="1:68" x14ac:dyDescent="0.2">
      <c r="A58" s="591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2"/>
      <c r="P58" s="578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9">
        <f>IFERROR(X52/H52,"0")+IFERROR(X53/H53,"0")+IFERROR(X54/H54,"0")+IFERROR(X55/H55,"0")+IFERROR(X56/H56,"0")+IFERROR(X57/H57,"0")</f>
        <v>94.092592592592595</v>
      </c>
      <c r="Y58" s="569">
        <f>IFERROR(Y52/H52,"0")+IFERROR(Y53/H53,"0")+IFERROR(Y54/H54,"0")+IFERROR(Y55/H55,"0")+IFERROR(Y56/H56,"0")+IFERROR(Y57/H57,"0")</f>
        <v>95</v>
      </c>
      <c r="Z58" s="569">
        <f>IFERROR(IF(Z52="",0,Z52),"0")+IFERROR(IF(Z53="",0,Z53),"0")+IFERROR(IF(Z54="",0,Z54),"0")+IFERROR(IF(Z55="",0,Z55),"0")+IFERROR(IF(Z56="",0,Z56),"0")+IFERROR(IF(Z57="",0,Z57),"0")</f>
        <v>0.94653999999999994</v>
      </c>
      <c r="AA58" s="570"/>
      <c r="AB58" s="570"/>
      <c r="AC58" s="570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2"/>
      <c r="P59" s="578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9">
        <f>IFERROR(SUM(X52:X57),"0")</f>
        <v>480</v>
      </c>
      <c r="Y59" s="569">
        <f>IFERROR(SUM(Y52:Y57),"0")</f>
        <v>484.2</v>
      </c>
      <c r="Z59" s="37"/>
      <c r="AA59" s="570"/>
      <c r="AB59" s="570"/>
      <c r="AC59" s="570"/>
    </row>
    <row r="60" spans="1:68" ht="14.25" hidden="1" customHeight="1" x14ac:dyDescent="0.25">
      <c r="A60" s="574" t="s">
        <v>139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6">
        <v>4680115881440</v>
      </c>
      <c r="E61" s="577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1"/>
      <c r="R61" s="581"/>
      <c r="S61" s="581"/>
      <c r="T61" s="582"/>
      <c r="U61" s="34"/>
      <c r="V61" s="34"/>
      <c r="W61" s="35" t="s">
        <v>70</v>
      </c>
      <c r="X61" s="567">
        <v>398</v>
      </c>
      <c r="Y61" s="568">
        <f>IFERROR(IF(X61="",0,CEILING((X61/$H61),1)*$H61),"")</f>
        <v>399.6</v>
      </c>
      <c r="Z61" s="36">
        <f>IFERROR(IF(Y61=0,"",ROUNDUP(Y61/H61,0)*0.01898),"")</f>
        <v>0.70226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414.03055555555551</v>
      </c>
      <c r="BN61" s="64">
        <f>IFERROR(Y61*I61/H61,"0")</f>
        <v>415.69499999999999</v>
      </c>
      <c r="BO61" s="64">
        <f>IFERROR(1/J61*(X61/H61),"0")</f>
        <v>0.57581018518518512</v>
      </c>
      <c r="BP61" s="64">
        <f>IFERROR(1/J61*(Y61/H61),"0")</f>
        <v>0.578125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6">
        <v>4680115882751</v>
      </c>
      <c r="E62" s="577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1"/>
      <c r="R62" s="581"/>
      <c r="S62" s="581"/>
      <c r="T62" s="582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6">
        <v>4680115885950</v>
      </c>
      <c r="E63" s="577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1"/>
      <c r="R63" s="581"/>
      <c r="S63" s="581"/>
      <c r="T63" s="582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6">
        <v>4680115881433</v>
      </c>
      <c r="E64" s="577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1"/>
      <c r="R64" s="581"/>
      <c r="S64" s="581"/>
      <c r="T64" s="582"/>
      <c r="U64" s="34"/>
      <c r="V64" s="34"/>
      <c r="W64" s="35" t="s">
        <v>70</v>
      </c>
      <c r="X64" s="567">
        <v>42</v>
      </c>
      <c r="Y64" s="568">
        <f>IFERROR(IF(X64="",0,CEILING((X64/$H64),1)*$H64),"")</f>
        <v>43.2</v>
      </c>
      <c r="Z64" s="36">
        <f>IFERROR(IF(Y64=0,"",ROUNDUP(Y64/H64,0)*0.00651),"")</f>
        <v>0.10416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44.8</v>
      </c>
      <c r="BN64" s="64">
        <f>IFERROR(Y64*I64/H64,"0")</f>
        <v>46.08</v>
      </c>
      <c r="BO64" s="64">
        <f>IFERROR(1/J64*(X64/H64),"0")</f>
        <v>8.5470085470085472E-2</v>
      </c>
      <c r="BP64" s="64">
        <f>IFERROR(1/J64*(Y64/H64),"0")</f>
        <v>8.7912087912087919E-2</v>
      </c>
    </row>
    <row r="65" spans="1:68" x14ac:dyDescent="0.2">
      <c r="A65" s="591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2"/>
      <c r="P65" s="578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9">
        <f>IFERROR(X61/H61,"0")+IFERROR(X62/H62,"0")+IFERROR(X63/H63,"0")+IFERROR(X64/H64,"0")</f>
        <v>52.407407407407405</v>
      </c>
      <c r="Y65" s="569">
        <f>IFERROR(Y61/H61,"0")+IFERROR(Y62/H62,"0")+IFERROR(Y63/H63,"0")+IFERROR(Y64/H64,"0")</f>
        <v>53</v>
      </c>
      <c r="Z65" s="569">
        <f>IFERROR(IF(Z61="",0,Z61),"0")+IFERROR(IF(Z62="",0,Z62),"0")+IFERROR(IF(Z63="",0,Z63),"0")+IFERROR(IF(Z64="",0,Z64),"0")</f>
        <v>0.80642000000000003</v>
      </c>
      <c r="AA65" s="570"/>
      <c r="AB65" s="570"/>
      <c r="AC65" s="570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2"/>
      <c r="P66" s="578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9">
        <f>IFERROR(SUM(X61:X64),"0")</f>
        <v>440</v>
      </c>
      <c r="Y66" s="569">
        <f>IFERROR(SUM(Y61:Y64),"0")</f>
        <v>442.8</v>
      </c>
      <c r="Z66" s="37"/>
      <c r="AA66" s="570"/>
      <c r="AB66" s="570"/>
      <c r="AC66" s="570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6">
        <v>4680115885073</v>
      </c>
      <c r="E68" s="577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1"/>
      <c r="R68" s="581"/>
      <c r="S68" s="581"/>
      <c r="T68" s="582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6">
        <v>4680115885059</v>
      </c>
      <c r="E69" s="577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1"/>
      <c r="R69" s="581"/>
      <c r="S69" s="581"/>
      <c r="T69" s="582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6">
        <v>4680115885097</v>
      </c>
      <c r="E70" s="577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1"/>
      <c r="R70" s="581"/>
      <c r="S70" s="581"/>
      <c r="T70" s="582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2"/>
      <c r="P71" s="578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2"/>
      <c r="P72" s="578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6">
        <v>4680115881891</v>
      </c>
      <c r="E74" s="577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1"/>
      <c r="R74" s="581"/>
      <c r="S74" s="581"/>
      <c r="T74" s="582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6">
        <v>4680115885769</v>
      </c>
      <c r="E75" s="577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1"/>
      <c r="R75" s="581"/>
      <c r="S75" s="581"/>
      <c r="T75" s="582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6">
        <v>4680115884410</v>
      </c>
      <c r="E76" s="577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1"/>
      <c r="R76" s="581"/>
      <c r="S76" s="581"/>
      <c r="T76" s="582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6">
        <v>4680115884311</v>
      </c>
      <c r="E77" s="577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1"/>
      <c r="R77" s="581"/>
      <c r="S77" s="581"/>
      <c r="T77" s="582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6">
        <v>4680115885929</v>
      </c>
      <c r="E78" s="577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1"/>
      <c r="R78" s="581"/>
      <c r="S78" s="581"/>
      <c r="T78" s="582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6">
        <v>4680115884403</v>
      </c>
      <c r="E79" s="577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1"/>
      <c r="R79" s="581"/>
      <c r="S79" s="581"/>
      <c r="T79" s="582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2"/>
      <c r="P80" s="578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2"/>
      <c r="P81" s="578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6">
        <v>4680115881532</v>
      </c>
      <c r="E83" s="577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1"/>
      <c r="R83" s="581"/>
      <c r="S83" s="581"/>
      <c r="T83" s="582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6">
        <v>4680115881464</v>
      </c>
      <c r="E84" s="577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1"/>
      <c r="R84" s="581"/>
      <c r="S84" s="581"/>
      <c r="T84" s="582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2"/>
      <c r="P85" s="578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2"/>
      <c r="P86" s="578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3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62"/>
      <c r="AB87" s="562"/>
      <c r="AC87" s="562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6">
        <v>4680115881327</v>
      </c>
      <c r="E89" s="577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1"/>
      <c r="R89" s="581"/>
      <c r="S89" s="581"/>
      <c r="T89" s="582"/>
      <c r="U89" s="34"/>
      <c r="V89" s="34"/>
      <c r="W89" s="35" t="s">
        <v>70</v>
      </c>
      <c r="X89" s="567">
        <v>53</v>
      </c>
      <c r="Y89" s="568">
        <f>IFERROR(IF(X89="",0,CEILING((X89/$H89),1)*$H89),"")</f>
        <v>54</v>
      </c>
      <c r="Z89" s="36">
        <f>IFERROR(IF(Y89=0,"",ROUNDUP(Y89/H89,0)*0.01898),"")</f>
        <v>9.4899999999999998E-2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55.134722222222209</v>
      </c>
      <c r="BN89" s="64">
        <f>IFERROR(Y89*I89/H89,"0")</f>
        <v>56.17499999999999</v>
      </c>
      <c r="BO89" s="64">
        <f>IFERROR(1/J89*(X89/H89),"0")</f>
        <v>7.6678240740740741E-2</v>
      </c>
      <c r="BP89" s="64">
        <f>IFERROR(1/J89*(Y89/H89),"0")</f>
        <v>7.8125E-2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6">
        <v>4680115881518</v>
      </c>
      <c r="E90" s="577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1"/>
      <c r="R90" s="581"/>
      <c r="S90" s="581"/>
      <c r="T90" s="582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6">
        <v>4680115881303</v>
      </c>
      <c r="E91" s="577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1"/>
      <c r="R91" s="581"/>
      <c r="S91" s="581"/>
      <c r="T91" s="582"/>
      <c r="U91" s="34"/>
      <c r="V91" s="34"/>
      <c r="W91" s="35" t="s">
        <v>70</v>
      </c>
      <c r="X91" s="567">
        <v>184</v>
      </c>
      <c r="Y91" s="568">
        <f>IFERROR(IF(X91="",0,CEILING((X91/$H91),1)*$H91),"")</f>
        <v>184.5</v>
      </c>
      <c r="Z91" s="36">
        <f>IFERROR(IF(Y91=0,"",ROUNDUP(Y91/H91,0)*0.00902),"")</f>
        <v>0.36982000000000004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192.58666666666667</v>
      </c>
      <c r="BN91" s="64">
        <f>IFERROR(Y91*I91/H91,"0")</f>
        <v>193.11</v>
      </c>
      <c r="BO91" s="64">
        <f>IFERROR(1/J91*(X91/H91),"0")</f>
        <v>0.30976430976430974</v>
      </c>
      <c r="BP91" s="64">
        <f>IFERROR(1/J91*(Y91/H91),"0")</f>
        <v>0.31060606060606061</v>
      </c>
    </row>
    <row r="92" spans="1:68" x14ac:dyDescent="0.2">
      <c r="A92" s="591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2"/>
      <c r="P92" s="578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9">
        <f>IFERROR(X89/H89,"0")+IFERROR(X90/H90,"0")+IFERROR(X91/H91,"0")</f>
        <v>45.796296296296291</v>
      </c>
      <c r="Y92" s="569">
        <f>IFERROR(Y89/H89,"0")+IFERROR(Y90/H90,"0")+IFERROR(Y91/H91,"0")</f>
        <v>46</v>
      </c>
      <c r="Z92" s="569">
        <f>IFERROR(IF(Z89="",0,Z89),"0")+IFERROR(IF(Z90="",0,Z90),"0")+IFERROR(IF(Z91="",0,Z91),"0")</f>
        <v>0.46472000000000002</v>
      </c>
      <c r="AA92" s="570"/>
      <c r="AB92" s="570"/>
      <c r="AC92" s="570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2"/>
      <c r="P93" s="578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9">
        <f>IFERROR(SUM(X89:X91),"0")</f>
        <v>237</v>
      </c>
      <c r="Y93" s="569">
        <f>IFERROR(SUM(Y89:Y91),"0")</f>
        <v>238.5</v>
      </c>
      <c r="Z93" s="37"/>
      <c r="AA93" s="570"/>
      <c r="AB93" s="570"/>
      <c r="AC93" s="570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63"/>
      <c r="AB94" s="563"/>
      <c r="AC94" s="563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6">
        <v>4607091386967</v>
      </c>
      <c r="E95" s="577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0" t="s">
        <v>191</v>
      </c>
      <c r="Q95" s="581"/>
      <c r="R95" s="581"/>
      <c r="S95" s="581"/>
      <c r="T95" s="582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6">
        <v>4607091386967</v>
      </c>
      <c r="E96" s="577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3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1"/>
      <c r="R96" s="581"/>
      <c r="S96" s="581"/>
      <c r="T96" s="582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6">
        <v>4680115884953</v>
      </c>
      <c r="E97" s="577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1"/>
      <c r="R97" s="581"/>
      <c r="S97" s="581"/>
      <c r="T97" s="582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6">
        <v>4607091385731</v>
      </c>
      <c r="E98" s="577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1"/>
      <c r="R98" s="581"/>
      <c r="S98" s="581"/>
      <c r="T98" s="582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6">
        <v>4607091385731</v>
      </c>
      <c r="E99" s="577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1"/>
      <c r="R99" s="581"/>
      <c r="S99" s="581"/>
      <c r="T99" s="582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6">
        <v>4680115880894</v>
      </c>
      <c r="E100" s="577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1"/>
      <c r="R100" s="581"/>
      <c r="S100" s="581"/>
      <c r="T100" s="582"/>
      <c r="U100" s="34"/>
      <c r="V100" s="34"/>
      <c r="W100" s="35" t="s">
        <v>70</v>
      </c>
      <c r="X100" s="567">
        <v>120</v>
      </c>
      <c r="Y100" s="568">
        <f t="shared" si="16"/>
        <v>120.78</v>
      </c>
      <c r="Z100" s="36">
        <f>IFERROR(IF(Y100=0,"",ROUNDUP(Y100/H100,0)*0.00651),"")</f>
        <v>0.39711000000000002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135.63636363636363</v>
      </c>
      <c r="BN100" s="64">
        <f t="shared" si="18"/>
        <v>136.518</v>
      </c>
      <c r="BO100" s="64">
        <f t="shared" si="19"/>
        <v>0.33300033300033305</v>
      </c>
      <c r="BP100" s="64">
        <f t="shared" si="20"/>
        <v>0.3351648351648352</v>
      </c>
    </row>
    <row r="101" spans="1:68" x14ac:dyDescent="0.2">
      <c r="A101" s="591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2"/>
      <c r="P101" s="578" t="s">
        <v>72</v>
      </c>
      <c r="Q101" s="572"/>
      <c r="R101" s="572"/>
      <c r="S101" s="572"/>
      <c r="T101" s="572"/>
      <c r="U101" s="572"/>
      <c r="V101" s="573"/>
      <c r="W101" s="37" t="s">
        <v>73</v>
      </c>
      <c r="X101" s="569">
        <f>IFERROR(X95/H95,"0")+IFERROR(X96/H96,"0")+IFERROR(X97/H97,"0")+IFERROR(X98/H98,"0")+IFERROR(X99/H99,"0")+IFERROR(X100/H100,"0")</f>
        <v>60.606060606060609</v>
      </c>
      <c r="Y101" s="569">
        <f>IFERROR(Y95/H95,"0")+IFERROR(Y96/H96,"0")+IFERROR(Y97/H97,"0")+IFERROR(Y98/H98,"0")+IFERROR(Y99/H99,"0")+IFERROR(Y100/H100,"0")</f>
        <v>61</v>
      </c>
      <c r="Z101" s="569">
        <f>IFERROR(IF(Z95="",0,Z95),"0")+IFERROR(IF(Z96="",0,Z96),"0")+IFERROR(IF(Z97="",0,Z97),"0")+IFERROR(IF(Z98="",0,Z98),"0")+IFERROR(IF(Z99="",0,Z99),"0")+IFERROR(IF(Z100="",0,Z100),"0")</f>
        <v>0.39711000000000002</v>
      </c>
      <c r="AA101" s="570"/>
      <c r="AB101" s="570"/>
      <c r="AC101" s="570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2"/>
      <c r="P102" s="578" t="s">
        <v>72</v>
      </c>
      <c r="Q102" s="572"/>
      <c r="R102" s="572"/>
      <c r="S102" s="572"/>
      <c r="T102" s="572"/>
      <c r="U102" s="572"/>
      <c r="V102" s="573"/>
      <c r="W102" s="37" t="s">
        <v>70</v>
      </c>
      <c r="X102" s="569">
        <f>IFERROR(SUM(X95:X100),"0")</f>
        <v>120</v>
      </c>
      <c r="Y102" s="569">
        <f>IFERROR(SUM(Y95:Y100),"0")</f>
        <v>120.78</v>
      </c>
      <c r="Z102" s="37"/>
      <c r="AA102" s="570"/>
      <c r="AB102" s="570"/>
      <c r="AC102" s="570"/>
    </row>
    <row r="103" spans="1:68" ht="16.5" hidden="1" customHeight="1" x14ac:dyDescent="0.25">
      <c r="A103" s="583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62"/>
      <c r="AB103" s="562"/>
      <c r="AC103" s="562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6">
        <v>4680115882133</v>
      </c>
      <c r="E105" s="577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1"/>
      <c r="R105" s="581"/>
      <c r="S105" s="581"/>
      <c r="T105" s="582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6">
        <v>4680115880269</v>
      </c>
      <c r="E106" s="577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1"/>
      <c r="R106" s="581"/>
      <c r="S106" s="581"/>
      <c r="T106" s="582"/>
      <c r="U106" s="34"/>
      <c r="V106" s="34"/>
      <c r="W106" s="35" t="s">
        <v>70</v>
      </c>
      <c r="X106" s="567">
        <v>140</v>
      </c>
      <c r="Y106" s="568">
        <f>IFERROR(IF(X106="",0,CEILING((X106/$H106),1)*$H106),"")</f>
        <v>142.5</v>
      </c>
      <c r="Z106" s="36">
        <f>IFERROR(IF(Y106=0,"",ROUNDUP(Y106/H106,0)*0.00902),"")</f>
        <v>0.34276000000000001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147.84</v>
      </c>
      <c r="BN106" s="64">
        <f>IFERROR(Y106*I106/H106,"0")</f>
        <v>150.47999999999999</v>
      </c>
      <c r="BO106" s="64">
        <f>IFERROR(1/J106*(X106/H106),"0")</f>
        <v>0.28282828282828287</v>
      </c>
      <c r="BP106" s="64">
        <f>IFERROR(1/J106*(Y106/H106),"0")</f>
        <v>0.2878787878787879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6">
        <v>4680115880429</v>
      </c>
      <c r="E107" s="577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1"/>
      <c r="R107" s="581"/>
      <c r="S107" s="581"/>
      <c r="T107" s="582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6">
        <v>4680115881457</v>
      </c>
      <c r="E108" s="577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1"/>
      <c r="R108" s="581"/>
      <c r="S108" s="581"/>
      <c r="T108" s="582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2"/>
      <c r="P109" s="578" t="s">
        <v>72</v>
      </c>
      <c r="Q109" s="572"/>
      <c r="R109" s="572"/>
      <c r="S109" s="572"/>
      <c r="T109" s="572"/>
      <c r="U109" s="572"/>
      <c r="V109" s="573"/>
      <c r="W109" s="37" t="s">
        <v>73</v>
      </c>
      <c r="X109" s="569">
        <f>IFERROR(X105/H105,"0")+IFERROR(X106/H106,"0")+IFERROR(X107/H107,"0")+IFERROR(X108/H108,"0")</f>
        <v>37.333333333333336</v>
      </c>
      <c r="Y109" s="569">
        <f>IFERROR(Y105/H105,"0")+IFERROR(Y106/H106,"0")+IFERROR(Y107/H107,"0")+IFERROR(Y108/H108,"0")</f>
        <v>38</v>
      </c>
      <c r="Z109" s="569">
        <f>IFERROR(IF(Z105="",0,Z105),"0")+IFERROR(IF(Z106="",0,Z106),"0")+IFERROR(IF(Z107="",0,Z107),"0")+IFERROR(IF(Z108="",0,Z108),"0")</f>
        <v>0.34276000000000001</v>
      </c>
      <c r="AA109" s="570"/>
      <c r="AB109" s="570"/>
      <c r="AC109" s="570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2"/>
      <c r="P110" s="578" t="s">
        <v>72</v>
      </c>
      <c r="Q110" s="572"/>
      <c r="R110" s="572"/>
      <c r="S110" s="572"/>
      <c r="T110" s="572"/>
      <c r="U110" s="572"/>
      <c r="V110" s="573"/>
      <c r="W110" s="37" t="s">
        <v>70</v>
      </c>
      <c r="X110" s="569">
        <f>IFERROR(SUM(X105:X108),"0")</f>
        <v>140</v>
      </c>
      <c r="Y110" s="569">
        <f>IFERROR(SUM(Y105:Y108),"0")</f>
        <v>142.5</v>
      </c>
      <c r="Z110" s="37"/>
      <c r="AA110" s="570"/>
      <c r="AB110" s="570"/>
      <c r="AC110" s="570"/>
    </row>
    <row r="111" spans="1:68" ht="14.25" hidden="1" customHeight="1" x14ac:dyDescent="0.25">
      <c r="A111" s="574" t="s">
        <v>139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6">
        <v>4680115881488</v>
      </c>
      <c r="E112" s="577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1"/>
      <c r="R112" s="581"/>
      <c r="S112" s="581"/>
      <c r="T112" s="582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6">
        <v>4680115882775</v>
      </c>
      <c r="E113" s="577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3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1"/>
      <c r="R113" s="581"/>
      <c r="S113" s="581"/>
      <c r="T113" s="582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6">
        <v>4680115880658</v>
      </c>
      <c r="E114" s="577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1"/>
      <c r="R114" s="581"/>
      <c r="S114" s="581"/>
      <c r="T114" s="582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2"/>
      <c r="P115" s="578" t="s">
        <v>72</v>
      </c>
      <c r="Q115" s="572"/>
      <c r="R115" s="572"/>
      <c r="S115" s="572"/>
      <c r="T115" s="572"/>
      <c r="U115" s="572"/>
      <c r="V115" s="57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2"/>
      <c r="P116" s="578" t="s">
        <v>72</v>
      </c>
      <c r="Q116" s="572"/>
      <c r="R116" s="572"/>
      <c r="S116" s="572"/>
      <c r="T116" s="572"/>
      <c r="U116" s="572"/>
      <c r="V116" s="57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6">
        <v>4607091385168</v>
      </c>
      <c r="E118" s="577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1"/>
      <c r="R118" s="581"/>
      <c r="S118" s="581"/>
      <c r="T118" s="582"/>
      <c r="U118" s="34"/>
      <c r="V118" s="34"/>
      <c r="W118" s="35" t="s">
        <v>70</v>
      </c>
      <c r="X118" s="567">
        <v>40</v>
      </c>
      <c r="Y118" s="568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42.533333333333331</v>
      </c>
      <c r="BN118" s="64">
        <f>IFERROR(Y118*I118/H118,"0")</f>
        <v>43.065000000000005</v>
      </c>
      <c r="BO118" s="64">
        <f>IFERROR(1/J118*(X118/H118),"0")</f>
        <v>7.7160493827160503E-2</v>
      </c>
      <c r="BP118" s="64">
        <f>IFERROR(1/J118*(Y118/H118),"0")</f>
        <v>7.8125E-2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6">
        <v>4607091383256</v>
      </c>
      <c r="E119" s="577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1"/>
      <c r="R119" s="581"/>
      <c r="S119" s="581"/>
      <c r="T119" s="582"/>
      <c r="U119" s="34"/>
      <c r="V119" s="34"/>
      <c r="W119" s="35" t="s">
        <v>70</v>
      </c>
      <c r="X119" s="567">
        <v>140</v>
      </c>
      <c r="Y119" s="568">
        <f>IFERROR(IF(X119="",0,CEILING((X119/$H119),1)*$H119),"")</f>
        <v>140.58000000000001</v>
      </c>
      <c r="Z119" s="36">
        <f>IFERROR(IF(Y119=0,"",ROUNDUP(Y119/H119,0)*0.00651),"")</f>
        <v>0.46221000000000001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157.39393939393938</v>
      </c>
      <c r="BN119" s="64">
        <f>IFERROR(Y119*I119/H119,"0")</f>
        <v>158.04599999999999</v>
      </c>
      <c r="BO119" s="64">
        <f>IFERROR(1/J119*(X119/H119),"0")</f>
        <v>0.38850038850038854</v>
      </c>
      <c r="BP119" s="64">
        <f>IFERROR(1/J119*(Y119/H119),"0")</f>
        <v>0.39010989010989017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6">
        <v>4607091385748</v>
      </c>
      <c r="E120" s="577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1"/>
      <c r="R120" s="581"/>
      <c r="S120" s="581"/>
      <c r="T120" s="582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6">
        <v>4680115884533</v>
      </c>
      <c r="E121" s="577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1"/>
      <c r="R121" s="581"/>
      <c r="S121" s="581"/>
      <c r="T121" s="582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1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2"/>
      <c r="P122" s="578" t="s">
        <v>72</v>
      </c>
      <c r="Q122" s="572"/>
      <c r="R122" s="572"/>
      <c r="S122" s="572"/>
      <c r="T122" s="572"/>
      <c r="U122" s="572"/>
      <c r="V122" s="573"/>
      <c r="W122" s="37" t="s">
        <v>73</v>
      </c>
      <c r="X122" s="569">
        <f>IFERROR(X118/H118,"0")+IFERROR(X119/H119,"0")+IFERROR(X120/H120,"0")+IFERROR(X121/H121,"0")</f>
        <v>75.645342312008978</v>
      </c>
      <c r="Y122" s="569">
        <f>IFERROR(Y118/H118,"0")+IFERROR(Y119/H119,"0")+IFERROR(Y120/H120,"0")+IFERROR(Y121/H121,"0")</f>
        <v>76</v>
      </c>
      <c r="Z122" s="569">
        <f>IFERROR(IF(Z118="",0,Z118),"0")+IFERROR(IF(Z119="",0,Z119),"0")+IFERROR(IF(Z120="",0,Z120),"0")+IFERROR(IF(Z121="",0,Z121),"0")</f>
        <v>0.55710999999999999</v>
      </c>
      <c r="AA122" s="570"/>
      <c r="AB122" s="570"/>
      <c r="AC122" s="570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2"/>
      <c r="P123" s="578" t="s">
        <v>72</v>
      </c>
      <c r="Q123" s="572"/>
      <c r="R123" s="572"/>
      <c r="S123" s="572"/>
      <c r="T123" s="572"/>
      <c r="U123" s="572"/>
      <c r="V123" s="573"/>
      <c r="W123" s="37" t="s">
        <v>70</v>
      </c>
      <c r="X123" s="569">
        <f>IFERROR(SUM(X118:X121),"0")</f>
        <v>180</v>
      </c>
      <c r="Y123" s="569">
        <f>IFERROR(SUM(Y118:Y121),"0")</f>
        <v>181.08</v>
      </c>
      <c r="Z123" s="37"/>
      <c r="AA123" s="570"/>
      <c r="AB123" s="570"/>
      <c r="AC123" s="570"/>
    </row>
    <row r="124" spans="1:68" ht="14.25" hidden="1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6">
        <v>4680115882652</v>
      </c>
      <c r="E125" s="577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1"/>
      <c r="R125" s="581"/>
      <c r="S125" s="581"/>
      <c r="T125" s="582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6">
        <v>4680115880238</v>
      </c>
      <c r="E126" s="577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1"/>
      <c r="R126" s="581"/>
      <c r="S126" s="581"/>
      <c r="T126" s="582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1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2"/>
      <c r="P127" s="578" t="s">
        <v>72</v>
      </c>
      <c r="Q127" s="572"/>
      <c r="R127" s="572"/>
      <c r="S127" s="572"/>
      <c r="T127" s="572"/>
      <c r="U127" s="572"/>
      <c r="V127" s="57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2"/>
      <c r="P128" s="578" t="s">
        <v>72</v>
      </c>
      <c r="Q128" s="572"/>
      <c r="R128" s="572"/>
      <c r="S128" s="572"/>
      <c r="T128" s="572"/>
      <c r="U128" s="572"/>
      <c r="V128" s="57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3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62"/>
      <c r="AB129" s="562"/>
      <c r="AC129" s="562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6">
        <v>4680115883444</v>
      </c>
      <c r="E131" s="577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1"/>
      <c r="R131" s="581"/>
      <c r="S131" s="581"/>
      <c r="T131" s="582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6">
        <v>4680115883444</v>
      </c>
      <c r="E132" s="577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1"/>
      <c r="R132" s="581"/>
      <c r="S132" s="581"/>
      <c r="T132" s="582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1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2"/>
      <c r="P133" s="578" t="s">
        <v>72</v>
      </c>
      <c r="Q133" s="572"/>
      <c r="R133" s="572"/>
      <c r="S133" s="572"/>
      <c r="T133" s="572"/>
      <c r="U133" s="572"/>
      <c r="V133" s="57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2"/>
      <c r="P134" s="578" t="s">
        <v>72</v>
      </c>
      <c r="Q134" s="572"/>
      <c r="R134" s="572"/>
      <c r="S134" s="572"/>
      <c r="T134" s="572"/>
      <c r="U134" s="572"/>
      <c r="V134" s="57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6">
        <v>4680115882584</v>
      </c>
      <c r="E136" s="577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1"/>
      <c r="R136" s="581"/>
      <c r="S136" s="581"/>
      <c r="T136" s="582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6">
        <v>4680115882584</v>
      </c>
      <c r="E137" s="577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1"/>
      <c r="R137" s="581"/>
      <c r="S137" s="581"/>
      <c r="T137" s="582"/>
      <c r="U137" s="34"/>
      <c r="V137" s="34"/>
      <c r="W137" s="35" t="s">
        <v>70</v>
      </c>
      <c r="X137" s="567">
        <v>24</v>
      </c>
      <c r="Y137" s="568">
        <f>IFERROR(IF(X137="",0,CEILING((X137/$H137),1)*$H137),"")</f>
        <v>26.400000000000002</v>
      </c>
      <c r="Z137" s="36">
        <f>IFERROR(IF(Y137=0,"",ROUNDUP(Y137/H137,0)*0.00651),"")</f>
        <v>6.5100000000000005E-2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26.436363636363637</v>
      </c>
      <c r="BN137" s="64">
        <f>IFERROR(Y137*I137/H137,"0")</f>
        <v>29.080000000000002</v>
      </c>
      <c r="BO137" s="64">
        <f>IFERROR(1/J137*(X137/H137),"0")</f>
        <v>4.9950049950049952E-2</v>
      </c>
      <c r="BP137" s="64">
        <f>IFERROR(1/J137*(Y137/H137),"0")</f>
        <v>5.4945054945054951E-2</v>
      </c>
    </row>
    <row r="138" spans="1:68" x14ac:dyDescent="0.2">
      <c r="A138" s="591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2"/>
      <c r="P138" s="578" t="s">
        <v>72</v>
      </c>
      <c r="Q138" s="572"/>
      <c r="R138" s="572"/>
      <c r="S138" s="572"/>
      <c r="T138" s="572"/>
      <c r="U138" s="572"/>
      <c r="V138" s="573"/>
      <c r="W138" s="37" t="s">
        <v>73</v>
      </c>
      <c r="X138" s="569">
        <f>IFERROR(X136/H136,"0")+IFERROR(X137/H137,"0")</f>
        <v>9.0909090909090899</v>
      </c>
      <c r="Y138" s="569">
        <f>IFERROR(Y136/H136,"0")+IFERROR(Y137/H137,"0")</f>
        <v>10</v>
      </c>
      <c r="Z138" s="569">
        <f>IFERROR(IF(Z136="",0,Z136),"0")+IFERROR(IF(Z137="",0,Z137),"0")</f>
        <v>6.5100000000000005E-2</v>
      </c>
      <c r="AA138" s="570"/>
      <c r="AB138" s="570"/>
      <c r="AC138" s="570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2"/>
      <c r="P139" s="578" t="s">
        <v>72</v>
      </c>
      <c r="Q139" s="572"/>
      <c r="R139" s="572"/>
      <c r="S139" s="572"/>
      <c r="T139" s="572"/>
      <c r="U139" s="572"/>
      <c r="V139" s="573"/>
      <c r="W139" s="37" t="s">
        <v>70</v>
      </c>
      <c r="X139" s="569">
        <f>IFERROR(SUM(X136:X137),"0")</f>
        <v>24</v>
      </c>
      <c r="Y139" s="569">
        <f>IFERROR(SUM(Y136:Y137),"0")</f>
        <v>26.400000000000002</v>
      </c>
      <c r="Z139" s="37"/>
      <c r="AA139" s="570"/>
      <c r="AB139" s="570"/>
      <c r="AC139" s="570"/>
    </row>
    <row r="140" spans="1:68" ht="16.5" hidden="1" customHeight="1" x14ac:dyDescent="0.25">
      <c r="A140" s="583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62"/>
      <c r="AB140" s="562"/>
      <c r="AC140" s="562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6">
        <v>4607091384604</v>
      </c>
      <c r="E142" s="577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1"/>
      <c r="R142" s="581"/>
      <c r="S142" s="581"/>
      <c r="T142" s="582"/>
      <c r="U142" s="34"/>
      <c r="V142" s="34"/>
      <c r="W142" s="35" t="s">
        <v>70</v>
      </c>
      <c r="X142" s="567">
        <v>37</v>
      </c>
      <c r="Y142" s="568">
        <f>IFERROR(IF(X142="",0,CEILING((X142/$H142),1)*$H142),"")</f>
        <v>40</v>
      </c>
      <c r="Z142" s="36">
        <f>IFERROR(IF(Y142=0,"",ROUNDUP(Y142/H142,0)*0.00902),"")</f>
        <v>9.0200000000000002E-2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38.942500000000003</v>
      </c>
      <c r="BN142" s="64">
        <f>IFERROR(Y142*I142/H142,"0")</f>
        <v>42.1</v>
      </c>
      <c r="BO142" s="64">
        <f>IFERROR(1/J142*(X142/H142),"0")</f>
        <v>7.0075757575757583E-2</v>
      </c>
      <c r="BP142" s="64">
        <f>IFERROR(1/J142*(Y142/H142),"0")</f>
        <v>7.575757575757576E-2</v>
      </c>
    </row>
    <row r="143" spans="1:68" x14ac:dyDescent="0.2">
      <c r="A143" s="591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2"/>
      <c r="P143" s="578" t="s">
        <v>72</v>
      </c>
      <c r="Q143" s="572"/>
      <c r="R143" s="572"/>
      <c r="S143" s="572"/>
      <c r="T143" s="572"/>
      <c r="U143" s="572"/>
      <c r="V143" s="573"/>
      <c r="W143" s="37" t="s">
        <v>73</v>
      </c>
      <c r="X143" s="569">
        <f>IFERROR(X142/H142,"0")</f>
        <v>9.25</v>
      </c>
      <c r="Y143" s="569">
        <f>IFERROR(Y142/H142,"0")</f>
        <v>10</v>
      </c>
      <c r="Z143" s="569">
        <f>IFERROR(IF(Z142="",0,Z142),"0")</f>
        <v>9.0200000000000002E-2</v>
      </c>
      <c r="AA143" s="570"/>
      <c r="AB143" s="570"/>
      <c r="AC143" s="570"/>
    </row>
    <row r="144" spans="1:68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2"/>
      <c r="P144" s="578" t="s">
        <v>72</v>
      </c>
      <c r="Q144" s="572"/>
      <c r="R144" s="572"/>
      <c r="S144" s="572"/>
      <c r="T144" s="572"/>
      <c r="U144" s="572"/>
      <c r="V144" s="573"/>
      <c r="W144" s="37" t="s">
        <v>70</v>
      </c>
      <c r="X144" s="569">
        <f>IFERROR(SUM(X142:X142),"0")</f>
        <v>37</v>
      </c>
      <c r="Y144" s="569">
        <f>IFERROR(SUM(Y142:Y142),"0")</f>
        <v>40</v>
      </c>
      <c r="Z144" s="37"/>
      <c r="AA144" s="570"/>
      <c r="AB144" s="570"/>
      <c r="AC144" s="570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63"/>
      <c r="AB145" s="563"/>
      <c r="AC145" s="563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6">
        <v>4607091387667</v>
      </c>
      <c r="E146" s="577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1"/>
      <c r="R146" s="581"/>
      <c r="S146" s="581"/>
      <c r="T146" s="582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6">
        <v>4607091387636</v>
      </c>
      <c r="E147" s="577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1"/>
      <c r="R147" s="581"/>
      <c r="S147" s="581"/>
      <c r="T147" s="582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6">
        <v>4607091382426</v>
      </c>
      <c r="E148" s="577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1"/>
      <c r="R148" s="581"/>
      <c r="S148" s="581"/>
      <c r="T148" s="582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2"/>
      <c r="P149" s="578" t="s">
        <v>72</v>
      </c>
      <c r="Q149" s="572"/>
      <c r="R149" s="572"/>
      <c r="S149" s="572"/>
      <c r="T149" s="572"/>
      <c r="U149" s="572"/>
      <c r="V149" s="57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2"/>
      <c r="P150" s="578" t="s">
        <v>72</v>
      </c>
      <c r="Q150" s="572"/>
      <c r="R150" s="572"/>
      <c r="S150" s="572"/>
      <c r="T150" s="572"/>
      <c r="U150" s="572"/>
      <c r="V150" s="57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596" t="s">
        <v>258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48"/>
      <c r="AB151" s="48"/>
      <c r="AC151" s="48"/>
    </row>
    <row r="152" spans="1:68" ht="16.5" hidden="1" customHeight="1" x14ac:dyDescent="0.25">
      <c r="A152" s="583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62"/>
      <c r="AB152" s="562"/>
      <c r="AC152" s="562"/>
    </row>
    <row r="153" spans="1:68" ht="14.25" hidden="1" customHeight="1" x14ac:dyDescent="0.25">
      <c r="A153" s="574" t="s">
        <v>139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6">
        <v>4680115886223</v>
      </c>
      <c r="E154" s="577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1"/>
      <c r="R154" s="581"/>
      <c r="S154" s="581"/>
      <c r="T154" s="582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2"/>
      <c r="P155" s="578" t="s">
        <v>72</v>
      </c>
      <c r="Q155" s="572"/>
      <c r="R155" s="572"/>
      <c r="S155" s="572"/>
      <c r="T155" s="572"/>
      <c r="U155" s="572"/>
      <c r="V155" s="57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2"/>
      <c r="P156" s="578" t="s">
        <v>72</v>
      </c>
      <c r="Q156" s="572"/>
      <c r="R156" s="572"/>
      <c r="S156" s="572"/>
      <c r="T156" s="572"/>
      <c r="U156" s="572"/>
      <c r="V156" s="57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6">
        <v>4680115880993</v>
      </c>
      <c r="E158" s="577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1"/>
      <c r="R158" s="581"/>
      <c r="S158" s="581"/>
      <c r="T158" s="582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6">
        <v>4680115881761</v>
      </c>
      <c r="E159" s="577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1"/>
      <c r="R159" s="581"/>
      <c r="S159" s="581"/>
      <c r="T159" s="582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6">
        <v>4680115881563</v>
      </c>
      <c r="E160" s="577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1"/>
      <c r="R160" s="581"/>
      <c r="S160" s="581"/>
      <c r="T160" s="582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6">
        <v>4680115880986</v>
      </c>
      <c r="E161" s="577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1"/>
      <c r="R161" s="581"/>
      <c r="S161" s="581"/>
      <c r="T161" s="582"/>
      <c r="U161" s="34"/>
      <c r="V161" s="34"/>
      <c r="W161" s="35" t="s">
        <v>70</v>
      </c>
      <c r="X161" s="567">
        <v>74</v>
      </c>
      <c r="Y161" s="568">
        <f t="shared" si="21"/>
        <v>75.600000000000009</v>
      </c>
      <c r="Z161" s="36">
        <f>IFERROR(IF(Y161=0,"",ROUNDUP(Y161/H161,0)*0.00502),"")</f>
        <v>0.18071999999999999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78.580952380952382</v>
      </c>
      <c r="BN161" s="64">
        <f t="shared" si="23"/>
        <v>80.28</v>
      </c>
      <c r="BO161" s="64">
        <f t="shared" si="24"/>
        <v>0.15059015059015057</v>
      </c>
      <c r="BP161" s="64">
        <f t="shared" si="25"/>
        <v>0.15384615384615385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6">
        <v>4680115881785</v>
      </c>
      <c r="E162" s="577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1"/>
      <c r="R162" s="581"/>
      <c r="S162" s="581"/>
      <c r="T162" s="582"/>
      <c r="U162" s="34"/>
      <c r="V162" s="34"/>
      <c r="W162" s="35" t="s">
        <v>70</v>
      </c>
      <c r="X162" s="567">
        <v>30</v>
      </c>
      <c r="Y162" s="568">
        <f t="shared" si="21"/>
        <v>31.5</v>
      </c>
      <c r="Z162" s="36">
        <f>IFERROR(IF(Y162=0,"",ROUNDUP(Y162/H162,0)*0.00502),"")</f>
        <v>7.5300000000000006E-2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31.857142857142858</v>
      </c>
      <c r="BN162" s="64">
        <f t="shared" si="23"/>
        <v>33.450000000000003</v>
      </c>
      <c r="BO162" s="64">
        <f t="shared" si="24"/>
        <v>6.1050061050061055E-2</v>
      </c>
      <c r="BP162" s="64">
        <f t="shared" si="25"/>
        <v>6.4102564102564111E-2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6">
        <v>4680115886537</v>
      </c>
      <c r="E163" s="577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1"/>
      <c r="R163" s="581"/>
      <c r="S163" s="581"/>
      <c r="T163" s="582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6">
        <v>4680115881679</v>
      </c>
      <c r="E164" s="577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1"/>
      <c r="R164" s="581"/>
      <c r="S164" s="581"/>
      <c r="T164" s="582"/>
      <c r="U164" s="34"/>
      <c r="V164" s="34"/>
      <c r="W164" s="35" t="s">
        <v>70</v>
      </c>
      <c r="X164" s="567">
        <v>45</v>
      </c>
      <c r="Y164" s="568">
        <f t="shared" si="21"/>
        <v>46.2</v>
      </c>
      <c r="Z164" s="36">
        <f>IFERROR(IF(Y164=0,"",ROUNDUP(Y164/H164,0)*0.00502),"")</f>
        <v>0.11044000000000001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47.142857142857146</v>
      </c>
      <c r="BN164" s="64">
        <f t="shared" si="23"/>
        <v>48.400000000000006</v>
      </c>
      <c r="BO164" s="64">
        <f t="shared" si="24"/>
        <v>9.1575091575091583E-2</v>
      </c>
      <c r="BP164" s="64">
        <f t="shared" si="25"/>
        <v>9.401709401709403E-2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6">
        <v>4680115880191</v>
      </c>
      <c r="E165" s="577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1"/>
      <c r="R165" s="581"/>
      <c r="S165" s="581"/>
      <c r="T165" s="582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6">
        <v>4680115883963</v>
      </c>
      <c r="E166" s="577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1"/>
      <c r="R166" s="581"/>
      <c r="S166" s="581"/>
      <c r="T166" s="582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1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2"/>
      <c r="P167" s="578" t="s">
        <v>72</v>
      </c>
      <c r="Q167" s="572"/>
      <c r="R167" s="572"/>
      <c r="S167" s="572"/>
      <c r="T167" s="572"/>
      <c r="U167" s="572"/>
      <c r="V167" s="57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70.952380952380949</v>
      </c>
      <c r="Y167" s="569">
        <f>IFERROR(Y158/H158,"0")+IFERROR(Y159/H159,"0")+IFERROR(Y160/H160,"0")+IFERROR(Y161/H161,"0")+IFERROR(Y162/H162,"0")+IFERROR(Y163/H163,"0")+IFERROR(Y164/H164,"0")+IFERROR(Y165/H165,"0")+IFERROR(Y166/H166,"0")</f>
        <v>73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0.36646000000000001</v>
      </c>
      <c r="AA167" s="570"/>
      <c r="AB167" s="570"/>
      <c r="AC167" s="570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2"/>
      <c r="P168" s="578" t="s">
        <v>72</v>
      </c>
      <c r="Q168" s="572"/>
      <c r="R168" s="572"/>
      <c r="S168" s="572"/>
      <c r="T168" s="572"/>
      <c r="U168" s="572"/>
      <c r="V168" s="573"/>
      <c r="W168" s="37" t="s">
        <v>70</v>
      </c>
      <c r="X168" s="569">
        <f>IFERROR(SUM(X158:X166),"0")</f>
        <v>149</v>
      </c>
      <c r="Y168" s="569">
        <f>IFERROR(SUM(Y158:Y166),"0")</f>
        <v>153.30000000000001</v>
      </c>
      <c r="Z168" s="37"/>
      <c r="AA168" s="570"/>
      <c r="AB168" s="570"/>
      <c r="AC168" s="570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63"/>
      <c r="AB169" s="563"/>
      <c r="AC169" s="563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6">
        <v>4680115886780</v>
      </c>
      <c r="E170" s="577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1"/>
      <c r="R170" s="581"/>
      <c r="S170" s="581"/>
      <c r="T170" s="582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6">
        <v>4680115886742</v>
      </c>
      <c r="E171" s="577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1"/>
      <c r="R171" s="581"/>
      <c r="S171" s="581"/>
      <c r="T171" s="582"/>
      <c r="U171" s="34"/>
      <c r="V171" s="34"/>
      <c r="W171" s="35" t="s">
        <v>70</v>
      </c>
      <c r="X171" s="567">
        <v>5</v>
      </c>
      <c r="Y171" s="568">
        <f>IFERROR(IF(X171="",0,CEILING((X171/$H171),1)*$H171),"")</f>
        <v>5.04</v>
      </c>
      <c r="Z171" s="36">
        <f>IFERROR(IF(Y171=0,"",ROUNDUP(Y171/H171,0)*0.0059),"")</f>
        <v>2.3599999999999999E-2</v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5.753968253968254</v>
      </c>
      <c r="BN171" s="64">
        <f>IFERROR(Y171*I171/H171,"0")</f>
        <v>5.8</v>
      </c>
      <c r="BO171" s="64">
        <f>IFERROR(1/J171*(X171/H171),"0")</f>
        <v>1.8371546149323927E-2</v>
      </c>
      <c r="BP171" s="64">
        <f>IFERROR(1/J171*(Y171/H171),"0")</f>
        <v>1.8518518518518517E-2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6">
        <v>4680115886766</v>
      </c>
      <c r="E172" s="577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90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1"/>
      <c r="R172" s="581"/>
      <c r="S172" s="581"/>
      <c r="T172" s="582"/>
      <c r="U172" s="34"/>
      <c r="V172" s="34"/>
      <c r="W172" s="35" t="s">
        <v>70</v>
      </c>
      <c r="X172" s="567">
        <v>5</v>
      </c>
      <c r="Y172" s="568">
        <f>IFERROR(IF(X172="",0,CEILING((X172/$H172),1)*$H172),"")</f>
        <v>5.04</v>
      </c>
      <c r="Z172" s="36">
        <f>IFERROR(IF(Y172=0,"",ROUNDUP(Y172/H172,0)*0.0059),"")</f>
        <v>2.3599999999999999E-2</v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5.753968253968254</v>
      </c>
      <c r="BN172" s="64">
        <f>IFERROR(Y172*I172/H172,"0")</f>
        <v>5.8</v>
      </c>
      <c r="BO172" s="64">
        <f>IFERROR(1/J172*(X172/H172),"0")</f>
        <v>1.8371546149323927E-2</v>
      </c>
      <c r="BP172" s="64">
        <f>IFERROR(1/J172*(Y172/H172),"0")</f>
        <v>1.8518518518518517E-2</v>
      </c>
    </row>
    <row r="173" spans="1:68" x14ac:dyDescent="0.2">
      <c r="A173" s="591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2"/>
      <c r="P173" s="578" t="s">
        <v>72</v>
      </c>
      <c r="Q173" s="572"/>
      <c r="R173" s="572"/>
      <c r="S173" s="572"/>
      <c r="T173" s="572"/>
      <c r="U173" s="572"/>
      <c r="V173" s="573"/>
      <c r="W173" s="37" t="s">
        <v>73</v>
      </c>
      <c r="X173" s="569">
        <f>IFERROR(X170/H170,"0")+IFERROR(X171/H171,"0")+IFERROR(X172/H172,"0")</f>
        <v>7.9365079365079367</v>
      </c>
      <c r="Y173" s="569">
        <f>IFERROR(Y170/H170,"0")+IFERROR(Y171/H171,"0")+IFERROR(Y172/H172,"0")</f>
        <v>8</v>
      </c>
      <c r="Z173" s="569">
        <f>IFERROR(IF(Z170="",0,Z170),"0")+IFERROR(IF(Z171="",0,Z171),"0")+IFERROR(IF(Z172="",0,Z172),"0")</f>
        <v>4.7199999999999999E-2</v>
      </c>
      <c r="AA173" s="570"/>
      <c r="AB173" s="570"/>
      <c r="AC173" s="570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2"/>
      <c r="P174" s="578" t="s">
        <v>72</v>
      </c>
      <c r="Q174" s="572"/>
      <c r="R174" s="572"/>
      <c r="S174" s="572"/>
      <c r="T174" s="572"/>
      <c r="U174" s="572"/>
      <c r="V174" s="573"/>
      <c r="W174" s="37" t="s">
        <v>70</v>
      </c>
      <c r="X174" s="569">
        <f>IFERROR(SUM(X170:X172),"0")</f>
        <v>10</v>
      </c>
      <c r="Y174" s="569">
        <f>IFERROR(SUM(Y170:Y172),"0")</f>
        <v>10.08</v>
      </c>
      <c r="Z174" s="37"/>
      <c r="AA174" s="570"/>
      <c r="AB174" s="570"/>
      <c r="AC174" s="570"/>
    </row>
    <row r="175" spans="1:68" ht="14.25" hidden="1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6">
        <v>4680115886797</v>
      </c>
      <c r="E176" s="577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6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1"/>
      <c r="R176" s="581"/>
      <c r="S176" s="581"/>
      <c r="T176" s="582"/>
      <c r="U176" s="34"/>
      <c r="V176" s="34"/>
      <c r="W176" s="35" t="s">
        <v>70</v>
      </c>
      <c r="X176" s="567">
        <v>3</v>
      </c>
      <c r="Y176" s="568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3.4523809523809521</v>
      </c>
      <c r="BN176" s="64">
        <f>IFERROR(Y176*I176/H176,"0")</f>
        <v>4.3499999999999996</v>
      </c>
      <c r="BO176" s="64">
        <f>IFERROR(1/J176*(X176/H176),"0")</f>
        <v>1.1022927689594356E-2</v>
      </c>
      <c r="BP176" s="64">
        <f>IFERROR(1/J176*(Y176/H176),"0")</f>
        <v>1.3888888888888888E-2</v>
      </c>
    </row>
    <row r="177" spans="1:68" x14ac:dyDescent="0.2">
      <c r="A177" s="591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2"/>
      <c r="P177" s="578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9">
        <f>IFERROR(X176/H176,"0")</f>
        <v>2.3809523809523809</v>
      </c>
      <c r="Y177" s="569">
        <f>IFERROR(Y176/H176,"0")</f>
        <v>3</v>
      </c>
      <c r="Z177" s="569">
        <f>IFERROR(IF(Z176="",0,Z176),"0")</f>
        <v>1.77E-2</v>
      </c>
      <c r="AA177" s="570"/>
      <c r="AB177" s="570"/>
      <c r="AC177" s="570"/>
    </row>
    <row r="178" spans="1:68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2"/>
      <c r="P178" s="578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9">
        <f>IFERROR(SUM(X176:X176),"0")</f>
        <v>3</v>
      </c>
      <c r="Y178" s="569">
        <f>IFERROR(SUM(Y176:Y176),"0")</f>
        <v>3.7800000000000002</v>
      </c>
      <c r="Z178" s="37"/>
      <c r="AA178" s="570"/>
      <c r="AB178" s="570"/>
      <c r="AC178" s="570"/>
    </row>
    <row r="179" spans="1:68" ht="16.5" hidden="1" customHeight="1" x14ac:dyDescent="0.25">
      <c r="A179" s="583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62"/>
      <c r="AB179" s="562"/>
      <c r="AC179" s="562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6">
        <v>4680115881402</v>
      </c>
      <c r="E181" s="577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1"/>
      <c r="R181" s="581"/>
      <c r="S181" s="581"/>
      <c r="T181" s="582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6">
        <v>4680115881396</v>
      </c>
      <c r="E182" s="577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1"/>
      <c r="R182" s="581"/>
      <c r="S182" s="581"/>
      <c r="T182" s="582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2"/>
      <c r="P183" s="578" t="s">
        <v>72</v>
      </c>
      <c r="Q183" s="572"/>
      <c r="R183" s="572"/>
      <c r="S183" s="572"/>
      <c r="T183" s="572"/>
      <c r="U183" s="572"/>
      <c r="V183" s="57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2"/>
      <c r="P184" s="578" t="s">
        <v>72</v>
      </c>
      <c r="Q184" s="572"/>
      <c r="R184" s="572"/>
      <c r="S184" s="572"/>
      <c r="T184" s="572"/>
      <c r="U184" s="572"/>
      <c r="V184" s="57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4" t="s">
        <v>139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6">
        <v>4680115882935</v>
      </c>
      <c r="E186" s="577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1"/>
      <c r="R186" s="581"/>
      <c r="S186" s="581"/>
      <c r="T186" s="582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6">
        <v>4680115880764</v>
      </c>
      <c r="E187" s="577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1"/>
      <c r="R187" s="581"/>
      <c r="S187" s="581"/>
      <c r="T187" s="582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1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2"/>
      <c r="P188" s="578" t="s">
        <v>72</v>
      </c>
      <c r="Q188" s="572"/>
      <c r="R188" s="572"/>
      <c r="S188" s="572"/>
      <c r="T188" s="572"/>
      <c r="U188" s="572"/>
      <c r="V188" s="57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2"/>
      <c r="P189" s="578" t="s">
        <v>72</v>
      </c>
      <c r="Q189" s="572"/>
      <c r="R189" s="572"/>
      <c r="S189" s="572"/>
      <c r="T189" s="572"/>
      <c r="U189" s="572"/>
      <c r="V189" s="57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63"/>
      <c r="AB190" s="563"/>
      <c r="AC190" s="563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6">
        <v>4680115882683</v>
      </c>
      <c r="E191" s="577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1"/>
      <c r="R191" s="581"/>
      <c r="S191" s="581"/>
      <c r="T191" s="582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6">
        <v>4680115882690</v>
      </c>
      <c r="E192" s="577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1"/>
      <c r="R192" s="581"/>
      <c r="S192" s="581"/>
      <c r="T192" s="582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6">
        <v>4680115882669</v>
      </c>
      <c r="E193" s="577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1"/>
      <c r="R193" s="581"/>
      <c r="S193" s="581"/>
      <c r="T193" s="582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6">
        <v>4680115882676</v>
      </c>
      <c r="E194" s="577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1"/>
      <c r="R194" s="581"/>
      <c r="S194" s="581"/>
      <c r="T194" s="582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6">
        <v>4680115884014</v>
      </c>
      <c r="E195" s="577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1"/>
      <c r="R195" s="581"/>
      <c r="S195" s="581"/>
      <c r="T195" s="582"/>
      <c r="U195" s="34"/>
      <c r="V195" s="34"/>
      <c r="W195" s="35" t="s">
        <v>70</v>
      </c>
      <c r="X195" s="567">
        <v>24</v>
      </c>
      <c r="Y195" s="568">
        <f t="shared" si="26"/>
        <v>25.2</v>
      </c>
      <c r="Z195" s="36">
        <f>IFERROR(IF(Y195=0,"",ROUNDUP(Y195/H195,0)*0.00502),"")</f>
        <v>7.0280000000000009E-2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25.733333333333334</v>
      </c>
      <c r="BN195" s="64">
        <f t="shared" si="28"/>
        <v>27.019999999999996</v>
      </c>
      <c r="BO195" s="64">
        <f t="shared" si="29"/>
        <v>5.6980056980056981E-2</v>
      </c>
      <c r="BP195" s="64">
        <f t="shared" si="30"/>
        <v>5.9829059829059839E-2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6">
        <v>4680115884007</v>
      </c>
      <c r="E196" s="577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1"/>
      <c r="R196" s="581"/>
      <c r="S196" s="581"/>
      <c r="T196" s="582"/>
      <c r="U196" s="34"/>
      <c r="V196" s="34"/>
      <c r="W196" s="35" t="s">
        <v>70</v>
      </c>
      <c r="X196" s="567">
        <v>22</v>
      </c>
      <c r="Y196" s="568">
        <f t="shared" si="26"/>
        <v>23.400000000000002</v>
      </c>
      <c r="Z196" s="36">
        <f>IFERROR(IF(Y196=0,"",ROUNDUP(Y196/H196,0)*0.00502),"")</f>
        <v>6.5259999999999999E-2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23.222222222222221</v>
      </c>
      <c r="BN196" s="64">
        <f t="shared" si="28"/>
        <v>24.7</v>
      </c>
      <c r="BO196" s="64">
        <f t="shared" si="29"/>
        <v>5.2231718898385564E-2</v>
      </c>
      <c r="BP196" s="64">
        <f t="shared" si="30"/>
        <v>5.5555555555555559E-2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6">
        <v>4680115884038</v>
      </c>
      <c r="E197" s="577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1"/>
      <c r="R197" s="581"/>
      <c r="S197" s="581"/>
      <c r="T197" s="582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6">
        <v>4680115884021</v>
      </c>
      <c r="E198" s="577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1"/>
      <c r="R198" s="581"/>
      <c r="S198" s="581"/>
      <c r="T198" s="582"/>
      <c r="U198" s="34"/>
      <c r="V198" s="34"/>
      <c r="W198" s="35" t="s">
        <v>70</v>
      </c>
      <c r="X198" s="567">
        <v>17</v>
      </c>
      <c r="Y198" s="568">
        <f t="shared" si="26"/>
        <v>18</v>
      </c>
      <c r="Z198" s="36">
        <f>IFERROR(IF(Y198=0,"",ROUNDUP(Y198/H198,0)*0.00502),"")</f>
        <v>5.0200000000000002E-2</v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17.944444444444443</v>
      </c>
      <c r="BN198" s="64">
        <f t="shared" si="28"/>
        <v>18.999999999999996</v>
      </c>
      <c r="BO198" s="64">
        <f t="shared" si="29"/>
        <v>4.0360873694207031E-2</v>
      </c>
      <c r="BP198" s="64">
        <f t="shared" si="30"/>
        <v>4.2735042735042736E-2</v>
      </c>
    </row>
    <row r="199" spans="1:68" x14ac:dyDescent="0.2">
      <c r="A199" s="591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2"/>
      <c r="P199" s="578" t="s">
        <v>72</v>
      </c>
      <c r="Q199" s="572"/>
      <c r="R199" s="572"/>
      <c r="S199" s="572"/>
      <c r="T199" s="572"/>
      <c r="U199" s="572"/>
      <c r="V199" s="57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35</v>
      </c>
      <c r="Y199" s="569">
        <f>IFERROR(Y191/H191,"0")+IFERROR(Y192/H192,"0")+IFERROR(Y193/H193,"0")+IFERROR(Y194/H194,"0")+IFERROR(Y195/H195,"0")+IFERROR(Y196/H196,"0")+IFERROR(Y197/H197,"0")+IFERROR(Y198/H198,"0")</f>
        <v>37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0.18573999999999999</v>
      </c>
      <c r="AA199" s="570"/>
      <c r="AB199" s="570"/>
      <c r="AC199" s="570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2"/>
      <c r="P200" s="578" t="s">
        <v>72</v>
      </c>
      <c r="Q200" s="572"/>
      <c r="R200" s="572"/>
      <c r="S200" s="572"/>
      <c r="T200" s="572"/>
      <c r="U200" s="572"/>
      <c r="V200" s="573"/>
      <c r="W200" s="37" t="s">
        <v>70</v>
      </c>
      <c r="X200" s="569">
        <f>IFERROR(SUM(X191:X198),"0")</f>
        <v>63</v>
      </c>
      <c r="Y200" s="569">
        <f>IFERROR(SUM(Y191:Y198),"0")</f>
        <v>66.599999999999994</v>
      </c>
      <c r="Z200" s="37"/>
      <c r="AA200" s="570"/>
      <c r="AB200" s="570"/>
      <c r="AC200" s="570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6">
        <v>4680115881594</v>
      </c>
      <c r="E202" s="577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1"/>
      <c r="R202" s="581"/>
      <c r="S202" s="581"/>
      <c r="T202" s="582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6">
        <v>4680115881617</v>
      </c>
      <c r="E203" s="577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1"/>
      <c r="R203" s="581"/>
      <c r="S203" s="581"/>
      <c r="T203" s="582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6">
        <v>4680115880573</v>
      </c>
      <c r="E204" s="577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5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1"/>
      <c r="R204" s="581"/>
      <c r="S204" s="581"/>
      <c r="T204" s="582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6">
        <v>4680115882195</v>
      </c>
      <c r="E205" s="577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1"/>
      <c r="R205" s="581"/>
      <c r="S205" s="581"/>
      <c r="T205" s="582"/>
      <c r="U205" s="34"/>
      <c r="V205" s="34"/>
      <c r="W205" s="35" t="s">
        <v>70</v>
      </c>
      <c r="X205" s="567">
        <v>91</v>
      </c>
      <c r="Y205" s="568">
        <f t="shared" si="31"/>
        <v>91.2</v>
      </c>
      <c r="Z205" s="36">
        <f t="shared" ref="Z205:Z210" si="36">IFERROR(IF(Y205=0,"",ROUNDUP(Y205/H205,0)*0.00651),"")</f>
        <v>0.24738000000000002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101.2375</v>
      </c>
      <c r="BN205" s="64">
        <f t="shared" si="33"/>
        <v>101.46</v>
      </c>
      <c r="BO205" s="64">
        <f t="shared" si="34"/>
        <v>0.20833333333333337</v>
      </c>
      <c r="BP205" s="64">
        <f t="shared" si="35"/>
        <v>0.2087912087912088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6">
        <v>4680115882607</v>
      </c>
      <c r="E206" s="577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1"/>
      <c r="R206" s="581"/>
      <c r="S206" s="581"/>
      <c r="T206" s="582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6">
        <v>4680115880092</v>
      </c>
      <c r="E207" s="577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1"/>
      <c r="R207" s="581"/>
      <c r="S207" s="581"/>
      <c r="T207" s="582"/>
      <c r="U207" s="34"/>
      <c r="V207" s="34"/>
      <c r="W207" s="35" t="s">
        <v>70</v>
      </c>
      <c r="X207" s="567">
        <v>147</v>
      </c>
      <c r="Y207" s="568">
        <f t="shared" si="31"/>
        <v>148.79999999999998</v>
      </c>
      <c r="Z207" s="36">
        <f t="shared" si="36"/>
        <v>0.40362000000000003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162.435</v>
      </c>
      <c r="BN207" s="64">
        <f t="shared" si="33"/>
        <v>164.42400000000001</v>
      </c>
      <c r="BO207" s="64">
        <f t="shared" si="34"/>
        <v>0.33653846153846156</v>
      </c>
      <c r="BP207" s="64">
        <f t="shared" si="35"/>
        <v>0.34065934065934067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6">
        <v>4680115880221</v>
      </c>
      <c r="E208" s="577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1"/>
      <c r="R208" s="581"/>
      <c r="S208" s="581"/>
      <c r="T208" s="582"/>
      <c r="U208" s="34"/>
      <c r="V208" s="34"/>
      <c r="W208" s="35" t="s">
        <v>70</v>
      </c>
      <c r="X208" s="567">
        <v>151</v>
      </c>
      <c r="Y208" s="568">
        <f t="shared" si="31"/>
        <v>151.19999999999999</v>
      </c>
      <c r="Z208" s="36">
        <f t="shared" si="36"/>
        <v>0.41012999999999999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166.85500000000002</v>
      </c>
      <c r="BN208" s="64">
        <f t="shared" si="33"/>
        <v>167.07599999999999</v>
      </c>
      <c r="BO208" s="64">
        <f t="shared" si="34"/>
        <v>0.34569597069597074</v>
      </c>
      <c r="BP208" s="64">
        <f t="shared" si="35"/>
        <v>0.3461538461538462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6">
        <v>4680115880504</v>
      </c>
      <c r="E209" s="577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1"/>
      <c r="R209" s="581"/>
      <c r="S209" s="581"/>
      <c r="T209" s="582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6">
        <v>4680115882164</v>
      </c>
      <c r="E210" s="577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1"/>
      <c r="R210" s="581"/>
      <c r="S210" s="581"/>
      <c r="T210" s="582"/>
      <c r="U210" s="34"/>
      <c r="V210" s="34"/>
      <c r="W210" s="35" t="s">
        <v>70</v>
      </c>
      <c r="X210" s="567">
        <v>84</v>
      </c>
      <c r="Y210" s="568">
        <f t="shared" si="31"/>
        <v>84</v>
      </c>
      <c r="Z210" s="36">
        <f t="shared" si="36"/>
        <v>0.22785</v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93.03</v>
      </c>
      <c r="BN210" s="64">
        <f t="shared" si="33"/>
        <v>93.03</v>
      </c>
      <c r="BO210" s="64">
        <f t="shared" si="34"/>
        <v>0.19230769230769232</v>
      </c>
      <c r="BP210" s="64">
        <f t="shared" si="35"/>
        <v>0.19230769230769232</v>
      </c>
    </row>
    <row r="211" spans="1:68" x14ac:dyDescent="0.2">
      <c r="A211" s="591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2"/>
      <c r="P211" s="578" t="s">
        <v>72</v>
      </c>
      <c r="Q211" s="572"/>
      <c r="R211" s="572"/>
      <c r="S211" s="572"/>
      <c r="T211" s="572"/>
      <c r="U211" s="572"/>
      <c r="V211" s="57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197.08333333333334</v>
      </c>
      <c r="Y211" s="569">
        <f>IFERROR(Y202/H202,"0")+IFERROR(Y203/H203,"0")+IFERROR(Y204/H204,"0")+IFERROR(Y205/H205,"0")+IFERROR(Y206/H206,"0")+IFERROR(Y207/H207,"0")+IFERROR(Y208/H208,"0")+IFERROR(Y209/H209,"0")+IFERROR(Y210/H210,"0")</f>
        <v>198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1.28898</v>
      </c>
      <c r="AA211" s="570"/>
      <c r="AB211" s="570"/>
      <c r="AC211" s="570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2"/>
      <c r="P212" s="578" t="s">
        <v>72</v>
      </c>
      <c r="Q212" s="572"/>
      <c r="R212" s="572"/>
      <c r="S212" s="572"/>
      <c r="T212" s="572"/>
      <c r="U212" s="572"/>
      <c r="V212" s="573"/>
      <c r="W212" s="37" t="s">
        <v>70</v>
      </c>
      <c r="X212" s="569">
        <f>IFERROR(SUM(X202:X210),"0")</f>
        <v>473</v>
      </c>
      <c r="Y212" s="569">
        <f>IFERROR(SUM(Y202:Y210),"0")</f>
        <v>475.2</v>
      </c>
      <c r="Z212" s="37"/>
      <c r="AA212" s="570"/>
      <c r="AB212" s="570"/>
      <c r="AC212" s="570"/>
    </row>
    <row r="213" spans="1:68" ht="14.25" hidden="1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6">
        <v>4680115880818</v>
      </c>
      <c r="E214" s="577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2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1"/>
      <c r="R214" s="581"/>
      <c r="S214" s="581"/>
      <c r="T214" s="582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6">
        <v>4680115880801</v>
      </c>
      <c r="E215" s="577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1"/>
      <c r="R215" s="581"/>
      <c r="S215" s="581"/>
      <c r="T215" s="582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1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2"/>
      <c r="P216" s="578" t="s">
        <v>72</v>
      </c>
      <c r="Q216" s="572"/>
      <c r="R216" s="572"/>
      <c r="S216" s="572"/>
      <c r="T216" s="572"/>
      <c r="U216" s="572"/>
      <c r="V216" s="57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2"/>
      <c r="P217" s="578" t="s">
        <v>72</v>
      </c>
      <c r="Q217" s="572"/>
      <c r="R217" s="572"/>
      <c r="S217" s="572"/>
      <c r="T217" s="572"/>
      <c r="U217" s="572"/>
      <c r="V217" s="57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3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62"/>
      <c r="AB218" s="562"/>
      <c r="AC218" s="562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6">
        <v>4680115884137</v>
      </c>
      <c r="E220" s="577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1"/>
      <c r="R220" s="581"/>
      <c r="S220" s="581"/>
      <c r="T220" s="582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6">
        <v>4680115884236</v>
      </c>
      <c r="E221" s="577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1"/>
      <c r="R221" s="581"/>
      <c r="S221" s="581"/>
      <c r="T221" s="582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6">
        <v>4680115884175</v>
      </c>
      <c r="E222" s="577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1"/>
      <c r="R222" s="581"/>
      <c r="S222" s="581"/>
      <c r="T222" s="582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6">
        <v>4680115884144</v>
      </c>
      <c r="E223" s="577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1"/>
      <c r="R223" s="581"/>
      <c r="S223" s="581"/>
      <c r="T223" s="582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6">
        <v>4680115886551</v>
      </c>
      <c r="E224" s="577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1"/>
      <c r="R224" s="581"/>
      <c r="S224" s="581"/>
      <c r="T224" s="582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6">
        <v>4680115884182</v>
      </c>
      <c r="E225" s="577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1"/>
      <c r="R225" s="581"/>
      <c r="S225" s="581"/>
      <c r="T225" s="582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6">
        <v>4680115884205</v>
      </c>
      <c r="E226" s="577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1"/>
      <c r="R226" s="581"/>
      <c r="S226" s="581"/>
      <c r="T226" s="582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1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2"/>
      <c r="P227" s="578" t="s">
        <v>72</v>
      </c>
      <c r="Q227" s="572"/>
      <c r="R227" s="572"/>
      <c r="S227" s="572"/>
      <c r="T227" s="572"/>
      <c r="U227" s="572"/>
      <c r="V227" s="57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2"/>
      <c r="P228" s="578" t="s">
        <v>72</v>
      </c>
      <c r="Q228" s="572"/>
      <c r="R228" s="572"/>
      <c r="S228" s="572"/>
      <c r="T228" s="572"/>
      <c r="U228" s="572"/>
      <c r="V228" s="57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4" t="s">
        <v>139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6">
        <v>4680115885721</v>
      </c>
      <c r="E230" s="577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8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1"/>
      <c r="R230" s="581"/>
      <c r="S230" s="581"/>
      <c r="T230" s="582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6">
        <v>4680115885981</v>
      </c>
      <c r="E231" s="577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9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1"/>
      <c r="R231" s="581"/>
      <c r="S231" s="581"/>
      <c r="T231" s="582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1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2"/>
      <c r="P232" s="578" t="s">
        <v>72</v>
      </c>
      <c r="Q232" s="572"/>
      <c r="R232" s="572"/>
      <c r="S232" s="572"/>
      <c r="T232" s="572"/>
      <c r="U232" s="572"/>
      <c r="V232" s="57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2"/>
      <c r="P233" s="578" t="s">
        <v>72</v>
      </c>
      <c r="Q233" s="572"/>
      <c r="R233" s="572"/>
      <c r="S233" s="572"/>
      <c r="T233" s="572"/>
      <c r="U233" s="572"/>
      <c r="V233" s="57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6">
        <v>4680115886803</v>
      </c>
      <c r="E235" s="577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682" t="s">
        <v>386</v>
      </c>
      <c r="Q235" s="581"/>
      <c r="R235" s="581"/>
      <c r="S235" s="581"/>
      <c r="T235" s="582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1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2"/>
      <c r="P236" s="578" t="s">
        <v>72</v>
      </c>
      <c r="Q236" s="572"/>
      <c r="R236" s="572"/>
      <c r="S236" s="572"/>
      <c r="T236" s="572"/>
      <c r="U236" s="572"/>
      <c r="V236" s="57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2"/>
      <c r="P237" s="578" t="s">
        <v>72</v>
      </c>
      <c r="Q237" s="572"/>
      <c r="R237" s="572"/>
      <c r="S237" s="572"/>
      <c r="T237" s="572"/>
      <c r="U237" s="572"/>
      <c r="V237" s="57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63"/>
      <c r="AB238" s="563"/>
      <c r="AC238" s="563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6">
        <v>4680115886704</v>
      </c>
      <c r="E239" s="577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1"/>
      <c r="R239" s="581"/>
      <c r="S239" s="581"/>
      <c r="T239" s="582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6">
        <v>4680115886681</v>
      </c>
      <c r="E240" s="577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8" t="s">
        <v>394</v>
      </c>
      <c r="Q240" s="581"/>
      <c r="R240" s="581"/>
      <c r="S240" s="581"/>
      <c r="T240" s="582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6">
        <v>4680115886681</v>
      </c>
      <c r="E241" s="577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6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1"/>
      <c r="R241" s="581"/>
      <c r="S241" s="581"/>
      <c r="T241" s="582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6">
        <v>4680115886735</v>
      </c>
      <c r="E242" s="577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1"/>
      <c r="R242" s="581"/>
      <c r="S242" s="581"/>
      <c r="T242" s="582"/>
      <c r="U242" s="34"/>
      <c r="V242" s="34"/>
      <c r="W242" s="35" t="s">
        <v>70</v>
      </c>
      <c r="X242" s="567">
        <v>2</v>
      </c>
      <c r="Y242" s="568">
        <f t="shared" si="42"/>
        <v>2.7</v>
      </c>
      <c r="Z242" s="36">
        <f t="shared" si="43"/>
        <v>1.77E-2</v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2.4222222222222225</v>
      </c>
      <c r="BN242" s="64">
        <f t="shared" si="45"/>
        <v>3.2700000000000005</v>
      </c>
      <c r="BO242" s="64">
        <f t="shared" si="46"/>
        <v>1.0288065843621399E-2</v>
      </c>
      <c r="BP242" s="64">
        <f t="shared" si="47"/>
        <v>1.3888888888888888E-2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6">
        <v>4680115886728</v>
      </c>
      <c r="E243" s="577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61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1"/>
      <c r="R243" s="581"/>
      <c r="S243" s="581"/>
      <c r="T243" s="582"/>
      <c r="U243" s="34"/>
      <c r="V243" s="34"/>
      <c r="W243" s="35" t="s">
        <v>70</v>
      </c>
      <c r="X243" s="567">
        <v>3</v>
      </c>
      <c r="Y243" s="568">
        <f t="shared" si="42"/>
        <v>3.96</v>
      </c>
      <c r="Z243" s="36">
        <f t="shared" si="43"/>
        <v>2.3599999999999999E-2</v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3.5757575757575757</v>
      </c>
      <c r="BN243" s="64">
        <f t="shared" si="45"/>
        <v>4.72</v>
      </c>
      <c r="BO243" s="64">
        <f t="shared" si="46"/>
        <v>1.4029180695847361E-2</v>
      </c>
      <c r="BP243" s="64">
        <f t="shared" si="47"/>
        <v>1.8518518518518517E-2</v>
      </c>
    </row>
    <row r="244" spans="1:68" ht="27" hidden="1" customHeight="1" x14ac:dyDescent="0.25">
      <c r="A244" s="54" t="s">
        <v>400</v>
      </c>
      <c r="B244" s="54" t="s">
        <v>401</v>
      </c>
      <c r="C244" s="31">
        <v>4301041005</v>
      </c>
      <c r="D244" s="576">
        <v>4680115886711</v>
      </c>
      <c r="E244" s="577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8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1"/>
      <c r="R244" s="581"/>
      <c r="S244" s="581"/>
      <c r="T244" s="582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1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2"/>
      <c r="P245" s="578" t="s">
        <v>72</v>
      </c>
      <c r="Q245" s="572"/>
      <c r="R245" s="572"/>
      <c r="S245" s="572"/>
      <c r="T245" s="572"/>
      <c r="U245" s="572"/>
      <c r="V245" s="573"/>
      <c r="W245" s="37" t="s">
        <v>73</v>
      </c>
      <c r="X245" s="569">
        <f>IFERROR(X239/H239,"0")+IFERROR(X240/H240,"0")+IFERROR(X241/H241,"0")+IFERROR(X242/H242,"0")+IFERROR(X243/H243,"0")+IFERROR(X244/H244,"0")</f>
        <v>5.2525252525252526</v>
      </c>
      <c r="Y245" s="569">
        <f>IFERROR(Y239/H239,"0")+IFERROR(Y240/H240,"0")+IFERROR(Y241/H241,"0")+IFERROR(Y242/H242,"0")+IFERROR(Y243/H243,"0")+IFERROR(Y244/H244,"0")</f>
        <v>7</v>
      </c>
      <c r="Z245" s="569">
        <f>IFERROR(IF(Z239="",0,Z239),"0")+IFERROR(IF(Z240="",0,Z240),"0")+IFERROR(IF(Z241="",0,Z241),"0")+IFERROR(IF(Z242="",0,Z242),"0")+IFERROR(IF(Z243="",0,Z243),"0")+IFERROR(IF(Z244="",0,Z244),"0")</f>
        <v>4.1300000000000003E-2</v>
      </c>
      <c r="AA245" s="570"/>
      <c r="AB245" s="570"/>
      <c r="AC245" s="570"/>
    </row>
    <row r="246" spans="1:68" x14ac:dyDescent="0.2">
      <c r="A246" s="575"/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92"/>
      <c r="P246" s="578" t="s">
        <v>72</v>
      </c>
      <c r="Q246" s="572"/>
      <c r="R246" s="572"/>
      <c r="S246" s="572"/>
      <c r="T246" s="572"/>
      <c r="U246" s="572"/>
      <c r="V246" s="573"/>
      <c r="W246" s="37" t="s">
        <v>70</v>
      </c>
      <c r="X246" s="569">
        <f>IFERROR(SUM(X239:X244),"0")</f>
        <v>5</v>
      </c>
      <c r="Y246" s="569">
        <f>IFERROR(SUM(Y239:Y244),"0")</f>
        <v>6.66</v>
      </c>
      <c r="Z246" s="37"/>
      <c r="AA246" s="570"/>
      <c r="AB246" s="570"/>
      <c r="AC246" s="570"/>
    </row>
    <row r="247" spans="1:68" ht="16.5" hidden="1" customHeight="1" x14ac:dyDescent="0.25">
      <c r="A247" s="583" t="s">
        <v>402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62"/>
      <c r="AB247" s="562"/>
      <c r="AC247" s="562"/>
    </row>
    <row r="248" spans="1:68" ht="14.25" hidden="1" customHeight="1" x14ac:dyDescent="0.25">
      <c r="A248" s="574" t="s">
        <v>103</v>
      </c>
      <c r="B248" s="575"/>
      <c r="C248" s="575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6">
        <v>4680115885837</v>
      </c>
      <c r="E249" s="577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9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1"/>
      <c r="R249" s="581"/>
      <c r="S249" s="581"/>
      <c r="T249" s="582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6">
        <v>4680115885806</v>
      </c>
      <c r="E250" s="577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1"/>
      <c r="R250" s="581"/>
      <c r="S250" s="581"/>
      <c r="T250" s="582"/>
      <c r="U250" s="34"/>
      <c r="V250" s="34"/>
      <c r="W250" s="35" t="s">
        <v>70</v>
      </c>
      <c r="X250" s="567">
        <v>561</v>
      </c>
      <c r="Y250" s="568">
        <f>IFERROR(IF(X250="",0,CEILING((X250/$H250),1)*$H250),"")</f>
        <v>561.6</v>
      </c>
      <c r="Z250" s="36">
        <f>IFERROR(IF(Y250=0,"",ROUNDUP(Y250/H250,0)*0.01898),"")</f>
        <v>0.98696000000000006</v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583.5958333333333</v>
      </c>
      <c r="BN250" s="64">
        <f>IFERROR(Y250*I250/H250,"0")</f>
        <v>584.21999999999991</v>
      </c>
      <c r="BO250" s="64">
        <f>IFERROR(1/J250*(X250/H250),"0")</f>
        <v>0.81163194444444442</v>
      </c>
      <c r="BP250" s="64">
        <f>IFERROR(1/J250*(Y250/H250),"0")</f>
        <v>0.8125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76">
        <v>4680115885851</v>
      </c>
      <c r="E251" s="577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1"/>
      <c r="R251" s="581"/>
      <c r="S251" s="581"/>
      <c r="T251" s="582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6">
        <v>4680115885844</v>
      </c>
      <c r="E252" s="577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1"/>
      <c r="R252" s="581"/>
      <c r="S252" s="581"/>
      <c r="T252" s="582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4301011851</v>
      </c>
      <c r="D253" s="576">
        <v>4680115885820</v>
      </c>
      <c r="E253" s="577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1"/>
      <c r="R253" s="581"/>
      <c r="S253" s="581"/>
      <c r="T253" s="582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1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2"/>
      <c r="P254" s="578" t="s">
        <v>72</v>
      </c>
      <c r="Q254" s="572"/>
      <c r="R254" s="572"/>
      <c r="S254" s="572"/>
      <c r="T254" s="572"/>
      <c r="U254" s="572"/>
      <c r="V254" s="573"/>
      <c r="W254" s="37" t="s">
        <v>73</v>
      </c>
      <c r="X254" s="569">
        <f>IFERROR(X249/H249,"0")+IFERROR(X250/H250,"0")+IFERROR(X251/H251,"0")+IFERROR(X252/H252,"0")+IFERROR(X253/H253,"0")</f>
        <v>51.944444444444443</v>
      </c>
      <c r="Y254" s="569">
        <f>IFERROR(Y249/H249,"0")+IFERROR(Y250/H250,"0")+IFERROR(Y251/H251,"0")+IFERROR(Y252/H252,"0")+IFERROR(Y253/H253,"0")</f>
        <v>52</v>
      </c>
      <c r="Z254" s="569">
        <f>IFERROR(IF(Z249="",0,Z249),"0")+IFERROR(IF(Z250="",0,Z250),"0")+IFERROR(IF(Z251="",0,Z251),"0")+IFERROR(IF(Z252="",0,Z252),"0")+IFERROR(IF(Z253="",0,Z253),"0")</f>
        <v>0.98696000000000006</v>
      </c>
      <c r="AA254" s="570"/>
      <c r="AB254" s="570"/>
      <c r="AC254" s="570"/>
    </row>
    <row r="255" spans="1:68" x14ac:dyDescent="0.2">
      <c r="A255" s="575"/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92"/>
      <c r="P255" s="578" t="s">
        <v>72</v>
      </c>
      <c r="Q255" s="572"/>
      <c r="R255" s="572"/>
      <c r="S255" s="572"/>
      <c r="T255" s="572"/>
      <c r="U255" s="572"/>
      <c r="V255" s="573"/>
      <c r="W255" s="37" t="s">
        <v>70</v>
      </c>
      <c r="X255" s="569">
        <f>IFERROR(SUM(X249:X253),"0")</f>
        <v>561</v>
      </c>
      <c r="Y255" s="569">
        <f>IFERROR(SUM(Y249:Y253),"0")</f>
        <v>561.6</v>
      </c>
      <c r="Z255" s="37"/>
      <c r="AA255" s="570"/>
      <c r="AB255" s="570"/>
      <c r="AC255" s="570"/>
    </row>
    <row r="256" spans="1:68" ht="16.5" hidden="1" customHeight="1" x14ac:dyDescent="0.25">
      <c r="A256" s="583" t="s">
        <v>418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62"/>
      <c r="AB256" s="562"/>
      <c r="AC256" s="562"/>
    </row>
    <row r="257" spans="1:68" ht="14.25" hidden="1" customHeight="1" x14ac:dyDescent="0.25">
      <c r="A257" s="574" t="s">
        <v>103</v>
      </c>
      <c r="B257" s="575"/>
      <c r="C257" s="575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6">
        <v>4607091383423</v>
      </c>
      <c r="E258" s="577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8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1"/>
      <c r="R258" s="581"/>
      <c r="S258" s="581"/>
      <c r="T258" s="582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6">
        <v>4680115885691</v>
      </c>
      <c r="E259" s="577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8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1"/>
      <c r="R259" s="581"/>
      <c r="S259" s="581"/>
      <c r="T259" s="582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6">
        <v>4680115885660</v>
      </c>
      <c r="E260" s="577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1"/>
      <c r="R260" s="581"/>
      <c r="S260" s="581"/>
      <c r="T260" s="582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6">
        <v>4680115886773</v>
      </c>
      <c r="E261" s="577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33" t="s">
        <v>429</v>
      </c>
      <c r="Q261" s="581"/>
      <c r="R261" s="581"/>
      <c r="S261" s="581"/>
      <c r="T261" s="582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91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2"/>
      <c r="P262" s="578" t="s">
        <v>72</v>
      </c>
      <c r="Q262" s="572"/>
      <c r="R262" s="572"/>
      <c r="S262" s="572"/>
      <c r="T262" s="572"/>
      <c r="U262" s="572"/>
      <c r="V262" s="57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75"/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92"/>
      <c r="P263" s="578" t="s">
        <v>72</v>
      </c>
      <c r="Q263" s="572"/>
      <c r="R263" s="572"/>
      <c r="S263" s="572"/>
      <c r="T263" s="572"/>
      <c r="U263" s="572"/>
      <c r="V263" s="57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3" t="s">
        <v>431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62"/>
      <c r="AB264" s="562"/>
      <c r="AC264" s="562"/>
    </row>
    <row r="265" spans="1:68" ht="14.25" hidden="1" customHeight="1" x14ac:dyDescent="0.25">
      <c r="A265" s="574" t="s">
        <v>74</v>
      </c>
      <c r="B265" s="575"/>
      <c r="C265" s="575"/>
      <c r="D265" s="575"/>
      <c r="E265" s="575"/>
      <c r="F265" s="575"/>
      <c r="G265" s="575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  <c r="U265" s="575"/>
      <c r="V265" s="575"/>
      <c r="W265" s="575"/>
      <c r="X265" s="575"/>
      <c r="Y265" s="575"/>
      <c r="Z265" s="575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6">
        <v>4680115886186</v>
      </c>
      <c r="E266" s="577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8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1"/>
      <c r="R266" s="581"/>
      <c r="S266" s="581"/>
      <c r="T266" s="582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435</v>
      </c>
      <c r="B267" s="54" t="s">
        <v>436</v>
      </c>
      <c r="C267" s="31">
        <v>4301051795</v>
      </c>
      <c r="D267" s="576">
        <v>4680115881228</v>
      </c>
      <c r="E267" s="577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1"/>
      <c r="R267" s="581"/>
      <c r="S267" s="581"/>
      <c r="T267" s="582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438</v>
      </c>
      <c r="B268" s="54" t="s">
        <v>439</v>
      </c>
      <c r="C268" s="31">
        <v>4301051388</v>
      </c>
      <c r="D268" s="576">
        <v>4680115881211</v>
      </c>
      <c r="E268" s="577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8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1"/>
      <c r="R268" s="581"/>
      <c r="S268" s="581"/>
      <c r="T268" s="582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2"/>
      <c r="P269" s="578" t="s">
        <v>72</v>
      </c>
      <c r="Q269" s="572"/>
      <c r="R269" s="572"/>
      <c r="S269" s="572"/>
      <c r="T269" s="572"/>
      <c r="U269" s="572"/>
      <c r="V269" s="57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75"/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92"/>
      <c r="P270" s="578" t="s">
        <v>72</v>
      </c>
      <c r="Q270" s="572"/>
      <c r="R270" s="572"/>
      <c r="S270" s="572"/>
      <c r="T270" s="572"/>
      <c r="U270" s="572"/>
      <c r="V270" s="57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3" t="s">
        <v>441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62"/>
      <c r="AB271" s="562"/>
      <c r="AC271" s="562"/>
    </row>
    <row r="272" spans="1:68" ht="14.25" hidden="1" customHeight="1" x14ac:dyDescent="0.25">
      <c r="A272" s="574" t="s">
        <v>64</v>
      </c>
      <c r="B272" s="575"/>
      <c r="C272" s="575"/>
      <c r="D272" s="575"/>
      <c r="E272" s="575"/>
      <c r="F272" s="575"/>
      <c r="G272" s="575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  <c r="U272" s="575"/>
      <c r="V272" s="575"/>
      <c r="W272" s="575"/>
      <c r="X272" s="575"/>
      <c r="Y272" s="575"/>
      <c r="Z272" s="575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6">
        <v>4680115880344</v>
      </c>
      <c r="E273" s="577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8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1"/>
      <c r="R273" s="581"/>
      <c r="S273" s="581"/>
      <c r="T273" s="582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91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2"/>
      <c r="P274" s="578" t="s">
        <v>72</v>
      </c>
      <c r="Q274" s="572"/>
      <c r="R274" s="572"/>
      <c r="S274" s="572"/>
      <c r="T274" s="572"/>
      <c r="U274" s="572"/>
      <c r="V274" s="57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75"/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92"/>
      <c r="P275" s="578" t="s">
        <v>72</v>
      </c>
      <c r="Q275" s="572"/>
      <c r="R275" s="572"/>
      <c r="S275" s="572"/>
      <c r="T275" s="572"/>
      <c r="U275" s="572"/>
      <c r="V275" s="57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4" t="s">
        <v>74</v>
      </c>
      <c r="B276" s="575"/>
      <c r="C276" s="575"/>
      <c r="D276" s="575"/>
      <c r="E276" s="575"/>
      <c r="F276" s="575"/>
      <c r="G276" s="575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  <c r="U276" s="575"/>
      <c r="V276" s="575"/>
      <c r="W276" s="575"/>
      <c r="X276" s="575"/>
      <c r="Y276" s="575"/>
      <c r="Z276" s="575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76">
        <v>4680115884618</v>
      </c>
      <c r="E277" s="577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1"/>
      <c r="R277" s="581"/>
      <c r="S277" s="581"/>
      <c r="T277" s="582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1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2"/>
      <c r="P278" s="578" t="s">
        <v>72</v>
      </c>
      <c r="Q278" s="572"/>
      <c r="R278" s="572"/>
      <c r="S278" s="572"/>
      <c r="T278" s="572"/>
      <c r="U278" s="572"/>
      <c r="V278" s="57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75"/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92"/>
      <c r="P279" s="578" t="s">
        <v>72</v>
      </c>
      <c r="Q279" s="572"/>
      <c r="R279" s="572"/>
      <c r="S279" s="572"/>
      <c r="T279" s="572"/>
      <c r="U279" s="572"/>
      <c r="V279" s="57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3" t="s">
        <v>448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62"/>
      <c r="AB280" s="562"/>
      <c r="AC280" s="562"/>
    </row>
    <row r="281" spans="1:68" ht="14.25" hidden="1" customHeight="1" x14ac:dyDescent="0.25">
      <c r="A281" s="574" t="s">
        <v>103</v>
      </c>
      <c r="B281" s="575"/>
      <c r="C281" s="575"/>
      <c r="D281" s="575"/>
      <c r="E281" s="575"/>
      <c r="F281" s="575"/>
      <c r="G281" s="575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  <c r="U281" s="575"/>
      <c r="V281" s="575"/>
      <c r="W281" s="575"/>
      <c r="X281" s="575"/>
      <c r="Y281" s="575"/>
      <c r="Z281" s="575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6">
        <v>4680115883703</v>
      </c>
      <c r="E282" s="577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1"/>
      <c r="R282" s="581"/>
      <c r="S282" s="581"/>
      <c r="T282" s="582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91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2"/>
      <c r="P283" s="578" t="s">
        <v>72</v>
      </c>
      <c r="Q283" s="572"/>
      <c r="R283" s="572"/>
      <c r="S283" s="572"/>
      <c r="T283" s="572"/>
      <c r="U283" s="572"/>
      <c r="V283" s="57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75"/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92"/>
      <c r="P284" s="578" t="s">
        <v>72</v>
      </c>
      <c r="Q284" s="572"/>
      <c r="R284" s="572"/>
      <c r="S284" s="572"/>
      <c r="T284" s="572"/>
      <c r="U284" s="572"/>
      <c r="V284" s="57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3" t="s">
        <v>453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62"/>
      <c r="AB285" s="562"/>
      <c r="AC285" s="562"/>
    </row>
    <row r="286" spans="1:68" ht="14.25" hidden="1" customHeight="1" x14ac:dyDescent="0.25">
      <c r="A286" s="574" t="s">
        <v>103</v>
      </c>
      <c r="B286" s="575"/>
      <c r="C286" s="575"/>
      <c r="D286" s="575"/>
      <c r="E286" s="575"/>
      <c r="F286" s="575"/>
      <c r="G286" s="575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  <c r="U286" s="575"/>
      <c r="V286" s="575"/>
      <c r="W286" s="575"/>
      <c r="X286" s="575"/>
      <c r="Y286" s="575"/>
      <c r="Z286" s="575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6">
        <v>4680115885615</v>
      </c>
      <c r="E287" s="577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1"/>
      <c r="R287" s="581"/>
      <c r="S287" s="581"/>
      <c r="T287" s="582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76">
        <v>4680115885554</v>
      </c>
      <c r="E288" s="577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6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1"/>
      <c r="R288" s="581"/>
      <c r="S288" s="581"/>
      <c r="T288" s="582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6">
        <v>4680115885554</v>
      </c>
      <c r="E289" s="577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9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1"/>
      <c r="R289" s="581"/>
      <c r="S289" s="581"/>
      <c r="T289" s="582"/>
      <c r="U289" s="34"/>
      <c r="V289" s="34"/>
      <c r="W289" s="35" t="s">
        <v>70</v>
      </c>
      <c r="X289" s="567">
        <v>457</v>
      </c>
      <c r="Y289" s="568">
        <f t="shared" si="48"/>
        <v>464.40000000000003</v>
      </c>
      <c r="Z289" s="36">
        <f>IFERROR(IF(Y289=0,"",ROUNDUP(Y289/H289,0)*0.01898),"")</f>
        <v>0.81613999999999998</v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475.40694444444438</v>
      </c>
      <c r="BN289" s="64">
        <f t="shared" si="50"/>
        <v>483.10500000000002</v>
      </c>
      <c r="BO289" s="64">
        <f t="shared" si="51"/>
        <v>0.6611689814814814</v>
      </c>
      <c r="BP289" s="64">
        <f t="shared" si="52"/>
        <v>0.671875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6">
        <v>4680115885646</v>
      </c>
      <c r="E290" s="577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1"/>
      <c r="R290" s="581"/>
      <c r="S290" s="581"/>
      <c r="T290" s="582"/>
      <c r="U290" s="34"/>
      <c r="V290" s="34"/>
      <c r="W290" s="35" t="s">
        <v>70</v>
      </c>
      <c r="X290" s="567">
        <v>58</v>
      </c>
      <c r="Y290" s="568">
        <f t="shared" si="48"/>
        <v>64.800000000000011</v>
      </c>
      <c r="Z290" s="36">
        <f>IFERROR(IF(Y290=0,"",ROUNDUP(Y290/H290,0)*0.01898),"")</f>
        <v>0.11388000000000001</v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60.336111111111109</v>
      </c>
      <c r="BN290" s="64">
        <f t="shared" si="50"/>
        <v>67.410000000000011</v>
      </c>
      <c r="BO290" s="64">
        <f t="shared" si="51"/>
        <v>8.3912037037037035E-2</v>
      </c>
      <c r="BP290" s="64">
        <f t="shared" si="52"/>
        <v>9.3750000000000014E-2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6">
        <v>4680115885622</v>
      </c>
      <c r="E291" s="577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1"/>
      <c r="R291" s="581"/>
      <c r="S291" s="581"/>
      <c r="T291" s="582"/>
      <c r="U291" s="34"/>
      <c r="V291" s="34"/>
      <c r="W291" s="35" t="s">
        <v>70</v>
      </c>
      <c r="X291" s="567">
        <v>19</v>
      </c>
      <c r="Y291" s="568">
        <f t="shared" si="48"/>
        <v>20</v>
      </c>
      <c r="Z291" s="36">
        <f>IFERROR(IF(Y291=0,"",ROUNDUP(Y291/H291,0)*0.00902),"")</f>
        <v>4.5100000000000001E-2</v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19.997499999999999</v>
      </c>
      <c r="BN291" s="64">
        <f t="shared" si="50"/>
        <v>21.05</v>
      </c>
      <c r="BO291" s="64">
        <f t="shared" si="51"/>
        <v>3.5984848484848488E-2</v>
      </c>
      <c r="BP291" s="64">
        <f t="shared" si="52"/>
        <v>3.787878787878788E-2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6">
        <v>4680115885608</v>
      </c>
      <c r="E292" s="577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1"/>
      <c r="R292" s="581"/>
      <c r="S292" s="581"/>
      <c r="T292" s="582"/>
      <c r="U292" s="34"/>
      <c r="V292" s="34"/>
      <c r="W292" s="35" t="s">
        <v>70</v>
      </c>
      <c r="X292" s="567">
        <v>28</v>
      </c>
      <c r="Y292" s="568">
        <f t="shared" si="48"/>
        <v>28</v>
      </c>
      <c r="Z292" s="36">
        <f>IFERROR(IF(Y292=0,"",ROUNDUP(Y292/H292,0)*0.00902),"")</f>
        <v>6.3140000000000002E-2</v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29.47</v>
      </c>
      <c r="BN292" s="64">
        <f t="shared" si="50"/>
        <v>29.47</v>
      </c>
      <c r="BO292" s="64">
        <f t="shared" si="51"/>
        <v>5.3030303030303032E-2</v>
      </c>
      <c r="BP292" s="64">
        <f t="shared" si="52"/>
        <v>5.3030303030303032E-2</v>
      </c>
    </row>
    <row r="293" spans="1:68" x14ac:dyDescent="0.2">
      <c r="A293" s="591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2"/>
      <c r="P293" s="578" t="s">
        <v>72</v>
      </c>
      <c r="Q293" s="572"/>
      <c r="R293" s="572"/>
      <c r="S293" s="572"/>
      <c r="T293" s="572"/>
      <c r="U293" s="572"/>
      <c r="V293" s="573"/>
      <c r="W293" s="37" t="s">
        <v>73</v>
      </c>
      <c r="X293" s="569">
        <f>IFERROR(X287/H287,"0")+IFERROR(X288/H288,"0")+IFERROR(X289/H289,"0")+IFERROR(X290/H290,"0")+IFERROR(X291/H291,"0")+IFERROR(X292/H292,"0")</f>
        <v>59.435185185185176</v>
      </c>
      <c r="Y293" s="569">
        <f>IFERROR(Y287/H287,"0")+IFERROR(Y288/H288,"0")+IFERROR(Y289/H289,"0")+IFERROR(Y290/H290,"0")+IFERROR(Y291/H291,"0")+IFERROR(Y292/H292,"0")</f>
        <v>61</v>
      </c>
      <c r="Z293" s="569">
        <f>IFERROR(IF(Z287="",0,Z287),"0")+IFERROR(IF(Z288="",0,Z288),"0")+IFERROR(IF(Z289="",0,Z289),"0")+IFERROR(IF(Z290="",0,Z290),"0")+IFERROR(IF(Z291="",0,Z291),"0")+IFERROR(IF(Z292="",0,Z292),"0")</f>
        <v>1.03826</v>
      </c>
      <c r="AA293" s="570"/>
      <c r="AB293" s="570"/>
      <c r="AC293" s="570"/>
    </row>
    <row r="294" spans="1:68" x14ac:dyDescent="0.2">
      <c r="A294" s="575"/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92"/>
      <c r="P294" s="578" t="s">
        <v>72</v>
      </c>
      <c r="Q294" s="572"/>
      <c r="R294" s="572"/>
      <c r="S294" s="572"/>
      <c r="T294" s="572"/>
      <c r="U294" s="572"/>
      <c r="V294" s="573"/>
      <c r="W294" s="37" t="s">
        <v>70</v>
      </c>
      <c r="X294" s="569">
        <f>IFERROR(SUM(X287:X292),"0")</f>
        <v>562</v>
      </c>
      <c r="Y294" s="569">
        <f>IFERROR(SUM(Y287:Y292),"0")</f>
        <v>577.20000000000005</v>
      </c>
      <c r="Z294" s="37"/>
      <c r="AA294" s="570"/>
      <c r="AB294" s="570"/>
      <c r="AC294" s="570"/>
    </row>
    <row r="295" spans="1:68" ht="14.25" hidden="1" customHeight="1" x14ac:dyDescent="0.25">
      <c r="A295" s="574" t="s">
        <v>64</v>
      </c>
      <c r="B295" s="575"/>
      <c r="C295" s="575"/>
      <c r="D295" s="575"/>
      <c r="E295" s="575"/>
      <c r="F295" s="575"/>
      <c r="G295" s="575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  <c r="U295" s="575"/>
      <c r="V295" s="575"/>
      <c r="W295" s="575"/>
      <c r="X295" s="575"/>
      <c r="Y295" s="575"/>
      <c r="Z295" s="575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6">
        <v>4607091387193</v>
      </c>
      <c r="E296" s="577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1"/>
      <c r="R296" s="581"/>
      <c r="S296" s="581"/>
      <c r="T296" s="582"/>
      <c r="U296" s="34"/>
      <c r="V296" s="34"/>
      <c r="W296" s="35" t="s">
        <v>70</v>
      </c>
      <c r="X296" s="567">
        <v>93</v>
      </c>
      <c r="Y296" s="568">
        <f t="shared" ref="Y296:Y302" si="53">IFERROR(IF(X296="",0,CEILING((X296/$H296),1)*$H296),"")</f>
        <v>96.600000000000009</v>
      </c>
      <c r="Z296" s="36">
        <f>IFERROR(IF(Y296=0,"",ROUNDUP(Y296/H296,0)*0.00902),"")</f>
        <v>0.20746000000000001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98.978571428571414</v>
      </c>
      <c r="BN296" s="64">
        <f t="shared" ref="BN296:BN302" si="55">IFERROR(Y296*I296/H296,"0")</f>
        <v>102.81</v>
      </c>
      <c r="BO296" s="64">
        <f t="shared" ref="BO296:BO302" si="56">IFERROR(1/J296*(X296/H296),"0")</f>
        <v>0.16774891774891776</v>
      </c>
      <c r="BP296" s="64">
        <f t="shared" ref="BP296:BP302" si="57">IFERROR(1/J296*(Y296/H296),"0")</f>
        <v>0.17424242424242425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6">
        <v>4607091387230</v>
      </c>
      <c r="E297" s="577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6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1"/>
      <c r="R297" s="581"/>
      <c r="S297" s="581"/>
      <c r="T297" s="582"/>
      <c r="U297" s="34"/>
      <c r="V297" s="34"/>
      <c r="W297" s="35" t="s">
        <v>70</v>
      </c>
      <c r="X297" s="567">
        <v>60</v>
      </c>
      <c r="Y297" s="568">
        <f t="shared" si="53"/>
        <v>63</v>
      </c>
      <c r="Z297" s="36">
        <f>IFERROR(IF(Y297=0,"",ROUNDUP(Y297/H297,0)*0.00902),"")</f>
        <v>0.1353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63.857142857142854</v>
      </c>
      <c r="BN297" s="64">
        <f t="shared" si="55"/>
        <v>67.049999999999983</v>
      </c>
      <c r="BO297" s="64">
        <f t="shared" si="56"/>
        <v>0.10822510822510822</v>
      </c>
      <c r="BP297" s="64">
        <f t="shared" si="57"/>
        <v>0.11363636363636365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6">
        <v>4607091387292</v>
      </c>
      <c r="E298" s="577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6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1"/>
      <c r="R298" s="581"/>
      <c r="S298" s="581"/>
      <c r="T298" s="582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6">
        <v>4607091387285</v>
      </c>
      <c r="E299" s="577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1"/>
      <c r="R299" s="581"/>
      <c r="S299" s="581"/>
      <c r="T299" s="582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6">
        <v>4607091389845</v>
      </c>
      <c r="E300" s="577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1"/>
      <c r="R300" s="581"/>
      <c r="S300" s="581"/>
      <c r="T300" s="582"/>
      <c r="U300" s="34"/>
      <c r="V300" s="34"/>
      <c r="W300" s="35" t="s">
        <v>70</v>
      </c>
      <c r="X300" s="567">
        <v>20</v>
      </c>
      <c r="Y300" s="568">
        <f t="shared" si="53"/>
        <v>21</v>
      </c>
      <c r="Z300" s="36">
        <f>IFERROR(IF(Y300=0,"",ROUNDUP(Y300/H300,0)*0.00502),"")</f>
        <v>5.0200000000000002E-2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20.952380952380953</v>
      </c>
      <c r="BN300" s="64">
        <f t="shared" si="55"/>
        <v>22</v>
      </c>
      <c r="BO300" s="64">
        <f t="shared" si="56"/>
        <v>4.0700040700040706E-2</v>
      </c>
      <c r="BP300" s="64">
        <f t="shared" si="57"/>
        <v>4.2735042735042736E-2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6">
        <v>4680115882881</v>
      </c>
      <c r="E301" s="577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4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1"/>
      <c r="R301" s="581"/>
      <c r="S301" s="581"/>
      <c r="T301" s="582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6">
        <v>4607091383836</v>
      </c>
      <c r="E302" s="577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9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1"/>
      <c r="R302" s="581"/>
      <c r="S302" s="581"/>
      <c r="T302" s="582"/>
      <c r="U302" s="34"/>
      <c r="V302" s="34"/>
      <c r="W302" s="35" t="s">
        <v>70</v>
      </c>
      <c r="X302" s="567">
        <v>24</v>
      </c>
      <c r="Y302" s="568">
        <f t="shared" si="53"/>
        <v>25.2</v>
      </c>
      <c r="Z302" s="36">
        <f>IFERROR(IF(Y302=0,"",ROUNDUP(Y302/H302,0)*0.00651),"")</f>
        <v>9.1139999999999999E-2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27.04</v>
      </c>
      <c r="BN302" s="64">
        <f t="shared" si="55"/>
        <v>28.391999999999999</v>
      </c>
      <c r="BO302" s="64">
        <f t="shared" si="56"/>
        <v>7.3260073260073263E-2</v>
      </c>
      <c r="BP302" s="64">
        <f t="shared" si="57"/>
        <v>7.6923076923076927E-2</v>
      </c>
    </row>
    <row r="303" spans="1:68" x14ac:dyDescent="0.2">
      <c r="A303" s="591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2"/>
      <c r="P303" s="578" t="s">
        <v>72</v>
      </c>
      <c r="Q303" s="572"/>
      <c r="R303" s="572"/>
      <c r="S303" s="572"/>
      <c r="T303" s="572"/>
      <c r="U303" s="572"/>
      <c r="V303" s="57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59.285714285714292</v>
      </c>
      <c r="Y303" s="569">
        <f>IFERROR(Y296/H296,"0")+IFERROR(Y297/H297,"0")+IFERROR(Y298/H298,"0")+IFERROR(Y299/H299,"0")+IFERROR(Y300/H300,"0")+IFERROR(Y301/H301,"0")+IFERROR(Y302/H302,"0")</f>
        <v>62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0.48410000000000003</v>
      </c>
      <c r="AA303" s="570"/>
      <c r="AB303" s="570"/>
      <c r="AC303" s="570"/>
    </row>
    <row r="304" spans="1:68" x14ac:dyDescent="0.2">
      <c r="A304" s="575"/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92"/>
      <c r="P304" s="578" t="s">
        <v>72</v>
      </c>
      <c r="Q304" s="572"/>
      <c r="R304" s="572"/>
      <c r="S304" s="572"/>
      <c r="T304" s="572"/>
      <c r="U304" s="572"/>
      <c r="V304" s="573"/>
      <c r="W304" s="37" t="s">
        <v>70</v>
      </c>
      <c r="X304" s="569">
        <f>IFERROR(SUM(X296:X302),"0")</f>
        <v>197</v>
      </c>
      <c r="Y304" s="569">
        <f>IFERROR(SUM(Y296:Y302),"0")</f>
        <v>205.8</v>
      </c>
      <c r="Z304" s="37"/>
      <c r="AA304" s="570"/>
      <c r="AB304" s="570"/>
      <c r="AC304" s="570"/>
    </row>
    <row r="305" spans="1:68" ht="14.25" hidden="1" customHeight="1" x14ac:dyDescent="0.25">
      <c r="A305" s="574" t="s">
        <v>74</v>
      </c>
      <c r="B305" s="575"/>
      <c r="C305" s="575"/>
      <c r="D305" s="575"/>
      <c r="E305" s="575"/>
      <c r="F305" s="575"/>
      <c r="G305" s="575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  <c r="U305" s="575"/>
      <c r="V305" s="575"/>
      <c r="W305" s="575"/>
      <c r="X305" s="575"/>
      <c r="Y305" s="575"/>
      <c r="Z305" s="575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6">
        <v>4607091387766</v>
      </c>
      <c r="E306" s="577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1"/>
      <c r="R306" s="581"/>
      <c r="S306" s="581"/>
      <c r="T306" s="582"/>
      <c r="U306" s="34"/>
      <c r="V306" s="34"/>
      <c r="W306" s="35" t="s">
        <v>70</v>
      </c>
      <c r="X306" s="567">
        <v>2347</v>
      </c>
      <c r="Y306" s="568">
        <f>IFERROR(IF(X306="",0,CEILING((X306/$H306),1)*$H306),"")</f>
        <v>2347.7999999999997</v>
      </c>
      <c r="Z306" s="36">
        <f>IFERROR(IF(Y306=0,"",ROUNDUP(Y306/H306,0)*0.01898),"")</f>
        <v>5.7129799999999999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2501.3603846153846</v>
      </c>
      <c r="BN306" s="64">
        <f>IFERROR(Y306*I306/H306,"0")</f>
        <v>2502.2130000000002</v>
      </c>
      <c r="BO306" s="64">
        <f>IFERROR(1/J306*(X306/H306),"0")</f>
        <v>4.7015224358974361</v>
      </c>
      <c r="BP306" s="64">
        <f>IFERROR(1/J306*(Y306/H306),"0")</f>
        <v>4.703125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6">
        <v>4607091387957</v>
      </c>
      <c r="E307" s="577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1"/>
      <c r="R307" s="581"/>
      <c r="S307" s="581"/>
      <c r="T307" s="582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6">
        <v>4607091387964</v>
      </c>
      <c r="E308" s="577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1"/>
      <c r="R308" s="581"/>
      <c r="S308" s="581"/>
      <c r="T308" s="582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6">
        <v>4680115884588</v>
      </c>
      <c r="E309" s="577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1"/>
      <c r="R309" s="581"/>
      <c r="S309" s="581"/>
      <c r="T309" s="582"/>
      <c r="U309" s="34"/>
      <c r="V309" s="34"/>
      <c r="W309" s="35" t="s">
        <v>70</v>
      </c>
      <c r="X309" s="567">
        <v>107</v>
      </c>
      <c r="Y309" s="568">
        <f>IFERROR(IF(X309="",0,CEILING((X309/$H309),1)*$H309),"")</f>
        <v>108</v>
      </c>
      <c r="Z309" s="36">
        <f>IFERROR(IF(Y309=0,"",ROUNDUP(Y309/H309,0)*0.00651),"")</f>
        <v>0.23436000000000001</v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115.774</v>
      </c>
      <c r="BN309" s="64">
        <f>IFERROR(Y309*I309/H309,"0")</f>
        <v>116.85599999999999</v>
      </c>
      <c r="BO309" s="64">
        <f>IFERROR(1/J309*(X309/H309),"0")</f>
        <v>0.19597069597069597</v>
      </c>
      <c r="BP309" s="64">
        <f>IFERROR(1/J309*(Y309/H309),"0")</f>
        <v>0.19780219780219782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6">
        <v>4607091387513</v>
      </c>
      <c r="E310" s="577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8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1"/>
      <c r="R310" s="581"/>
      <c r="S310" s="581"/>
      <c r="T310" s="582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1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2"/>
      <c r="P311" s="578" t="s">
        <v>72</v>
      </c>
      <c r="Q311" s="572"/>
      <c r="R311" s="572"/>
      <c r="S311" s="572"/>
      <c r="T311" s="572"/>
      <c r="U311" s="572"/>
      <c r="V311" s="573"/>
      <c r="W311" s="37" t="s">
        <v>73</v>
      </c>
      <c r="X311" s="569">
        <f>IFERROR(X306/H306,"0")+IFERROR(X307/H307,"0")+IFERROR(X308/H308,"0")+IFERROR(X309/H309,"0")+IFERROR(X310/H310,"0")</f>
        <v>336.5641025641026</v>
      </c>
      <c r="Y311" s="569">
        <f>IFERROR(Y306/H306,"0")+IFERROR(Y307/H307,"0")+IFERROR(Y308/H308,"0")+IFERROR(Y309/H309,"0")+IFERROR(Y310/H310,"0")</f>
        <v>337</v>
      </c>
      <c r="Z311" s="569">
        <f>IFERROR(IF(Z306="",0,Z306),"0")+IFERROR(IF(Z307="",0,Z307),"0")+IFERROR(IF(Z308="",0,Z308),"0")+IFERROR(IF(Z309="",0,Z309),"0")+IFERROR(IF(Z310="",0,Z310),"0")</f>
        <v>5.9473399999999996</v>
      </c>
      <c r="AA311" s="570"/>
      <c r="AB311" s="570"/>
      <c r="AC311" s="570"/>
    </row>
    <row r="312" spans="1:68" x14ac:dyDescent="0.2">
      <c r="A312" s="575"/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92"/>
      <c r="P312" s="578" t="s">
        <v>72</v>
      </c>
      <c r="Q312" s="572"/>
      <c r="R312" s="572"/>
      <c r="S312" s="572"/>
      <c r="T312" s="572"/>
      <c r="U312" s="572"/>
      <c r="V312" s="573"/>
      <c r="W312" s="37" t="s">
        <v>70</v>
      </c>
      <c r="X312" s="569">
        <f>IFERROR(SUM(X306:X310),"0")</f>
        <v>2454</v>
      </c>
      <c r="Y312" s="569">
        <f>IFERROR(SUM(Y306:Y310),"0")</f>
        <v>2455.7999999999997</v>
      </c>
      <c r="Z312" s="37"/>
      <c r="AA312" s="570"/>
      <c r="AB312" s="570"/>
      <c r="AC312" s="570"/>
    </row>
    <row r="313" spans="1:68" ht="14.25" hidden="1" customHeight="1" x14ac:dyDescent="0.25">
      <c r="A313" s="574" t="s">
        <v>174</v>
      </c>
      <c r="B313" s="575"/>
      <c r="C313" s="575"/>
      <c r="D313" s="575"/>
      <c r="E313" s="575"/>
      <c r="F313" s="575"/>
      <c r="G313" s="575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  <c r="U313" s="575"/>
      <c r="V313" s="575"/>
      <c r="W313" s="575"/>
      <c r="X313" s="575"/>
      <c r="Y313" s="575"/>
      <c r="Z313" s="575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6">
        <v>4607091380880</v>
      </c>
      <c r="E314" s="577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71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1"/>
      <c r="R314" s="581"/>
      <c r="S314" s="581"/>
      <c r="T314" s="582"/>
      <c r="U314" s="34"/>
      <c r="V314" s="34"/>
      <c r="W314" s="35" t="s">
        <v>70</v>
      </c>
      <c r="X314" s="567">
        <v>82</v>
      </c>
      <c r="Y314" s="568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87.066428571428574</v>
      </c>
      <c r="BN314" s="64">
        <f>IFERROR(Y314*I314/H314,"0")</f>
        <v>89.19</v>
      </c>
      <c r="BO314" s="64">
        <f>IFERROR(1/J314*(X314/H314),"0")</f>
        <v>0.15252976190476189</v>
      </c>
      <c r="BP314" s="64">
        <f>IFERROR(1/J314*(Y314/H314),"0")</f>
        <v>0.15625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6">
        <v>4607091384482</v>
      </c>
      <c r="E315" s="577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9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1"/>
      <c r="R315" s="581"/>
      <c r="S315" s="581"/>
      <c r="T315" s="582"/>
      <c r="U315" s="34"/>
      <c r="V315" s="34"/>
      <c r="W315" s="35" t="s">
        <v>70</v>
      </c>
      <c r="X315" s="567">
        <v>325</v>
      </c>
      <c r="Y315" s="568">
        <f>IFERROR(IF(X315="",0,CEILING((X315/$H315),1)*$H315),"")</f>
        <v>327.59999999999997</v>
      </c>
      <c r="Z315" s="36">
        <f>IFERROR(IF(Y315=0,"",ROUNDUP(Y315/H315,0)*0.01898),"")</f>
        <v>0.79715999999999998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346.62500000000006</v>
      </c>
      <c r="BN315" s="64">
        <f>IFERROR(Y315*I315/H315,"0")</f>
        <v>349.39800000000002</v>
      </c>
      <c r="BO315" s="64">
        <f>IFERROR(1/J315*(X315/H315),"0")</f>
        <v>0.65104166666666663</v>
      </c>
      <c r="BP315" s="64">
        <f>IFERROR(1/J315*(Y315/H315),"0")</f>
        <v>0.65625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6">
        <v>4607091380897</v>
      </c>
      <c r="E316" s="577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86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1"/>
      <c r="R316" s="581"/>
      <c r="S316" s="581"/>
      <c r="T316" s="582"/>
      <c r="U316" s="34"/>
      <c r="V316" s="34"/>
      <c r="W316" s="35" t="s">
        <v>70</v>
      </c>
      <c r="X316" s="567">
        <v>56</v>
      </c>
      <c r="Y316" s="568">
        <f>IFERROR(IF(X316="",0,CEILING((X316/$H316),1)*$H316),"")</f>
        <v>58.800000000000004</v>
      </c>
      <c r="Z316" s="36">
        <f>IFERROR(IF(Y316=0,"",ROUNDUP(Y316/H316,0)*0.01898),"")</f>
        <v>0.13286000000000001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59.46</v>
      </c>
      <c r="BN316" s="64">
        <f>IFERROR(Y316*I316/H316,"0")</f>
        <v>62.433000000000007</v>
      </c>
      <c r="BO316" s="64">
        <f>IFERROR(1/J316*(X316/H316),"0")</f>
        <v>0.10416666666666666</v>
      </c>
      <c r="BP316" s="64">
        <f>IFERROR(1/J316*(Y316/H316),"0")</f>
        <v>0.109375</v>
      </c>
    </row>
    <row r="317" spans="1:68" x14ac:dyDescent="0.2">
      <c r="A317" s="591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2"/>
      <c r="P317" s="578" t="s">
        <v>72</v>
      </c>
      <c r="Q317" s="572"/>
      <c r="R317" s="572"/>
      <c r="S317" s="572"/>
      <c r="T317" s="572"/>
      <c r="U317" s="572"/>
      <c r="V317" s="573"/>
      <c r="W317" s="37" t="s">
        <v>73</v>
      </c>
      <c r="X317" s="569">
        <f>IFERROR(X314/H314,"0")+IFERROR(X315/H315,"0")+IFERROR(X316/H316,"0")</f>
        <v>58.095238095238088</v>
      </c>
      <c r="Y317" s="569">
        <f>IFERROR(Y314/H314,"0")+IFERROR(Y315/H315,"0")+IFERROR(Y316/H316,"0")</f>
        <v>59</v>
      </c>
      <c r="Z317" s="569">
        <f>IFERROR(IF(Z314="",0,Z314),"0")+IFERROR(IF(Z315="",0,Z315),"0")+IFERROR(IF(Z316="",0,Z316),"0")</f>
        <v>1.11982</v>
      </c>
      <c r="AA317" s="570"/>
      <c r="AB317" s="570"/>
      <c r="AC317" s="570"/>
    </row>
    <row r="318" spans="1:68" x14ac:dyDescent="0.2">
      <c r="A318" s="575"/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92"/>
      <c r="P318" s="578" t="s">
        <v>72</v>
      </c>
      <c r="Q318" s="572"/>
      <c r="R318" s="572"/>
      <c r="S318" s="572"/>
      <c r="T318" s="572"/>
      <c r="U318" s="572"/>
      <c r="V318" s="573"/>
      <c r="W318" s="37" t="s">
        <v>70</v>
      </c>
      <c r="X318" s="569">
        <f>IFERROR(SUM(X314:X316),"0")</f>
        <v>463</v>
      </c>
      <c r="Y318" s="569">
        <f>IFERROR(SUM(Y314:Y316),"0")</f>
        <v>470.4</v>
      </c>
      <c r="Z318" s="37"/>
      <c r="AA318" s="570"/>
      <c r="AB318" s="570"/>
      <c r="AC318" s="570"/>
    </row>
    <row r="319" spans="1:68" ht="14.25" hidden="1" customHeight="1" x14ac:dyDescent="0.25">
      <c r="A319" s="574" t="s">
        <v>95</v>
      </c>
      <c r="B319" s="575"/>
      <c r="C319" s="575"/>
      <c r="D319" s="575"/>
      <c r="E319" s="575"/>
      <c r="F319" s="575"/>
      <c r="G319" s="575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6">
        <v>4607091388381</v>
      </c>
      <c r="E320" s="577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09" t="s">
        <v>516</v>
      </c>
      <c r="Q320" s="581"/>
      <c r="R320" s="581"/>
      <c r="S320" s="581"/>
      <c r="T320" s="582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6">
        <v>4607091388374</v>
      </c>
      <c r="E321" s="577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23" t="s">
        <v>520</v>
      </c>
      <c r="Q321" s="581"/>
      <c r="R321" s="581"/>
      <c r="S321" s="581"/>
      <c r="T321" s="582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6">
        <v>4607091383102</v>
      </c>
      <c r="E322" s="577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1"/>
      <c r="R322" s="581"/>
      <c r="S322" s="581"/>
      <c r="T322" s="582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6">
        <v>4607091388404</v>
      </c>
      <c r="E323" s="577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1"/>
      <c r="R323" s="581"/>
      <c r="S323" s="581"/>
      <c r="T323" s="582"/>
      <c r="U323" s="34"/>
      <c r="V323" s="34"/>
      <c r="W323" s="35" t="s">
        <v>70</v>
      </c>
      <c r="X323" s="567">
        <v>10</v>
      </c>
      <c r="Y323" s="568">
        <f>IFERROR(IF(X323="",0,CEILING((X323/$H323),1)*$H323),"")</f>
        <v>10.199999999999999</v>
      </c>
      <c r="Z323" s="36">
        <f>IFERROR(IF(Y323=0,"",ROUNDUP(Y323/H323,0)*0.00651),"")</f>
        <v>2.6040000000000001E-2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11.294117647058822</v>
      </c>
      <c r="BN323" s="64">
        <f>IFERROR(Y323*I323/H323,"0")</f>
        <v>11.52</v>
      </c>
      <c r="BO323" s="64">
        <f>IFERROR(1/J323*(X323/H323),"0")</f>
        <v>2.1547080370609786E-2</v>
      </c>
      <c r="BP323" s="64">
        <f>IFERROR(1/J323*(Y323/H323),"0")</f>
        <v>2.197802197802198E-2</v>
      </c>
    </row>
    <row r="324" spans="1:68" x14ac:dyDescent="0.2">
      <c r="A324" s="591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2"/>
      <c r="P324" s="578" t="s">
        <v>72</v>
      </c>
      <c r="Q324" s="572"/>
      <c r="R324" s="572"/>
      <c r="S324" s="572"/>
      <c r="T324" s="572"/>
      <c r="U324" s="572"/>
      <c r="V324" s="573"/>
      <c r="W324" s="37" t="s">
        <v>73</v>
      </c>
      <c r="X324" s="569">
        <f>IFERROR(X320/H320,"0")+IFERROR(X321/H321,"0")+IFERROR(X322/H322,"0")+IFERROR(X323/H323,"0")</f>
        <v>3.9215686274509807</v>
      </c>
      <c r="Y324" s="569">
        <f>IFERROR(Y320/H320,"0")+IFERROR(Y321/H321,"0")+IFERROR(Y322/H322,"0")+IFERROR(Y323/H323,"0")</f>
        <v>4</v>
      </c>
      <c r="Z324" s="569">
        <f>IFERROR(IF(Z320="",0,Z320),"0")+IFERROR(IF(Z321="",0,Z321),"0")+IFERROR(IF(Z322="",0,Z322),"0")+IFERROR(IF(Z323="",0,Z323),"0")</f>
        <v>2.6040000000000001E-2</v>
      </c>
      <c r="AA324" s="570"/>
      <c r="AB324" s="570"/>
      <c r="AC324" s="570"/>
    </row>
    <row r="325" spans="1:68" x14ac:dyDescent="0.2">
      <c r="A325" s="575"/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92"/>
      <c r="P325" s="578" t="s">
        <v>72</v>
      </c>
      <c r="Q325" s="572"/>
      <c r="R325" s="572"/>
      <c r="S325" s="572"/>
      <c r="T325" s="572"/>
      <c r="U325" s="572"/>
      <c r="V325" s="573"/>
      <c r="W325" s="37" t="s">
        <v>70</v>
      </c>
      <c r="X325" s="569">
        <f>IFERROR(SUM(X320:X323),"0")</f>
        <v>10</v>
      </c>
      <c r="Y325" s="569">
        <f>IFERROR(SUM(Y320:Y323),"0")</f>
        <v>10.199999999999999</v>
      </c>
      <c r="Z325" s="37"/>
      <c r="AA325" s="570"/>
      <c r="AB325" s="570"/>
      <c r="AC325" s="570"/>
    </row>
    <row r="326" spans="1:68" ht="14.25" hidden="1" customHeight="1" x14ac:dyDescent="0.25">
      <c r="A326" s="574" t="s">
        <v>526</v>
      </c>
      <c r="B326" s="575"/>
      <c r="C326" s="575"/>
      <c r="D326" s="575"/>
      <c r="E326" s="575"/>
      <c r="F326" s="575"/>
      <c r="G326" s="575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  <c r="U326" s="575"/>
      <c r="V326" s="575"/>
      <c r="W326" s="575"/>
      <c r="X326" s="575"/>
      <c r="Y326" s="575"/>
      <c r="Z326" s="575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6">
        <v>4680115881808</v>
      </c>
      <c r="E327" s="577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1"/>
      <c r="R327" s="581"/>
      <c r="S327" s="581"/>
      <c r="T327" s="582"/>
      <c r="U327" s="34"/>
      <c r="V327" s="34"/>
      <c r="W327" s="35" t="s">
        <v>70</v>
      </c>
      <c r="X327" s="567">
        <v>6</v>
      </c>
      <c r="Y327" s="568">
        <f>IFERROR(IF(X327="",0,CEILING((X327/$H327),1)*$H327),"")</f>
        <v>6</v>
      </c>
      <c r="Z327" s="36">
        <f>IFERROR(IF(Y327=0,"",ROUNDUP(Y327/H327,0)*0.00474),"")</f>
        <v>1.422E-2</v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6.7200000000000006</v>
      </c>
      <c r="BN327" s="64">
        <f>IFERROR(Y327*I327/H327,"0")</f>
        <v>6.7200000000000006</v>
      </c>
      <c r="BO327" s="64">
        <f>IFERROR(1/J327*(X327/H327),"0")</f>
        <v>1.2605042016806723E-2</v>
      </c>
      <c r="BP327" s="64">
        <f>IFERROR(1/J327*(Y327/H327),"0")</f>
        <v>1.2605042016806723E-2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6">
        <v>4680115881822</v>
      </c>
      <c r="E328" s="577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8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1"/>
      <c r="R328" s="581"/>
      <c r="S328" s="581"/>
      <c r="T328" s="582"/>
      <c r="U328" s="34"/>
      <c r="V328" s="34"/>
      <c r="W328" s="35" t="s">
        <v>70</v>
      </c>
      <c r="X328" s="567">
        <v>5</v>
      </c>
      <c r="Y328" s="568">
        <f>IFERROR(IF(X328="",0,CEILING((X328/$H328),1)*$H328),"")</f>
        <v>6</v>
      </c>
      <c r="Z328" s="36">
        <f>IFERROR(IF(Y328=0,"",ROUNDUP(Y328/H328,0)*0.00474),"")</f>
        <v>1.422E-2</v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5.6000000000000005</v>
      </c>
      <c r="BN328" s="64">
        <f>IFERROR(Y328*I328/H328,"0")</f>
        <v>6.7200000000000006</v>
      </c>
      <c r="BO328" s="64">
        <f>IFERROR(1/J328*(X328/H328),"0")</f>
        <v>1.0504201680672268E-2</v>
      </c>
      <c r="BP328" s="64">
        <f>IFERROR(1/J328*(Y328/H328),"0")</f>
        <v>1.2605042016806723E-2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6">
        <v>4680115880016</v>
      </c>
      <c r="E329" s="577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1"/>
      <c r="R329" s="581"/>
      <c r="S329" s="581"/>
      <c r="T329" s="582"/>
      <c r="U329" s="34"/>
      <c r="V329" s="34"/>
      <c r="W329" s="35" t="s">
        <v>70</v>
      </c>
      <c r="X329" s="567">
        <v>7</v>
      </c>
      <c r="Y329" s="568">
        <f>IFERROR(IF(X329="",0,CEILING((X329/$H329),1)*$H329),"")</f>
        <v>8</v>
      </c>
      <c r="Z329" s="36">
        <f>IFERROR(IF(Y329=0,"",ROUNDUP(Y329/H329,0)*0.00474),"")</f>
        <v>1.8960000000000001E-2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7.8400000000000007</v>
      </c>
      <c r="BN329" s="64">
        <f>IFERROR(Y329*I329/H329,"0")</f>
        <v>8.9600000000000009</v>
      </c>
      <c r="BO329" s="64">
        <f>IFERROR(1/J329*(X329/H329),"0")</f>
        <v>1.4705882352941176E-2</v>
      </c>
      <c r="BP329" s="64">
        <f>IFERROR(1/J329*(Y329/H329),"0")</f>
        <v>1.680672268907563E-2</v>
      </c>
    </row>
    <row r="330" spans="1:68" x14ac:dyDescent="0.2">
      <c r="A330" s="591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2"/>
      <c r="P330" s="578" t="s">
        <v>72</v>
      </c>
      <c r="Q330" s="572"/>
      <c r="R330" s="572"/>
      <c r="S330" s="572"/>
      <c r="T330" s="572"/>
      <c r="U330" s="572"/>
      <c r="V330" s="573"/>
      <c r="W330" s="37" t="s">
        <v>73</v>
      </c>
      <c r="X330" s="569">
        <f>IFERROR(X327/H327,"0")+IFERROR(X328/H328,"0")+IFERROR(X329/H329,"0")</f>
        <v>9</v>
      </c>
      <c r="Y330" s="569">
        <f>IFERROR(Y327/H327,"0")+IFERROR(Y328/H328,"0")+IFERROR(Y329/H329,"0")</f>
        <v>10</v>
      </c>
      <c r="Z330" s="569">
        <f>IFERROR(IF(Z327="",0,Z327),"0")+IFERROR(IF(Z328="",0,Z328),"0")+IFERROR(IF(Z329="",0,Z329),"0")</f>
        <v>4.7399999999999998E-2</v>
      </c>
      <c r="AA330" s="570"/>
      <c r="AB330" s="570"/>
      <c r="AC330" s="570"/>
    </row>
    <row r="331" spans="1:68" x14ac:dyDescent="0.2">
      <c r="A331" s="575"/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92"/>
      <c r="P331" s="578" t="s">
        <v>72</v>
      </c>
      <c r="Q331" s="572"/>
      <c r="R331" s="572"/>
      <c r="S331" s="572"/>
      <c r="T331" s="572"/>
      <c r="U331" s="572"/>
      <c r="V331" s="573"/>
      <c r="W331" s="37" t="s">
        <v>70</v>
      </c>
      <c r="X331" s="569">
        <f>IFERROR(SUM(X327:X329),"0")</f>
        <v>18</v>
      </c>
      <c r="Y331" s="569">
        <f>IFERROR(SUM(Y327:Y329),"0")</f>
        <v>20</v>
      </c>
      <c r="Z331" s="37"/>
      <c r="AA331" s="570"/>
      <c r="AB331" s="570"/>
      <c r="AC331" s="570"/>
    </row>
    <row r="332" spans="1:68" ht="16.5" hidden="1" customHeight="1" x14ac:dyDescent="0.25">
      <c r="A332" s="583" t="s">
        <v>535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62"/>
      <c r="AB332" s="562"/>
      <c r="AC332" s="562"/>
    </row>
    <row r="333" spans="1:68" ht="14.25" hidden="1" customHeight="1" x14ac:dyDescent="0.25">
      <c r="A333" s="574" t="s">
        <v>74</v>
      </c>
      <c r="B333" s="575"/>
      <c r="C333" s="575"/>
      <c r="D333" s="575"/>
      <c r="E333" s="575"/>
      <c r="F333" s="575"/>
      <c r="G333" s="575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  <c r="U333" s="575"/>
      <c r="V333" s="575"/>
      <c r="W333" s="575"/>
      <c r="X333" s="575"/>
      <c r="Y333" s="575"/>
      <c r="Z333" s="575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6">
        <v>4607091387919</v>
      </c>
      <c r="E334" s="577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1"/>
      <c r="R334" s="581"/>
      <c r="S334" s="581"/>
      <c r="T334" s="582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6">
        <v>4680115883604</v>
      </c>
      <c r="E335" s="577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6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1"/>
      <c r="R335" s="581"/>
      <c r="S335" s="581"/>
      <c r="T335" s="582"/>
      <c r="U335" s="34"/>
      <c r="V335" s="34"/>
      <c r="W335" s="35" t="s">
        <v>70</v>
      </c>
      <c r="X335" s="567">
        <v>259</v>
      </c>
      <c r="Y335" s="568">
        <f>IFERROR(IF(X335="",0,CEILING((X335/$H335),1)*$H335),"")</f>
        <v>260.40000000000003</v>
      </c>
      <c r="Z335" s="36">
        <f>IFERROR(IF(Y335=0,"",ROUNDUP(Y335/H335,0)*0.00651),"")</f>
        <v>0.80724000000000007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290.08</v>
      </c>
      <c r="BN335" s="64">
        <f>IFERROR(Y335*I335/H335,"0")</f>
        <v>291.64800000000002</v>
      </c>
      <c r="BO335" s="64">
        <f>IFERROR(1/J335*(X335/H335),"0")</f>
        <v>0.67765567765567769</v>
      </c>
      <c r="BP335" s="64">
        <f>IFERROR(1/J335*(Y335/H335),"0")</f>
        <v>0.68131868131868145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6">
        <v>4680115883567</v>
      </c>
      <c r="E336" s="577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6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1"/>
      <c r="R336" s="581"/>
      <c r="S336" s="581"/>
      <c r="T336" s="582"/>
      <c r="U336" s="34"/>
      <c r="V336" s="34"/>
      <c r="W336" s="35" t="s">
        <v>70</v>
      </c>
      <c r="X336" s="567">
        <v>82</v>
      </c>
      <c r="Y336" s="568">
        <f>IFERROR(IF(X336="",0,CEILING((X336/$H336),1)*$H336),"")</f>
        <v>84</v>
      </c>
      <c r="Z336" s="36">
        <f>IFERROR(IF(Y336=0,"",ROUNDUP(Y336/H336,0)*0.00651),"")</f>
        <v>0.26040000000000002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91.371428571428567</v>
      </c>
      <c r="BN336" s="64">
        <f>IFERROR(Y336*I336/H336,"0")</f>
        <v>93.6</v>
      </c>
      <c r="BO336" s="64">
        <f>IFERROR(1/J336*(X336/H336),"0")</f>
        <v>0.21454735740450026</v>
      </c>
      <c r="BP336" s="64">
        <f>IFERROR(1/J336*(Y336/H336),"0")</f>
        <v>0.2197802197802198</v>
      </c>
    </row>
    <row r="337" spans="1:68" x14ac:dyDescent="0.2">
      <c r="A337" s="591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2"/>
      <c r="P337" s="578" t="s">
        <v>72</v>
      </c>
      <c r="Q337" s="572"/>
      <c r="R337" s="572"/>
      <c r="S337" s="572"/>
      <c r="T337" s="572"/>
      <c r="U337" s="572"/>
      <c r="V337" s="573"/>
      <c r="W337" s="37" t="s">
        <v>73</v>
      </c>
      <c r="X337" s="569">
        <f>IFERROR(X334/H334,"0")+IFERROR(X335/H335,"0")+IFERROR(X336/H336,"0")</f>
        <v>162.38095238095238</v>
      </c>
      <c r="Y337" s="569">
        <f>IFERROR(Y334/H334,"0")+IFERROR(Y335/H335,"0")+IFERROR(Y336/H336,"0")</f>
        <v>164</v>
      </c>
      <c r="Z337" s="569">
        <f>IFERROR(IF(Z334="",0,Z334),"0")+IFERROR(IF(Z335="",0,Z335),"0")+IFERROR(IF(Z336="",0,Z336),"0")</f>
        <v>1.0676400000000001</v>
      </c>
      <c r="AA337" s="570"/>
      <c r="AB337" s="570"/>
      <c r="AC337" s="570"/>
    </row>
    <row r="338" spans="1:68" x14ac:dyDescent="0.2">
      <c r="A338" s="575"/>
      <c r="B338" s="575"/>
      <c r="C338" s="575"/>
      <c r="D338" s="575"/>
      <c r="E338" s="575"/>
      <c r="F338" s="575"/>
      <c r="G338" s="575"/>
      <c r="H338" s="575"/>
      <c r="I338" s="575"/>
      <c r="J338" s="575"/>
      <c r="K338" s="575"/>
      <c r="L338" s="575"/>
      <c r="M338" s="575"/>
      <c r="N338" s="575"/>
      <c r="O338" s="592"/>
      <c r="P338" s="578" t="s">
        <v>72</v>
      </c>
      <c r="Q338" s="572"/>
      <c r="R338" s="572"/>
      <c r="S338" s="572"/>
      <c r="T338" s="572"/>
      <c r="U338" s="572"/>
      <c r="V338" s="573"/>
      <c r="W338" s="37" t="s">
        <v>70</v>
      </c>
      <c r="X338" s="569">
        <f>IFERROR(SUM(X334:X336),"0")</f>
        <v>341</v>
      </c>
      <c r="Y338" s="569">
        <f>IFERROR(SUM(Y334:Y336),"0")</f>
        <v>344.40000000000003</v>
      </c>
      <c r="Z338" s="37"/>
      <c r="AA338" s="570"/>
      <c r="AB338" s="570"/>
      <c r="AC338" s="570"/>
    </row>
    <row r="339" spans="1:68" ht="27.75" hidden="1" customHeight="1" x14ac:dyDescent="0.2">
      <c r="A339" s="596" t="s">
        <v>545</v>
      </c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  <c r="Z339" s="597"/>
      <c r="AA339" s="48"/>
      <c r="AB339" s="48"/>
      <c r="AC339" s="48"/>
    </row>
    <row r="340" spans="1:68" ht="16.5" hidden="1" customHeight="1" x14ac:dyDescent="0.25">
      <c r="A340" s="583" t="s">
        <v>546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62"/>
      <c r="AB340" s="562"/>
      <c r="AC340" s="562"/>
    </row>
    <row r="341" spans="1:68" ht="14.25" hidden="1" customHeight="1" x14ac:dyDescent="0.25">
      <c r="A341" s="574" t="s">
        <v>103</v>
      </c>
      <c r="B341" s="575"/>
      <c r="C341" s="575"/>
      <c r="D341" s="575"/>
      <c r="E341" s="575"/>
      <c r="F341" s="575"/>
      <c r="G341" s="575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  <c r="U341" s="575"/>
      <c r="V341" s="575"/>
      <c r="W341" s="575"/>
      <c r="X341" s="575"/>
      <c r="Y341" s="575"/>
      <c r="Z341" s="575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6">
        <v>4680115884847</v>
      </c>
      <c r="E342" s="577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6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1"/>
      <c r="R342" s="581"/>
      <c r="S342" s="581"/>
      <c r="T342" s="582"/>
      <c r="U342" s="34"/>
      <c r="V342" s="34"/>
      <c r="W342" s="35" t="s">
        <v>70</v>
      </c>
      <c r="X342" s="567">
        <v>72</v>
      </c>
      <c r="Y342" s="568">
        <f t="shared" ref="Y342:Y348" si="58">IFERROR(IF(X342="",0,CEILING((X342/$H342),1)*$H342),"")</f>
        <v>75</v>
      </c>
      <c r="Z342" s="36">
        <f>IFERROR(IF(Y342=0,"",ROUNDUP(Y342/H342,0)*0.02175),"")</f>
        <v>0.10874999999999999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74.304000000000002</v>
      </c>
      <c r="BN342" s="64">
        <f t="shared" ref="BN342:BN348" si="60">IFERROR(Y342*I342/H342,"0")</f>
        <v>77.400000000000006</v>
      </c>
      <c r="BO342" s="64">
        <f t="shared" ref="BO342:BO348" si="61">IFERROR(1/J342*(X342/H342),"0")</f>
        <v>9.9999999999999992E-2</v>
      </c>
      <c r="BP342" s="64">
        <f t="shared" ref="BP342:BP348" si="62">IFERROR(1/J342*(Y342/H342),"0")</f>
        <v>0.10416666666666666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6">
        <v>4680115884854</v>
      </c>
      <c r="E343" s="577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1"/>
      <c r="R343" s="581"/>
      <c r="S343" s="581"/>
      <c r="T343" s="582"/>
      <c r="U343" s="34"/>
      <c r="V343" s="34"/>
      <c r="W343" s="35" t="s">
        <v>70</v>
      </c>
      <c r="X343" s="567">
        <v>233</v>
      </c>
      <c r="Y343" s="568">
        <f t="shared" si="58"/>
        <v>240</v>
      </c>
      <c r="Z343" s="36">
        <f>IFERROR(IF(Y343=0,"",ROUNDUP(Y343/H343,0)*0.02175),"")</f>
        <v>0.34799999999999998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240.45600000000002</v>
      </c>
      <c r="BN343" s="64">
        <f t="shared" si="60"/>
        <v>247.68</v>
      </c>
      <c r="BO343" s="64">
        <f t="shared" si="61"/>
        <v>0.32361111111111107</v>
      </c>
      <c r="BP343" s="64">
        <f t="shared" si="62"/>
        <v>0.33333333333333331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6">
        <v>4607091383997</v>
      </c>
      <c r="E344" s="577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6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1"/>
      <c r="R344" s="581"/>
      <c r="S344" s="581"/>
      <c r="T344" s="582"/>
      <c r="U344" s="34"/>
      <c r="V344" s="34"/>
      <c r="W344" s="35" t="s">
        <v>70</v>
      </c>
      <c r="X344" s="567">
        <v>1161</v>
      </c>
      <c r="Y344" s="568">
        <f t="shared" si="58"/>
        <v>1170</v>
      </c>
      <c r="Z344" s="36">
        <f>IFERROR(IF(Y344=0,"",ROUNDUP(Y344/H344,0)*0.02175),"")</f>
        <v>1.6964999999999999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1198.1519999999998</v>
      </c>
      <c r="BN344" s="64">
        <f t="shared" si="60"/>
        <v>1207.44</v>
      </c>
      <c r="BO344" s="64">
        <f t="shared" si="61"/>
        <v>1.6125</v>
      </c>
      <c r="BP344" s="64">
        <f t="shared" si="62"/>
        <v>1.625</v>
      </c>
    </row>
    <row r="345" spans="1:68" ht="37.5" hidden="1" customHeight="1" x14ac:dyDescent="0.25">
      <c r="A345" s="54" t="s">
        <v>556</v>
      </c>
      <c r="B345" s="54" t="s">
        <v>557</v>
      </c>
      <c r="C345" s="31">
        <v>4301011867</v>
      </c>
      <c r="D345" s="576">
        <v>4680115884830</v>
      </c>
      <c r="E345" s="577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1"/>
      <c r="R345" s="581"/>
      <c r="S345" s="581"/>
      <c r="T345" s="582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6">
        <v>4680115882638</v>
      </c>
      <c r="E346" s="577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1"/>
      <c r="R346" s="581"/>
      <c r="S346" s="581"/>
      <c r="T346" s="582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6">
        <v>4680115884922</v>
      </c>
      <c r="E347" s="577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1"/>
      <c r="R347" s="581"/>
      <c r="S347" s="581"/>
      <c r="T347" s="582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6">
        <v>4680115884861</v>
      </c>
      <c r="E348" s="577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1"/>
      <c r="R348" s="581"/>
      <c r="S348" s="581"/>
      <c r="T348" s="582"/>
      <c r="U348" s="34"/>
      <c r="V348" s="34"/>
      <c r="W348" s="35" t="s">
        <v>70</v>
      </c>
      <c r="X348" s="567">
        <v>29</v>
      </c>
      <c r="Y348" s="568">
        <f t="shared" si="58"/>
        <v>30</v>
      </c>
      <c r="Z348" s="36">
        <f>IFERROR(IF(Y348=0,"",ROUNDUP(Y348/H348,0)*0.00902),"")</f>
        <v>5.4120000000000001E-2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30.218</v>
      </c>
      <c r="BN348" s="64">
        <f t="shared" si="60"/>
        <v>31.26</v>
      </c>
      <c r="BO348" s="64">
        <f t="shared" si="61"/>
        <v>4.3939393939393938E-2</v>
      </c>
      <c r="BP348" s="64">
        <f t="shared" si="62"/>
        <v>4.5454545454545456E-2</v>
      </c>
    </row>
    <row r="349" spans="1:68" x14ac:dyDescent="0.2">
      <c r="A349" s="591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2"/>
      <c r="P349" s="578" t="s">
        <v>72</v>
      </c>
      <c r="Q349" s="572"/>
      <c r="R349" s="572"/>
      <c r="S349" s="572"/>
      <c r="T349" s="572"/>
      <c r="U349" s="572"/>
      <c r="V349" s="57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103.53333333333333</v>
      </c>
      <c r="Y349" s="569">
        <f>IFERROR(Y342/H342,"0")+IFERROR(Y343/H343,"0")+IFERROR(Y344/H344,"0")+IFERROR(Y345/H345,"0")+IFERROR(Y346/H346,"0")+IFERROR(Y347/H347,"0")+IFERROR(Y348/H348,"0")</f>
        <v>105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2.2073700000000001</v>
      </c>
      <c r="AA349" s="570"/>
      <c r="AB349" s="570"/>
      <c r="AC349" s="570"/>
    </row>
    <row r="350" spans="1:68" x14ac:dyDescent="0.2">
      <c r="A350" s="575"/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92"/>
      <c r="P350" s="578" t="s">
        <v>72</v>
      </c>
      <c r="Q350" s="572"/>
      <c r="R350" s="572"/>
      <c r="S350" s="572"/>
      <c r="T350" s="572"/>
      <c r="U350" s="572"/>
      <c r="V350" s="573"/>
      <c r="W350" s="37" t="s">
        <v>70</v>
      </c>
      <c r="X350" s="569">
        <f>IFERROR(SUM(X342:X348),"0")</f>
        <v>1495</v>
      </c>
      <c r="Y350" s="569">
        <f>IFERROR(SUM(Y342:Y348),"0")</f>
        <v>1515</v>
      </c>
      <c r="Z350" s="37"/>
      <c r="AA350" s="570"/>
      <c r="AB350" s="570"/>
      <c r="AC350" s="570"/>
    </row>
    <row r="351" spans="1:68" ht="14.25" hidden="1" customHeight="1" x14ac:dyDescent="0.25">
      <c r="A351" s="574" t="s">
        <v>139</v>
      </c>
      <c r="B351" s="575"/>
      <c r="C351" s="575"/>
      <c r="D351" s="575"/>
      <c r="E351" s="575"/>
      <c r="F351" s="575"/>
      <c r="G351" s="575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  <c r="U351" s="575"/>
      <c r="V351" s="575"/>
      <c r="W351" s="575"/>
      <c r="X351" s="575"/>
      <c r="Y351" s="575"/>
      <c r="Z351" s="575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6">
        <v>4607091383980</v>
      </c>
      <c r="E352" s="577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8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1"/>
      <c r="R352" s="581"/>
      <c r="S352" s="581"/>
      <c r="T352" s="582"/>
      <c r="U352" s="34"/>
      <c r="V352" s="34"/>
      <c r="W352" s="35" t="s">
        <v>70</v>
      </c>
      <c r="X352" s="567">
        <v>1017</v>
      </c>
      <c r="Y352" s="568">
        <f>IFERROR(IF(X352="",0,CEILING((X352/$H352),1)*$H352),"")</f>
        <v>1020</v>
      </c>
      <c r="Z352" s="36">
        <f>IFERROR(IF(Y352=0,"",ROUNDUP(Y352/H352,0)*0.02175),"")</f>
        <v>1.4789999999999999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1049.5440000000001</v>
      </c>
      <c r="BN352" s="64">
        <f>IFERROR(Y352*I352/H352,"0")</f>
        <v>1052.6400000000001</v>
      </c>
      <c r="BO352" s="64">
        <f>IFERROR(1/J352*(X352/H352),"0")</f>
        <v>1.4124999999999999</v>
      </c>
      <c r="BP352" s="64">
        <f>IFERROR(1/J352*(Y352/H352),"0")</f>
        <v>1.4166666666666665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6">
        <v>4607091384178</v>
      </c>
      <c r="E353" s="577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1"/>
      <c r="R353" s="581"/>
      <c r="S353" s="581"/>
      <c r="T353" s="582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1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2"/>
      <c r="P354" s="578" t="s">
        <v>72</v>
      </c>
      <c r="Q354" s="572"/>
      <c r="R354" s="572"/>
      <c r="S354" s="572"/>
      <c r="T354" s="572"/>
      <c r="U354" s="572"/>
      <c r="V354" s="573"/>
      <c r="W354" s="37" t="s">
        <v>73</v>
      </c>
      <c r="X354" s="569">
        <f>IFERROR(X352/H352,"0")+IFERROR(X353/H353,"0")</f>
        <v>67.8</v>
      </c>
      <c r="Y354" s="569">
        <f>IFERROR(Y352/H352,"0")+IFERROR(Y353/H353,"0")</f>
        <v>68</v>
      </c>
      <c r="Z354" s="569">
        <f>IFERROR(IF(Z352="",0,Z352),"0")+IFERROR(IF(Z353="",0,Z353),"0")</f>
        <v>1.4789999999999999</v>
      </c>
      <c r="AA354" s="570"/>
      <c r="AB354" s="570"/>
      <c r="AC354" s="570"/>
    </row>
    <row r="355" spans="1:68" x14ac:dyDescent="0.2">
      <c r="A355" s="575"/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92"/>
      <c r="P355" s="578" t="s">
        <v>72</v>
      </c>
      <c r="Q355" s="572"/>
      <c r="R355" s="572"/>
      <c r="S355" s="572"/>
      <c r="T355" s="572"/>
      <c r="U355" s="572"/>
      <c r="V355" s="573"/>
      <c r="W355" s="37" t="s">
        <v>70</v>
      </c>
      <c r="X355" s="569">
        <f>IFERROR(SUM(X352:X353),"0")</f>
        <v>1017</v>
      </c>
      <c r="Y355" s="569">
        <f>IFERROR(SUM(Y352:Y353),"0")</f>
        <v>1020</v>
      </c>
      <c r="Z355" s="37"/>
      <c r="AA355" s="570"/>
      <c r="AB355" s="570"/>
      <c r="AC355" s="570"/>
    </row>
    <row r="356" spans="1:68" ht="14.25" hidden="1" customHeight="1" x14ac:dyDescent="0.25">
      <c r="A356" s="574" t="s">
        <v>74</v>
      </c>
      <c r="B356" s="575"/>
      <c r="C356" s="575"/>
      <c r="D356" s="575"/>
      <c r="E356" s="575"/>
      <c r="F356" s="575"/>
      <c r="G356" s="575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  <c r="U356" s="575"/>
      <c r="V356" s="575"/>
      <c r="W356" s="575"/>
      <c r="X356" s="575"/>
      <c r="Y356" s="575"/>
      <c r="Z356" s="575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6">
        <v>4607091383928</v>
      </c>
      <c r="E357" s="577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6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1"/>
      <c r="R357" s="581"/>
      <c r="S357" s="581"/>
      <c r="T357" s="582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6">
        <v>4607091384260</v>
      </c>
      <c r="E358" s="577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1"/>
      <c r="R358" s="581"/>
      <c r="S358" s="581"/>
      <c r="T358" s="582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91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2"/>
      <c r="P359" s="578" t="s">
        <v>72</v>
      </c>
      <c r="Q359" s="572"/>
      <c r="R359" s="572"/>
      <c r="S359" s="572"/>
      <c r="T359" s="572"/>
      <c r="U359" s="572"/>
      <c r="V359" s="57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75"/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92"/>
      <c r="P360" s="578" t="s">
        <v>72</v>
      </c>
      <c r="Q360" s="572"/>
      <c r="R360" s="572"/>
      <c r="S360" s="572"/>
      <c r="T360" s="572"/>
      <c r="U360" s="572"/>
      <c r="V360" s="57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4" t="s">
        <v>174</v>
      </c>
      <c r="B361" s="575"/>
      <c r="C361" s="575"/>
      <c r="D361" s="575"/>
      <c r="E361" s="575"/>
      <c r="F361" s="575"/>
      <c r="G361" s="575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6">
        <v>4607091384673</v>
      </c>
      <c r="E362" s="577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65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1"/>
      <c r="R362" s="581"/>
      <c r="S362" s="581"/>
      <c r="T362" s="582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1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2"/>
      <c r="P363" s="578" t="s">
        <v>72</v>
      </c>
      <c r="Q363" s="572"/>
      <c r="R363" s="572"/>
      <c r="S363" s="572"/>
      <c r="T363" s="572"/>
      <c r="U363" s="572"/>
      <c r="V363" s="57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75"/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92"/>
      <c r="P364" s="578" t="s">
        <v>72</v>
      </c>
      <c r="Q364" s="572"/>
      <c r="R364" s="572"/>
      <c r="S364" s="572"/>
      <c r="T364" s="572"/>
      <c r="U364" s="572"/>
      <c r="V364" s="57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3" t="s">
        <v>580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62"/>
      <c r="AB365" s="562"/>
      <c r="AC365" s="562"/>
    </row>
    <row r="366" spans="1:68" ht="14.25" hidden="1" customHeight="1" x14ac:dyDescent="0.25">
      <c r="A366" s="574" t="s">
        <v>103</v>
      </c>
      <c r="B366" s="575"/>
      <c r="C366" s="575"/>
      <c r="D366" s="575"/>
      <c r="E366" s="575"/>
      <c r="F366" s="575"/>
      <c r="G366" s="575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  <c r="U366" s="575"/>
      <c r="V366" s="575"/>
      <c r="W366" s="575"/>
      <c r="X366" s="575"/>
      <c r="Y366" s="575"/>
      <c r="Z366" s="575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6">
        <v>4680115881907</v>
      </c>
      <c r="E367" s="577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1"/>
      <c r="R367" s="581"/>
      <c r="S367" s="581"/>
      <c r="T367" s="582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6">
        <v>4680115884892</v>
      </c>
      <c r="E368" s="577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1"/>
      <c r="R368" s="581"/>
      <c r="S368" s="581"/>
      <c r="T368" s="582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6">
        <v>4680115884885</v>
      </c>
      <c r="E369" s="577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4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1"/>
      <c r="R369" s="581"/>
      <c r="S369" s="581"/>
      <c r="T369" s="582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6">
        <v>4680115884908</v>
      </c>
      <c r="E370" s="577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6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1"/>
      <c r="R370" s="581"/>
      <c r="S370" s="581"/>
      <c r="T370" s="582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1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2"/>
      <c r="P371" s="578" t="s">
        <v>72</v>
      </c>
      <c r="Q371" s="572"/>
      <c r="R371" s="572"/>
      <c r="S371" s="572"/>
      <c r="T371" s="572"/>
      <c r="U371" s="572"/>
      <c r="V371" s="57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75"/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92"/>
      <c r="P372" s="578" t="s">
        <v>72</v>
      </c>
      <c r="Q372" s="572"/>
      <c r="R372" s="572"/>
      <c r="S372" s="572"/>
      <c r="T372" s="572"/>
      <c r="U372" s="572"/>
      <c r="V372" s="57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4" t="s">
        <v>64</v>
      </c>
      <c r="B373" s="575"/>
      <c r="C373" s="575"/>
      <c r="D373" s="575"/>
      <c r="E373" s="575"/>
      <c r="F373" s="575"/>
      <c r="G373" s="575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  <c r="U373" s="575"/>
      <c r="V373" s="575"/>
      <c r="W373" s="575"/>
      <c r="X373" s="575"/>
      <c r="Y373" s="575"/>
      <c r="Z373" s="575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6">
        <v>4607091384802</v>
      </c>
      <c r="E374" s="577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1"/>
      <c r="R374" s="581"/>
      <c r="S374" s="581"/>
      <c r="T374" s="582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1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2"/>
      <c r="P375" s="578" t="s">
        <v>72</v>
      </c>
      <c r="Q375" s="572"/>
      <c r="R375" s="572"/>
      <c r="S375" s="572"/>
      <c r="T375" s="572"/>
      <c r="U375" s="572"/>
      <c r="V375" s="57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75"/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92"/>
      <c r="P376" s="578" t="s">
        <v>72</v>
      </c>
      <c r="Q376" s="572"/>
      <c r="R376" s="572"/>
      <c r="S376" s="572"/>
      <c r="T376" s="572"/>
      <c r="U376" s="572"/>
      <c r="V376" s="57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4" t="s">
        <v>74</v>
      </c>
      <c r="B377" s="575"/>
      <c r="C377" s="575"/>
      <c r="D377" s="575"/>
      <c r="E377" s="575"/>
      <c r="F377" s="575"/>
      <c r="G377" s="575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  <c r="U377" s="575"/>
      <c r="V377" s="575"/>
      <c r="W377" s="575"/>
      <c r="X377" s="575"/>
      <c r="Y377" s="575"/>
      <c r="Z377" s="575"/>
      <c r="AA377" s="563"/>
      <c r="AB377" s="563"/>
      <c r="AC377" s="563"/>
    </row>
    <row r="378" spans="1:68" ht="27" hidden="1" customHeight="1" x14ac:dyDescent="0.25">
      <c r="A378" s="54" t="s">
        <v>594</v>
      </c>
      <c r="B378" s="54" t="s">
        <v>595</v>
      </c>
      <c r="C378" s="31">
        <v>4301051899</v>
      </c>
      <c r="D378" s="576">
        <v>4607091384246</v>
      </c>
      <c r="E378" s="577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1"/>
      <c r="R378" s="581"/>
      <c r="S378" s="581"/>
      <c r="T378" s="582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6">
        <v>4607091384253</v>
      </c>
      <c r="E379" s="577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87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1"/>
      <c r="R379" s="581"/>
      <c r="S379" s="581"/>
      <c r="T379" s="582"/>
      <c r="U379" s="34"/>
      <c r="V379" s="34"/>
      <c r="W379" s="35" t="s">
        <v>70</v>
      </c>
      <c r="X379" s="567">
        <v>36</v>
      </c>
      <c r="Y379" s="568">
        <f>IFERROR(IF(X379="",0,CEILING((X379/$H379),1)*$H379),"")</f>
        <v>36</v>
      </c>
      <c r="Z379" s="36">
        <f>IFERROR(IF(Y379=0,"",ROUNDUP(Y379/H379,0)*0.00651),"")</f>
        <v>9.7650000000000001E-2</v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39.960000000000008</v>
      </c>
      <c r="BN379" s="64">
        <f>IFERROR(Y379*I379/H379,"0")</f>
        <v>39.960000000000008</v>
      </c>
      <c r="BO379" s="64">
        <f>IFERROR(1/J379*(X379/H379),"0")</f>
        <v>8.241758241758243E-2</v>
      </c>
      <c r="BP379" s="64">
        <f>IFERROR(1/J379*(Y379/H379),"0")</f>
        <v>8.241758241758243E-2</v>
      </c>
    </row>
    <row r="380" spans="1:68" x14ac:dyDescent="0.2">
      <c r="A380" s="591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2"/>
      <c r="P380" s="578" t="s">
        <v>72</v>
      </c>
      <c r="Q380" s="572"/>
      <c r="R380" s="572"/>
      <c r="S380" s="572"/>
      <c r="T380" s="572"/>
      <c r="U380" s="572"/>
      <c r="V380" s="573"/>
      <c r="W380" s="37" t="s">
        <v>73</v>
      </c>
      <c r="X380" s="569">
        <f>IFERROR(X378/H378,"0")+IFERROR(X379/H379,"0")</f>
        <v>15</v>
      </c>
      <c r="Y380" s="569">
        <f>IFERROR(Y378/H378,"0")+IFERROR(Y379/H379,"0")</f>
        <v>15</v>
      </c>
      <c r="Z380" s="569">
        <f>IFERROR(IF(Z378="",0,Z378),"0")+IFERROR(IF(Z379="",0,Z379),"0")</f>
        <v>9.7650000000000001E-2</v>
      </c>
      <c r="AA380" s="570"/>
      <c r="AB380" s="570"/>
      <c r="AC380" s="570"/>
    </row>
    <row r="381" spans="1:68" x14ac:dyDescent="0.2">
      <c r="A381" s="575"/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92"/>
      <c r="P381" s="578" t="s">
        <v>72</v>
      </c>
      <c r="Q381" s="572"/>
      <c r="R381" s="572"/>
      <c r="S381" s="572"/>
      <c r="T381" s="572"/>
      <c r="U381" s="572"/>
      <c r="V381" s="573"/>
      <c r="W381" s="37" t="s">
        <v>70</v>
      </c>
      <c r="X381" s="569">
        <f>IFERROR(SUM(X378:X379),"0")</f>
        <v>36</v>
      </c>
      <c r="Y381" s="569">
        <f>IFERROR(SUM(Y378:Y379),"0")</f>
        <v>36</v>
      </c>
      <c r="Z381" s="37"/>
      <c r="AA381" s="570"/>
      <c r="AB381" s="570"/>
      <c r="AC381" s="570"/>
    </row>
    <row r="382" spans="1:68" ht="14.25" hidden="1" customHeight="1" x14ac:dyDescent="0.25">
      <c r="A382" s="574" t="s">
        <v>174</v>
      </c>
      <c r="B382" s="575"/>
      <c r="C382" s="575"/>
      <c r="D382" s="575"/>
      <c r="E382" s="575"/>
      <c r="F382" s="575"/>
      <c r="G382" s="575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  <c r="U382" s="575"/>
      <c r="V382" s="575"/>
      <c r="W382" s="575"/>
      <c r="X382" s="575"/>
      <c r="Y382" s="575"/>
      <c r="Z382" s="575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6">
        <v>4607091389357</v>
      </c>
      <c r="E383" s="577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1"/>
      <c r="R383" s="581"/>
      <c r="S383" s="581"/>
      <c r="T383" s="582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1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2"/>
      <c r="P384" s="578" t="s">
        <v>72</v>
      </c>
      <c r="Q384" s="572"/>
      <c r="R384" s="572"/>
      <c r="S384" s="572"/>
      <c r="T384" s="572"/>
      <c r="U384" s="572"/>
      <c r="V384" s="57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75"/>
      <c r="B385" s="575"/>
      <c r="C385" s="575"/>
      <c r="D385" s="575"/>
      <c r="E385" s="575"/>
      <c r="F385" s="575"/>
      <c r="G385" s="575"/>
      <c r="H385" s="575"/>
      <c r="I385" s="575"/>
      <c r="J385" s="575"/>
      <c r="K385" s="575"/>
      <c r="L385" s="575"/>
      <c r="M385" s="575"/>
      <c r="N385" s="575"/>
      <c r="O385" s="592"/>
      <c r="P385" s="578" t="s">
        <v>72</v>
      </c>
      <c r="Q385" s="572"/>
      <c r="R385" s="572"/>
      <c r="S385" s="572"/>
      <c r="T385" s="572"/>
      <c r="U385" s="572"/>
      <c r="V385" s="57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596" t="s">
        <v>602</v>
      </c>
      <c r="B386" s="597"/>
      <c r="C386" s="597"/>
      <c r="D386" s="597"/>
      <c r="E386" s="597"/>
      <c r="F386" s="597"/>
      <c r="G386" s="597"/>
      <c r="H386" s="597"/>
      <c r="I386" s="597"/>
      <c r="J386" s="597"/>
      <c r="K386" s="597"/>
      <c r="L386" s="597"/>
      <c r="M386" s="597"/>
      <c r="N386" s="597"/>
      <c r="O386" s="597"/>
      <c r="P386" s="597"/>
      <c r="Q386" s="597"/>
      <c r="R386" s="597"/>
      <c r="S386" s="597"/>
      <c r="T386" s="597"/>
      <c r="U386" s="597"/>
      <c r="V386" s="597"/>
      <c r="W386" s="597"/>
      <c r="X386" s="597"/>
      <c r="Y386" s="597"/>
      <c r="Z386" s="597"/>
      <c r="AA386" s="48"/>
      <c r="AB386" s="48"/>
      <c r="AC386" s="48"/>
    </row>
    <row r="387" spans="1:68" ht="16.5" hidden="1" customHeight="1" x14ac:dyDescent="0.25">
      <c r="A387" s="583" t="s">
        <v>603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62"/>
      <c r="AB387" s="562"/>
      <c r="AC387" s="562"/>
    </row>
    <row r="388" spans="1:68" ht="14.25" hidden="1" customHeight="1" x14ac:dyDescent="0.25">
      <c r="A388" s="574" t="s">
        <v>64</v>
      </c>
      <c r="B388" s="575"/>
      <c r="C388" s="575"/>
      <c r="D388" s="575"/>
      <c r="E388" s="575"/>
      <c r="F388" s="575"/>
      <c r="G388" s="575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  <c r="U388" s="575"/>
      <c r="V388" s="575"/>
      <c r="W388" s="575"/>
      <c r="X388" s="575"/>
      <c r="Y388" s="575"/>
      <c r="Z388" s="575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6">
        <v>4680115886100</v>
      </c>
      <c r="E389" s="577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1"/>
      <c r="R389" s="581"/>
      <c r="S389" s="581"/>
      <c r="T389" s="582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6">
        <v>4680115886117</v>
      </c>
      <c r="E390" s="577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1"/>
      <c r="R390" s="581"/>
      <c r="S390" s="581"/>
      <c r="T390" s="582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6">
        <v>4680115886117</v>
      </c>
      <c r="E391" s="577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9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1"/>
      <c r="R391" s="581"/>
      <c r="S391" s="581"/>
      <c r="T391" s="582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6">
        <v>4680115886124</v>
      </c>
      <c r="E392" s="577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1"/>
      <c r="R392" s="581"/>
      <c r="S392" s="581"/>
      <c r="T392" s="582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6">
        <v>4680115883147</v>
      </c>
      <c r="E393" s="577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1"/>
      <c r="R393" s="581"/>
      <c r="S393" s="581"/>
      <c r="T393" s="582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616</v>
      </c>
      <c r="B394" s="54" t="s">
        <v>617</v>
      </c>
      <c r="C394" s="31">
        <v>4301031362</v>
      </c>
      <c r="D394" s="576">
        <v>4607091384338</v>
      </c>
      <c r="E394" s="577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1"/>
      <c r="R394" s="581"/>
      <c r="S394" s="581"/>
      <c r="T394" s="582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6">
        <v>4607091389524</v>
      </c>
      <c r="E395" s="577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1"/>
      <c r="R395" s="581"/>
      <c r="S395" s="581"/>
      <c r="T395" s="582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6">
        <v>4680115883161</v>
      </c>
      <c r="E396" s="577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1"/>
      <c r="R396" s="581"/>
      <c r="S396" s="581"/>
      <c r="T396" s="582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624</v>
      </c>
      <c r="B397" s="54" t="s">
        <v>625</v>
      </c>
      <c r="C397" s="31">
        <v>4301031358</v>
      </c>
      <c r="D397" s="576">
        <v>4607091389531</v>
      </c>
      <c r="E397" s="577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1"/>
      <c r="R397" s="581"/>
      <c r="S397" s="581"/>
      <c r="T397" s="582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6">
        <v>4607091384345</v>
      </c>
      <c r="E398" s="577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1"/>
      <c r="R398" s="581"/>
      <c r="S398" s="581"/>
      <c r="T398" s="582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91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2"/>
      <c r="P399" s="578" t="s">
        <v>72</v>
      </c>
      <c r="Q399" s="572"/>
      <c r="R399" s="572"/>
      <c r="S399" s="572"/>
      <c r="T399" s="572"/>
      <c r="U399" s="572"/>
      <c r="V399" s="57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75"/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92"/>
      <c r="P400" s="578" t="s">
        <v>72</v>
      </c>
      <c r="Q400" s="572"/>
      <c r="R400" s="572"/>
      <c r="S400" s="572"/>
      <c r="T400" s="572"/>
      <c r="U400" s="572"/>
      <c r="V400" s="573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4" t="s">
        <v>74</v>
      </c>
      <c r="B401" s="575"/>
      <c r="C401" s="575"/>
      <c r="D401" s="575"/>
      <c r="E401" s="575"/>
      <c r="F401" s="575"/>
      <c r="G401" s="575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  <c r="U401" s="575"/>
      <c r="V401" s="575"/>
      <c r="W401" s="575"/>
      <c r="X401" s="575"/>
      <c r="Y401" s="575"/>
      <c r="Z401" s="575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6">
        <v>4607091384352</v>
      </c>
      <c r="E402" s="577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1"/>
      <c r="R402" s="581"/>
      <c r="S402" s="581"/>
      <c r="T402" s="582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6">
        <v>4607091389654</v>
      </c>
      <c r="E403" s="577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1"/>
      <c r="R403" s="581"/>
      <c r="S403" s="581"/>
      <c r="T403" s="582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91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2"/>
      <c r="P404" s="578" t="s">
        <v>72</v>
      </c>
      <c r="Q404" s="572"/>
      <c r="R404" s="572"/>
      <c r="S404" s="572"/>
      <c r="T404" s="572"/>
      <c r="U404" s="572"/>
      <c r="V404" s="57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75"/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92"/>
      <c r="P405" s="578" t="s">
        <v>72</v>
      </c>
      <c r="Q405" s="572"/>
      <c r="R405" s="572"/>
      <c r="S405" s="572"/>
      <c r="T405" s="572"/>
      <c r="U405" s="572"/>
      <c r="V405" s="57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3" t="s">
        <v>635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62"/>
      <c r="AB406" s="562"/>
      <c r="AC406" s="562"/>
    </row>
    <row r="407" spans="1:68" ht="14.25" hidden="1" customHeight="1" x14ac:dyDescent="0.25">
      <c r="A407" s="574" t="s">
        <v>139</v>
      </c>
      <c r="B407" s="575"/>
      <c r="C407" s="575"/>
      <c r="D407" s="575"/>
      <c r="E407" s="575"/>
      <c r="F407" s="575"/>
      <c r="G407" s="575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  <c r="U407" s="575"/>
      <c r="V407" s="575"/>
      <c r="W407" s="575"/>
      <c r="X407" s="575"/>
      <c r="Y407" s="575"/>
      <c r="Z407" s="575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6">
        <v>4680115885240</v>
      </c>
      <c r="E408" s="577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6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1"/>
      <c r="R408" s="581"/>
      <c r="S408" s="581"/>
      <c r="T408" s="582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6">
        <v>4607091389364</v>
      </c>
      <c r="E409" s="577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1"/>
      <c r="R409" s="581"/>
      <c r="S409" s="581"/>
      <c r="T409" s="582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91"/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92"/>
      <c r="P410" s="578" t="s">
        <v>72</v>
      </c>
      <c r="Q410" s="572"/>
      <c r="R410" s="572"/>
      <c r="S410" s="572"/>
      <c r="T410" s="572"/>
      <c r="U410" s="572"/>
      <c r="V410" s="57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75"/>
      <c r="B411" s="575"/>
      <c r="C411" s="575"/>
      <c r="D411" s="575"/>
      <c r="E411" s="575"/>
      <c r="F411" s="575"/>
      <c r="G411" s="575"/>
      <c r="H411" s="575"/>
      <c r="I411" s="575"/>
      <c r="J411" s="575"/>
      <c r="K411" s="575"/>
      <c r="L411" s="575"/>
      <c r="M411" s="575"/>
      <c r="N411" s="575"/>
      <c r="O411" s="592"/>
      <c r="P411" s="578" t="s">
        <v>72</v>
      </c>
      <c r="Q411" s="572"/>
      <c r="R411" s="572"/>
      <c r="S411" s="572"/>
      <c r="T411" s="572"/>
      <c r="U411" s="572"/>
      <c r="V411" s="57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4" t="s">
        <v>64</v>
      </c>
      <c r="B412" s="575"/>
      <c r="C412" s="575"/>
      <c r="D412" s="575"/>
      <c r="E412" s="575"/>
      <c r="F412" s="575"/>
      <c r="G412" s="575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  <c r="U412" s="575"/>
      <c r="V412" s="575"/>
      <c r="W412" s="575"/>
      <c r="X412" s="575"/>
      <c r="Y412" s="575"/>
      <c r="Z412" s="575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6">
        <v>4680115886094</v>
      </c>
      <c r="E413" s="577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1"/>
      <c r="R413" s="581"/>
      <c r="S413" s="581"/>
      <c r="T413" s="582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6">
        <v>4607091389425</v>
      </c>
      <c r="E414" s="577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1"/>
      <c r="R414" s="581"/>
      <c r="S414" s="581"/>
      <c r="T414" s="582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6">
        <v>4680115880771</v>
      </c>
      <c r="E415" s="577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1"/>
      <c r="R415" s="581"/>
      <c r="S415" s="581"/>
      <c r="T415" s="582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6">
        <v>4607091389500</v>
      </c>
      <c r="E416" s="577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1"/>
      <c r="R416" s="581"/>
      <c r="S416" s="581"/>
      <c r="T416" s="582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91"/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92"/>
      <c r="P417" s="578" t="s">
        <v>72</v>
      </c>
      <c r="Q417" s="572"/>
      <c r="R417" s="572"/>
      <c r="S417" s="572"/>
      <c r="T417" s="572"/>
      <c r="U417" s="572"/>
      <c r="V417" s="57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75"/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92"/>
      <c r="P418" s="578" t="s">
        <v>72</v>
      </c>
      <c r="Q418" s="572"/>
      <c r="R418" s="572"/>
      <c r="S418" s="572"/>
      <c r="T418" s="572"/>
      <c r="U418" s="572"/>
      <c r="V418" s="57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3" t="s">
        <v>653</v>
      </c>
      <c r="B419" s="575"/>
      <c r="C419" s="575"/>
      <c r="D419" s="575"/>
      <c r="E419" s="575"/>
      <c r="F419" s="575"/>
      <c r="G419" s="575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  <c r="U419" s="575"/>
      <c r="V419" s="575"/>
      <c r="W419" s="575"/>
      <c r="X419" s="575"/>
      <c r="Y419" s="575"/>
      <c r="Z419" s="575"/>
      <c r="AA419" s="562"/>
      <c r="AB419" s="562"/>
      <c r="AC419" s="562"/>
    </row>
    <row r="420" spans="1:68" ht="14.25" hidden="1" customHeight="1" x14ac:dyDescent="0.25">
      <c r="A420" s="574" t="s">
        <v>64</v>
      </c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  <c r="U420" s="575"/>
      <c r="V420" s="575"/>
      <c r="W420" s="575"/>
      <c r="X420" s="575"/>
      <c r="Y420" s="575"/>
      <c r="Z420" s="575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6">
        <v>4680115885110</v>
      </c>
      <c r="E421" s="577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64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1"/>
      <c r="R421" s="581"/>
      <c r="S421" s="581"/>
      <c r="T421" s="582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91"/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92"/>
      <c r="P422" s="578" t="s">
        <v>72</v>
      </c>
      <c r="Q422" s="572"/>
      <c r="R422" s="572"/>
      <c r="S422" s="572"/>
      <c r="T422" s="572"/>
      <c r="U422" s="572"/>
      <c r="V422" s="57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75"/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92"/>
      <c r="P423" s="578" t="s">
        <v>72</v>
      </c>
      <c r="Q423" s="572"/>
      <c r="R423" s="572"/>
      <c r="S423" s="572"/>
      <c r="T423" s="572"/>
      <c r="U423" s="572"/>
      <c r="V423" s="57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3" t="s">
        <v>657</v>
      </c>
      <c r="B424" s="575"/>
      <c r="C424" s="575"/>
      <c r="D424" s="575"/>
      <c r="E424" s="575"/>
      <c r="F424" s="575"/>
      <c r="G424" s="575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  <c r="U424" s="575"/>
      <c r="V424" s="575"/>
      <c r="W424" s="575"/>
      <c r="X424" s="575"/>
      <c r="Y424" s="575"/>
      <c r="Z424" s="575"/>
      <c r="AA424" s="562"/>
      <c r="AB424" s="562"/>
      <c r="AC424" s="562"/>
    </row>
    <row r="425" spans="1:68" ht="14.25" hidden="1" customHeight="1" x14ac:dyDescent="0.25">
      <c r="A425" s="574" t="s">
        <v>64</v>
      </c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  <c r="U425" s="575"/>
      <c r="V425" s="575"/>
      <c r="W425" s="575"/>
      <c r="X425" s="575"/>
      <c r="Y425" s="575"/>
      <c r="Z425" s="575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6">
        <v>4680115885103</v>
      </c>
      <c r="E426" s="577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8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1"/>
      <c r="R426" s="581"/>
      <c r="S426" s="581"/>
      <c r="T426" s="582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91"/>
      <c r="B427" s="575"/>
      <c r="C427" s="575"/>
      <c r="D427" s="575"/>
      <c r="E427" s="575"/>
      <c r="F427" s="575"/>
      <c r="G427" s="575"/>
      <c r="H427" s="575"/>
      <c r="I427" s="575"/>
      <c r="J427" s="575"/>
      <c r="K427" s="575"/>
      <c r="L427" s="575"/>
      <c r="M427" s="575"/>
      <c r="N427" s="575"/>
      <c r="O427" s="592"/>
      <c r="P427" s="578" t="s">
        <v>72</v>
      </c>
      <c r="Q427" s="572"/>
      <c r="R427" s="572"/>
      <c r="S427" s="572"/>
      <c r="T427" s="572"/>
      <c r="U427" s="572"/>
      <c r="V427" s="57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75"/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92"/>
      <c r="P428" s="578" t="s">
        <v>72</v>
      </c>
      <c r="Q428" s="572"/>
      <c r="R428" s="572"/>
      <c r="S428" s="572"/>
      <c r="T428" s="572"/>
      <c r="U428" s="572"/>
      <c r="V428" s="57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596" t="s">
        <v>661</v>
      </c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7"/>
      <c r="P429" s="597"/>
      <c r="Q429" s="597"/>
      <c r="R429" s="597"/>
      <c r="S429" s="597"/>
      <c r="T429" s="597"/>
      <c r="U429" s="597"/>
      <c r="V429" s="597"/>
      <c r="W429" s="597"/>
      <c r="X429" s="597"/>
      <c r="Y429" s="597"/>
      <c r="Z429" s="597"/>
      <c r="AA429" s="48"/>
      <c r="AB429" s="48"/>
      <c r="AC429" s="48"/>
    </row>
    <row r="430" spans="1:68" ht="16.5" hidden="1" customHeight="1" x14ac:dyDescent="0.25">
      <c r="A430" s="583" t="s">
        <v>661</v>
      </c>
      <c r="B430" s="575"/>
      <c r="C430" s="575"/>
      <c r="D430" s="575"/>
      <c r="E430" s="575"/>
      <c r="F430" s="575"/>
      <c r="G430" s="575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  <c r="U430" s="575"/>
      <c r="V430" s="575"/>
      <c r="W430" s="575"/>
      <c r="X430" s="575"/>
      <c r="Y430" s="575"/>
      <c r="Z430" s="575"/>
      <c r="AA430" s="562"/>
      <c r="AB430" s="562"/>
      <c r="AC430" s="562"/>
    </row>
    <row r="431" spans="1:68" ht="14.25" hidden="1" customHeight="1" x14ac:dyDescent="0.25">
      <c r="A431" s="574" t="s">
        <v>103</v>
      </c>
      <c r="B431" s="575"/>
      <c r="C431" s="575"/>
      <c r="D431" s="575"/>
      <c r="E431" s="575"/>
      <c r="F431" s="575"/>
      <c r="G431" s="575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  <c r="U431" s="575"/>
      <c r="V431" s="575"/>
      <c r="W431" s="575"/>
      <c r="X431" s="575"/>
      <c r="Y431" s="575"/>
      <c r="Z431" s="575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76">
        <v>4607091389067</v>
      </c>
      <c r="E432" s="577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1"/>
      <c r="R432" s="581"/>
      <c r="S432" s="581"/>
      <c r="T432" s="582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6">
        <v>4680115885271</v>
      </c>
      <c r="E433" s="577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1"/>
      <c r="R433" s="581"/>
      <c r="S433" s="581"/>
      <c r="T433" s="582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4301011376</v>
      </c>
      <c r="D434" s="576">
        <v>4680115885226</v>
      </c>
      <c r="E434" s="577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6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1"/>
      <c r="R434" s="581"/>
      <c r="S434" s="581"/>
      <c r="T434" s="582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6">
        <v>4607091383522</v>
      </c>
      <c r="E435" s="577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3" t="s">
        <v>673</v>
      </c>
      <c r="Q435" s="581"/>
      <c r="R435" s="581"/>
      <c r="S435" s="581"/>
      <c r="T435" s="582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6">
        <v>4680115884502</v>
      </c>
      <c r="E436" s="577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1"/>
      <c r="R436" s="581"/>
      <c r="S436" s="581"/>
      <c r="T436" s="582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hidden="1" customHeight="1" x14ac:dyDescent="0.25">
      <c r="A437" s="54" t="s">
        <v>678</v>
      </c>
      <c r="B437" s="54" t="s">
        <v>679</v>
      </c>
      <c r="C437" s="31">
        <v>4301011771</v>
      </c>
      <c r="D437" s="576">
        <v>4607091389104</v>
      </c>
      <c r="E437" s="577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1"/>
      <c r="R437" s="581"/>
      <c r="S437" s="581"/>
      <c r="T437" s="582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6">
        <v>4680115884519</v>
      </c>
      <c r="E438" s="577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1"/>
      <c r="R438" s="581"/>
      <c r="S438" s="581"/>
      <c r="T438" s="582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6">
        <v>4680115886391</v>
      </c>
      <c r="E439" s="577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6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1"/>
      <c r="R439" s="581"/>
      <c r="S439" s="581"/>
      <c r="T439" s="582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76">
        <v>4680115880603</v>
      </c>
      <c r="E440" s="577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1"/>
      <c r="R440" s="581"/>
      <c r="S440" s="581"/>
      <c r="T440" s="582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6">
        <v>4680115880603</v>
      </c>
      <c r="E441" s="577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1"/>
      <c r="R441" s="581"/>
      <c r="S441" s="581"/>
      <c r="T441" s="582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6">
        <v>4607091389999</v>
      </c>
      <c r="E442" s="577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01" t="s">
        <v>691</v>
      </c>
      <c r="Q442" s="581"/>
      <c r="R442" s="581"/>
      <c r="S442" s="581"/>
      <c r="T442" s="582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6">
        <v>4680115882782</v>
      </c>
      <c r="E443" s="577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1"/>
      <c r="R443" s="581"/>
      <c r="S443" s="581"/>
      <c r="T443" s="582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6">
        <v>4680115885479</v>
      </c>
      <c r="E444" s="577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5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1"/>
      <c r="R444" s="581"/>
      <c r="S444" s="581"/>
      <c r="T444" s="582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76">
        <v>4607091389982</v>
      </c>
      <c r="E445" s="577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1"/>
      <c r="R445" s="581"/>
      <c r="S445" s="581"/>
      <c r="T445" s="582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6">
        <v>4607091389982</v>
      </c>
      <c r="E446" s="577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5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1"/>
      <c r="R446" s="581"/>
      <c r="S446" s="581"/>
      <c r="T446" s="582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idden="1" x14ac:dyDescent="0.2">
      <c r="A447" s="591"/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92"/>
      <c r="P447" s="578" t="s">
        <v>72</v>
      </c>
      <c r="Q447" s="572"/>
      <c r="R447" s="572"/>
      <c r="S447" s="572"/>
      <c r="T447" s="572"/>
      <c r="U447" s="572"/>
      <c r="V447" s="57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hidden="1" x14ac:dyDescent="0.2">
      <c r="A448" s="575"/>
      <c r="B448" s="575"/>
      <c r="C448" s="575"/>
      <c r="D448" s="575"/>
      <c r="E448" s="575"/>
      <c r="F448" s="575"/>
      <c r="G448" s="575"/>
      <c r="H448" s="575"/>
      <c r="I448" s="575"/>
      <c r="J448" s="575"/>
      <c r="K448" s="575"/>
      <c r="L448" s="575"/>
      <c r="M448" s="575"/>
      <c r="N448" s="575"/>
      <c r="O448" s="592"/>
      <c r="P448" s="578" t="s">
        <v>72</v>
      </c>
      <c r="Q448" s="572"/>
      <c r="R448" s="572"/>
      <c r="S448" s="572"/>
      <c r="T448" s="572"/>
      <c r="U448" s="572"/>
      <c r="V448" s="573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hidden="1" customHeight="1" x14ac:dyDescent="0.25">
      <c r="A449" s="574" t="s">
        <v>139</v>
      </c>
      <c r="B449" s="575"/>
      <c r="C449" s="575"/>
      <c r="D449" s="575"/>
      <c r="E449" s="575"/>
      <c r="F449" s="575"/>
      <c r="G449" s="575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  <c r="U449" s="575"/>
      <c r="V449" s="575"/>
      <c r="W449" s="575"/>
      <c r="X449" s="575"/>
      <c r="Y449" s="575"/>
      <c r="Z449" s="575"/>
      <c r="AA449" s="563"/>
      <c r="AB449" s="563"/>
      <c r="AC449" s="563"/>
    </row>
    <row r="450" spans="1:68" ht="16.5" hidden="1" customHeight="1" x14ac:dyDescent="0.25">
      <c r="A450" s="54" t="s">
        <v>699</v>
      </c>
      <c r="B450" s="54" t="s">
        <v>700</v>
      </c>
      <c r="C450" s="31">
        <v>4301020334</v>
      </c>
      <c r="D450" s="576">
        <v>4607091388930</v>
      </c>
      <c r="E450" s="577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1"/>
      <c r="R450" s="581"/>
      <c r="S450" s="581"/>
      <c r="T450" s="582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6">
        <v>4680115886407</v>
      </c>
      <c r="E451" s="577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6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1"/>
      <c r="R451" s="581"/>
      <c r="S451" s="581"/>
      <c r="T451" s="582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6">
        <v>4680115880054</v>
      </c>
      <c r="E452" s="577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9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1"/>
      <c r="R452" s="581"/>
      <c r="S452" s="581"/>
      <c r="T452" s="582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91"/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92"/>
      <c r="P453" s="578" t="s">
        <v>72</v>
      </c>
      <c r="Q453" s="572"/>
      <c r="R453" s="572"/>
      <c r="S453" s="572"/>
      <c r="T453" s="572"/>
      <c r="U453" s="572"/>
      <c r="V453" s="573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75"/>
      <c r="B454" s="575"/>
      <c r="C454" s="575"/>
      <c r="D454" s="575"/>
      <c r="E454" s="575"/>
      <c r="F454" s="575"/>
      <c r="G454" s="575"/>
      <c r="H454" s="575"/>
      <c r="I454" s="575"/>
      <c r="J454" s="575"/>
      <c r="K454" s="575"/>
      <c r="L454" s="575"/>
      <c r="M454" s="575"/>
      <c r="N454" s="575"/>
      <c r="O454" s="592"/>
      <c r="P454" s="578" t="s">
        <v>72</v>
      </c>
      <c r="Q454" s="572"/>
      <c r="R454" s="572"/>
      <c r="S454" s="572"/>
      <c r="T454" s="572"/>
      <c r="U454" s="572"/>
      <c r="V454" s="573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4" t="s">
        <v>64</v>
      </c>
      <c r="B455" s="575"/>
      <c r="C455" s="575"/>
      <c r="D455" s="575"/>
      <c r="E455" s="575"/>
      <c r="F455" s="575"/>
      <c r="G455" s="575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  <c r="U455" s="575"/>
      <c r="V455" s="575"/>
      <c r="W455" s="575"/>
      <c r="X455" s="575"/>
      <c r="Y455" s="575"/>
      <c r="Z455" s="575"/>
      <c r="AA455" s="563"/>
      <c r="AB455" s="563"/>
      <c r="AC455" s="563"/>
    </row>
    <row r="456" spans="1:68" ht="27" hidden="1" customHeight="1" x14ac:dyDescent="0.25">
      <c r="A456" s="54" t="s">
        <v>706</v>
      </c>
      <c r="B456" s="54" t="s">
        <v>707</v>
      </c>
      <c r="C456" s="31">
        <v>4301031349</v>
      </c>
      <c r="D456" s="576">
        <v>4680115883116</v>
      </c>
      <c r="E456" s="577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0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1"/>
      <c r="R456" s="581"/>
      <c r="S456" s="581"/>
      <c r="T456" s="582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4301031350</v>
      </c>
      <c r="D457" s="576">
        <v>4680115883093</v>
      </c>
      <c r="E457" s="577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8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1"/>
      <c r="R457" s="581"/>
      <c r="S457" s="581"/>
      <c r="T457" s="582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4301031353</v>
      </c>
      <c r="D458" s="576">
        <v>4680115883109</v>
      </c>
      <c r="E458" s="577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1"/>
      <c r="R458" s="581"/>
      <c r="S458" s="581"/>
      <c r="T458" s="582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76">
        <v>4680115882072</v>
      </c>
      <c r="E459" s="577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3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1"/>
      <c r="R459" s="581"/>
      <c r="S459" s="581"/>
      <c r="T459" s="582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76">
        <v>4680115882072</v>
      </c>
      <c r="E460" s="577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1"/>
      <c r="R460" s="581"/>
      <c r="S460" s="581"/>
      <c r="T460" s="582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6">
        <v>4680115882102</v>
      </c>
      <c r="E461" s="577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1"/>
      <c r="R461" s="581"/>
      <c r="S461" s="581"/>
      <c r="T461" s="582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76">
        <v>4680115882096</v>
      </c>
      <c r="E462" s="577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7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1"/>
      <c r="R462" s="581"/>
      <c r="S462" s="581"/>
      <c r="T462" s="582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hidden="1" x14ac:dyDescent="0.2">
      <c r="A463" s="591"/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92"/>
      <c r="P463" s="578" t="s">
        <v>72</v>
      </c>
      <c r="Q463" s="572"/>
      <c r="R463" s="572"/>
      <c r="S463" s="572"/>
      <c r="T463" s="572"/>
      <c r="U463" s="572"/>
      <c r="V463" s="57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hidden="1" x14ac:dyDescent="0.2">
      <c r="A464" s="575"/>
      <c r="B464" s="575"/>
      <c r="C464" s="575"/>
      <c r="D464" s="575"/>
      <c r="E464" s="575"/>
      <c r="F464" s="575"/>
      <c r="G464" s="575"/>
      <c r="H464" s="575"/>
      <c r="I464" s="575"/>
      <c r="J464" s="575"/>
      <c r="K464" s="575"/>
      <c r="L464" s="575"/>
      <c r="M464" s="575"/>
      <c r="N464" s="575"/>
      <c r="O464" s="592"/>
      <c r="P464" s="578" t="s">
        <v>72</v>
      </c>
      <c r="Q464" s="572"/>
      <c r="R464" s="572"/>
      <c r="S464" s="572"/>
      <c r="T464" s="572"/>
      <c r="U464" s="572"/>
      <c r="V464" s="573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hidden="1" customHeight="1" x14ac:dyDescent="0.25">
      <c r="A465" s="574" t="s">
        <v>74</v>
      </c>
      <c r="B465" s="575"/>
      <c r="C465" s="575"/>
      <c r="D465" s="575"/>
      <c r="E465" s="575"/>
      <c r="F465" s="575"/>
      <c r="G465" s="575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  <c r="U465" s="575"/>
      <c r="V465" s="575"/>
      <c r="W465" s="575"/>
      <c r="X465" s="575"/>
      <c r="Y465" s="575"/>
      <c r="Z465" s="575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6">
        <v>4607091383409</v>
      </c>
      <c r="E466" s="577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1"/>
      <c r="R466" s="581"/>
      <c r="S466" s="581"/>
      <c r="T466" s="582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6">
        <v>4607091383416</v>
      </c>
      <c r="E467" s="577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1"/>
      <c r="R467" s="581"/>
      <c r="S467" s="581"/>
      <c r="T467" s="582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6">
        <v>4680115883536</v>
      </c>
      <c r="E468" s="577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1"/>
      <c r="R468" s="581"/>
      <c r="S468" s="581"/>
      <c r="T468" s="582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91"/>
      <c r="B469" s="575"/>
      <c r="C469" s="575"/>
      <c r="D469" s="575"/>
      <c r="E469" s="575"/>
      <c r="F469" s="575"/>
      <c r="G469" s="575"/>
      <c r="H469" s="575"/>
      <c r="I469" s="575"/>
      <c r="J469" s="575"/>
      <c r="K469" s="575"/>
      <c r="L469" s="575"/>
      <c r="M469" s="575"/>
      <c r="N469" s="575"/>
      <c r="O469" s="592"/>
      <c r="P469" s="578" t="s">
        <v>72</v>
      </c>
      <c r="Q469" s="572"/>
      <c r="R469" s="572"/>
      <c r="S469" s="572"/>
      <c r="T469" s="572"/>
      <c r="U469" s="572"/>
      <c r="V469" s="57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75"/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92"/>
      <c r="P470" s="578" t="s">
        <v>72</v>
      </c>
      <c r="Q470" s="572"/>
      <c r="R470" s="572"/>
      <c r="S470" s="572"/>
      <c r="T470" s="572"/>
      <c r="U470" s="572"/>
      <c r="V470" s="57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596" t="s">
        <v>731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48"/>
      <c r="AB471" s="48"/>
      <c r="AC471" s="48"/>
    </row>
    <row r="472" spans="1:68" ht="16.5" hidden="1" customHeight="1" x14ac:dyDescent="0.25">
      <c r="A472" s="583" t="s">
        <v>731</v>
      </c>
      <c r="B472" s="575"/>
      <c r="C472" s="575"/>
      <c r="D472" s="575"/>
      <c r="E472" s="575"/>
      <c r="F472" s="575"/>
      <c r="G472" s="575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  <c r="U472" s="575"/>
      <c r="V472" s="575"/>
      <c r="W472" s="575"/>
      <c r="X472" s="575"/>
      <c r="Y472" s="575"/>
      <c r="Z472" s="575"/>
      <c r="AA472" s="562"/>
      <c r="AB472" s="562"/>
      <c r="AC472" s="562"/>
    </row>
    <row r="473" spans="1:68" ht="14.25" hidden="1" customHeight="1" x14ac:dyDescent="0.25">
      <c r="A473" s="574" t="s">
        <v>103</v>
      </c>
      <c r="B473" s="575"/>
      <c r="C473" s="575"/>
      <c r="D473" s="575"/>
      <c r="E473" s="575"/>
      <c r="F473" s="575"/>
      <c r="G473" s="575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  <c r="U473" s="575"/>
      <c r="V473" s="575"/>
      <c r="W473" s="575"/>
      <c r="X473" s="575"/>
      <c r="Y473" s="575"/>
      <c r="Z473" s="575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6">
        <v>4640242181011</v>
      </c>
      <c r="E474" s="577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76" t="s">
        <v>734</v>
      </c>
      <c r="Q474" s="581"/>
      <c r="R474" s="581"/>
      <c r="S474" s="581"/>
      <c r="T474" s="582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6">
        <v>4640242180441</v>
      </c>
      <c r="E475" s="577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670" t="s">
        <v>738</v>
      </c>
      <c r="Q475" s="581"/>
      <c r="R475" s="581"/>
      <c r="S475" s="581"/>
      <c r="T475" s="582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6">
        <v>4640242180564</v>
      </c>
      <c r="E476" s="577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2" t="s">
        <v>742</v>
      </c>
      <c r="Q476" s="581"/>
      <c r="R476" s="581"/>
      <c r="S476" s="581"/>
      <c r="T476" s="582"/>
      <c r="U476" s="34"/>
      <c r="V476" s="34"/>
      <c r="W476" s="35" t="s">
        <v>70</v>
      </c>
      <c r="X476" s="567">
        <v>86</v>
      </c>
      <c r="Y476" s="568">
        <f>IFERROR(IF(X476="",0,CEILING((X476/$H476),1)*$H476),"")</f>
        <v>96</v>
      </c>
      <c r="Z476" s="36">
        <f>IFERROR(IF(Y476=0,"",ROUNDUP(Y476/H476,0)*0.01898),"")</f>
        <v>0.15184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89.117500000000007</v>
      </c>
      <c r="BN476" s="64">
        <f>IFERROR(Y476*I476/H476,"0")</f>
        <v>99.48</v>
      </c>
      <c r="BO476" s="64">
        <f>IFERROR(1/J476*(X476/H476),"0")</f>
        <v>0.11197916666666667</v>
      </c>
      <c r="BP476" s="64">
        <f>IFERROR(1/J476*(Y476/H476),"0")</f>
        <v>0.125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6">
        <v>4640242181189</v>
      </c>
      <c r="E477" s="577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40" t="s">
        <v>746</v>
      </c>
      <c r="Q477" s="581"/>
      <c r="R477" s="581"/>
      <c r="S477" s="581"/>
      <c r="T477" s="582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1"/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92"/>
      <c r="P478" s="578" t="s">
        <v>72</v>
      </c>
      <c r="Q478" s="572"/>
      <c r="R478" s="572"/>
      <c r="S478" s="572"/>
      <c r="T478" s="572"/>
      <c r="U478" s="572"/>
      <c r="V478" s="573"/>
      <c r="W478" s="37" t="s">
        <v>73</v>
      </c>
      <c r="X478" s="569">
        <f>IFERROR(X474/H474,"0")+IFERROR(X475/H475,"0")+IFERROR(X476/H476,"0")+IFERROR(X477/H477,"0")</f>
        <v>7.166666666666667</v>
      </c>
      <c r="Y478" s="569">
        <f>IFERROR(Y474/H474,"0")+IFERROR(Y475/H475,"0")+IFERROR(Y476/H476,"0")+IFERROR(Y477/H477,"0")</f>
        <v>8</v>
      </c>
      <c r="Z478" s="569">
        <f>IFERROR(IF(Z474="",0,Z474),"0")+IFERROR(IF(Z475="",0,Z475),"0")+IFERROR(IF(Z476="",0,Z476),"0")+IFERROR(IF(Z477="",0,Z477),"0")</f>
        <v>0.15184</v>
      </c>
      <c r="AA478" s="570"/>
      <c r="AB478" s="570"/>
      <c r="AC478" s="570"/>
    </row>
    <row r="479" spans="1:68" x14ac:dyDescent="0.2">
      <c r="A479" s="575"/>
      <c r="B479" s="575"/>
      <c r="C479" s="575"/>
      <c r="D479" s="575"/>
      <c r="E479" s="575"/>
      <c r="F479" s="575"/>
      <c r="G479" s="575"/>
      <c r="H479" s="575"/>
      <c r="I479" s="575"/>
      <c r="J479" s="575"/>
      <c r="K479" s="575"/>
      <c r="L479" s="575"/>
      <c r="M479" s="575"/>
      <c r="N479" s="575"/>
      <c r="O479" s="592"/>
      <c r="P479" s="578" t="s">
        <v>72</v>
      </c>
      <c r="Q479" s="572"/>
      <c r="R479" s="572"/>
      <c r="S479" s="572"/>
      <c r="T479" s="572"/>
      <c r="U479" s="572"/>
      <c r="V479" s="573"/>
      <c r="W479" s="37" t="s">
        <v>70</v>
      </c>
      <c r="X479" s="569">
        <f>IFERROR(SUM(X474:X477),"0")</f>
        <v>86</v>
      </c>
      <c r="Y479" s="569">
        <f>IFERROR(SUM(Y474:Y477),"0")</f>
        <v>96</v>
      </c>
      <c r="Z479" s="37"/>
      <c r="AA479" s="570"/>
      <c r="AB479" s="570"/>
      <c r="AC479" s="570"/>
    </row>
    <row r="480" spans="1:68" ht="14.25" hidden="1" customHeight="1" x14ac:dyDescent="0.25">
      <c r="A480" s="574" t="s">
        <v>139</v>
      </c>
      <c r="B480" s="575"/>
      <c r="C480" s="575"/>
      <c r="D480" s="575"/>
      <c r="E480" s="575"/>
      <c r="F480" s="575"/>
      <c r="G480" s="575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  <c r="U480" s="575"/>
      <c r="V480" s="575"/>
      <c r="W480" s="575"/>
      <c r="X480" s="575"/>
      <c r="Y480" s="575"/>
      <c r="Z480" s="575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6">
        <v>4640242180519</v>
      </c>
      <c r="E481" s="577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805" t="s">
        <v>749</v>
      </c>
      <c r="Q481" s="581"/>
      <c r="R481" s="581"/>
      <c r="S481" s="581"/>
      <c r="T481" s="582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6">
        <v>4640242180519</v>
      </c>
      <c r="E482" s="577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75" t="s">
        <v>752</v>
      </c>
      <c r="Q482" s="581"/>
      <c r="R482" s="581"/>
      <c r="S482" s="581"/>
      <c r="T482" s="582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6">
        <v>4640242180526</v>
      </c>
      <c r="E483" s="577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28" t="s">
        <v>756</v>
      </c>
      <c r="Q483" s="581"/>
      <c r="R483" s="581"/>
      <c r="S483" s="581"/>
      <c r="T483" s="582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6">
        <v>4640242181363</v>
      </c>
      <c r="E484" s="577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06" t="s">
        <v>759</v>
      </c>
      <c r="Q484" s="581"/>
      <c r="R484" s="581"/>
      <c r="S484" s="581"/>
      <c r="T484" s="582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91"/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92"/>
      <c r="P485" s="578" t="s">
        <v>72</v>
      </c>
      <c r="Q485" s="572"/>
      <c r="R485" s="572"/>
      <c r="S485" s="572"/>
      <c r="T485" s="572"/>
      <c r="U485" s="572"/>
      <c r="V485" s="57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75"/>
      <c r="B486" s="575"/>
      <c r="C486" s="575"/>
      <c r="D486" s="575"/>
      <c r="E486" s="575"/>
      <c r="F486" s="575"/>
      <c r="G486" s="575"/>
      <c r="H486" s="575"/>
      <c r="I486" s="575"/>
      <c r="J486" s="575"/>
      <c r="K486" s="575"/>
      <c r="L486" s="575"/>
      <c r="M486" s="575"/>
      <c r="N486" s="575"/>
      <c r="O486" s="592"/>
      <c r="P486" s="578" t="s">
        <v>72</v>
      </c>
      <c r="Q486" s="572"/>
      <c r="R486" s="572"/>
      <c r="S486" s="572"/>
      <c r="T486" s="572"/>
      <c r="U486" s="572"/>
      <c r="V486" s="57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4" t="s">
        <v>64</v>
      </c>
      <c r="B487" s="575"/>
      <c r="C487" s="575"/>
      <c r="D487" s="575"/>
      <c r="E487" s="575"/>
      <c r="F487" s="575"/>
      <c r="G487" s="575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  <c r="U487" s="575"/>
      <c r="V487" s="575"/>
      <c r="W487" s="575"/>
      <c r="X487" s="575"/>
      <c r="Y487" s="575"/>
      <c r="Z487" s="575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6">
        <v>4640242180816</v>
      </c>
      <c r="E488" s="577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26" t="s">
        <v>763</v>
      </c>
      <c r="Q488" s="581"/>
      <c r="R488" s="581"/>
      <c r="S488" s="581"/>
      <c r="T488" s="582"/>
      <c r="U488" s="34"/>
      <c r="V488" s="34"/>
      <c r="W488" s="35" t="s">
        <v>70</v>
      </c>
      <c r="X488" s="567">
        <v>95</v>
      </c>
      <c r="Y488" s="568">
        <f>IFERROR(IF(X488="",0,CEILING((X488/$H488),1)*$H488),"")</f>
        <v>96.600000000000009</v>
      </c>
      <c r="Z488" s="36">
        <f>IFERROR(IF(Y488=0,"",ROUNDUP(Y488/H488,0)*0.00902),"")</f>
        <v>0.20746000000000001</v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101.10714285714285</v>
      </c>
      <c r="BN488" s="64">
        <f>IFERROR(Y488*I488/H488,"0")</f>
        <v>102.81</v>
      </c>
      <c r="BO488" s="64">
        <f>IFERROR(1/J488*(X488/H488),"0")</f>
        <v>0.17135642135642135</v>
      </c>
      <c r="BP488" s="64">
        <f>IFERROR(1/J488*(Y488/H488),"0")</f>
        <v>0.17424242424242425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6">
        <v>4640242180595</v>
      </c>
      <c r="E489" s="577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9" t="s">
        <v>767</v>
      </c>
      <c r="Q489" s="581"/>
      <c r="R489" s="581"/>
      <c r="S489" s="581"/>
      <c r="T489" s="582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1"/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92"/>
      <c r="P490" s="578" t="s">
        <v>72</v>
      </c>
      <c r="Q490" s="572"/>
      <c r="R490" s="572"/>
      <c r="S490" s="572"/>
      <c r="T490" s="572"/>
      <c r="U490" s="572"/>
      <c r="V490" s="573"/>
      <c r="W490" s="37" t="s">
        <v>73</v>
      </c>
      <c r="X490" s="569">
        <f>IFERROR(X488/H488,"0")+IFERROR(X489/H489,"0")</f>
        <v>22.619047619047617</v>
      </c>
      <c r="Y490" s="569">
        <f>IFERROR(Y488/H488,"0")+IFERROR(Y489/H489,"0")</f>
        <v>23</v>
      </c>
      <c r="Z490" s="569">
        <f>IFERROR(IF(Z488="",0,Z488),"0")+IFERROR(IF(Z489="",0,Z489),"0")</f>
        <v>0.20746000000000001</v>
      </c>
      <c r="AA490" s="570"/>
      <c r="AB490" s="570"/>
      <c r="AC490" s="570"/>
    </row>
    <row r="491" spans="1:68" x14ac:dyDescent="0.2">
      <c r="A491" s="575"/>
      <c r="B491" s="575"/>
      <c r="C491" s="575"/>
      <c r="D491" s="575"/>
      <c r="E491" s="575"/>
      <c r="F491" s="575"/>
      <c r="G491" s="575"/>
      <c r="H491" s="575"/>
      <c r="I491" s="575"/>
      <c r="J491" s="575"/>
      <c r="K491" s="575"/>
      <c r="L491" s="575"/>
      <c r="M491" s="575"/>
      <c r="N491" s="575"/>
      <c r="O491" s="592"/>
      <c r="P491" s="578" t="s">
        <v>72</v>
      </c>
      <c r="Q491" s="572"/>
      <c r="R491" s="572"/>
      <c r="S491" s="572"/>
      <c r="T491" s="572"/>
      <c r="U491" s="572"/>
      <c r="V491" s="573"/>
      <c r="W491" s="37" t="s">
        <v>70</v>
      </c>
      <c r="X491" s="569">
        <f>IFERROR(SUM(X488:X489),"0")</f>
        <v>95</v>
      </c>
      <c r="Y491" s="569">
        <f>IFERROR(SUM(Y488:Y489),"0")</f>
        <v>96.600000000000009</v>
      </c>
      <c r="Z491" s="37"/>
      <c r="AA491" s="570"/>
      <c r="AB491" s="570"/>
      <c r="AC491" s="570"/>
    </row>
    <row r="492" spans="1:68" ht="14.25" hidden="1" customHeight="1" x14ac:dyDescent="0.25">
      <c r="A492" s="574" t="s">
        <v>74</v>
      </c>
      <c r="B492" s="575"/>
      <c r="C492" s="575"/>
      <c r="D492" s="575"/>
      <c r="E492" s="575"/>
      <c r="F492" s="575"/>
      <c r="G492" s="575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  <c r="U492" s="575"/>
      <c r="V492" s="575"/>
      <c r="W492" s="575"/>
      <c r="X492" s="575"/>
      <c r="Y492" s="575"/>
      <c r="Z492" s="575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6">
        <v>4640242180533</v>
      </c>
      <c r="E493" s="577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802" t="s">
        <v>771</v>
      </c>
      <c r="Q493" s="581"/>
      <c r="R493" s="581"/>
      <c r="S493" s="581"/>
      <c r="T493" s="582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6">
        <v>4640242181233</v>
      </c>
      <c r="E494" s="577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04" t="s">
        <v>775</v>
      </c>
      <c r="Q494" s="581"/>
      <c r="R494" s="581"/>
      <c r="S494" s="581"/>
      <c r="T494" s="582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92"/>
      <c r="P495" s="578" t="s">
        <v>72</v>
      </c>
      <c r="Q495" s="572"/>
      <c r="R495" s="572"/>
      <c r="S495" s="572"/>
      <c r="T495" s="572"/>
      <c r="U495" s="572"/>
      <c r="V495" s="57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75"/>
      <c r="B496" s="575"/>
      <c r="C496" s="575"/>
      <c r="D496" s="575"/>
      <c r="E496" s="575"/>
      <c r="F496" s="575"/>
      <c r="G496" s="575"/>
      <c r="H496" s="575"/>
      <c r="I496" s="575"/>
      <c r="J496" s="575"/>
      <c r="K496" s="575"/>
      <c r="L496" s="575"/>
      <c r="M496" s="575"/>
      <c r="N496" s="575"/>
      <c r="O496" s="592"/>
      <c r="P496" s="578" t="s">
        <v>72</v>
      </c>
      <c r="Q496" s="572"/>
      <c r="R496" s="572"/>
      <c r="S496" s="572"/>
      <c r="T496" s="572"/>
      <c r="U496" s="572"/>
      <c r="V496" s="57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4" t="s">
        <v>174</v>
      </c>
      <c r="B497" s="575"/>
      <c r="C497" s="575"/>
      <c r="D497" s="575"/>
      <c r="E497" s="575"/>
      <c r="F497" s="575"/>
      <c r="G497" s="575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  <c r="U497" s="575"/>
      <c r="V497" s="575"/>
      <c r="W497" s="575"/>
      <c r="X497" s="575"/>
      <c r="Y497" s="575"/>
      <c r="Z497" s="575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6">
        <v>4640242180120</v>
      </c>
      <c r="E498" s="577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3" t="s">
        <v>778</v>
      </c>
      <c r="Q498" s="581"/>
      <c r="R498" s="581"/>
      <c r="S498" s="581"/>
      <c r="T498" s="582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6">
        <v>4640242180137</v>
      </c>
      <c r="E499" s="577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613" t="s">
        <v>782</v>
      </c>
      <c r="Q499" s="581"/>
      <c r="R499" s="581"/>
      <c r="S499" s="581"/>
      <c r="T499" s="582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92"/>
      <c r="P500" s="578" t="s">
        <v>72</v>
      </c>
      <c r="Q500" s="572"/>
      <c r="R500" s="572"/>
      <c r="S500" s="572"/>
      <c r="T500" s="572"/>
      <c r="U500" s="572"/>
      <c r="V500" s="57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75"/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92"/>
      <c r="P501" s="578" t="s">
        <v>72</v>
      </c>
      <c r="Q501" s="572"/>
      <c r="R501" s="572"/>
      <c r="S501" s="572"/>
      <c r="T501" s="572"/>
      <c r="U501" s="572"/>
      <c r="V501" s="57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3" t="s">
        <v>784</v>
      </c>
      <c r="B502" s="575"/>
      <c r="C502" s="575"/>
      <c r="D502" s="575"/>
      <c r="E502" s="575"/>
      <c r="F502" s="575"/>
      <c r="G502" s="575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  <c r="U502" s="575"/>
      <c r="V502" s="575"/>
      <c r="W502" s="575"/>
      <c r="X502" s="575"/>
      <c r="Y502" s="575"/>
      <c r="Z502" s="575"/>
      <c r="AA502" s="562"/>
      <c r="AB502" s="562"/>
      <c r="AC502" s="562"/>
    </row>
    <row r="503" spans="1:68" ht="14.25" hidden="1" customHeight="1" x14ac:dyDescent="0.25">
      <c r="A503" s="574" t="s">
        <v>139</v>
      </c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  <c r="U503" s="575"/>
      <c r="V503" s="575"/>
      <c r="W503" s="575"/>
      <c r="X503" s="575"/>
      <c r="Y503" s="575"/>
      <c r="Z503" s="575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6">
        <v>4640242180090</v>
      </c>
      <c r="E504" s="577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29" t="s">
        <v>787</v>
      </c>
      <c r="Q504" s="581"/>
      <c r="R504" s="581"/>
      <c r="S504" s="581"/>
      <c r="T504" s="582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91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2"/>
      <c r="P505" s="578" t="s">
        <v>72</v>
      </c>
      <c r="Q505" s="572"/>
      <c r="R505" s="572"/>
      <c r="S505" s="572"/>
      <c r="T505" s="572"/>
      <c r="U505" s="572"/>
      <c r="V505" s="57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2"/>
      <c r="P506" s="578" t="s">
        <v>72</v>
      </c>
      <c r="Q506" s="572"/>
      <c r="R506" s="572"/>
      <c r="S506" s="572"/>
      <c r="T506" s="572"/>
      <c r="U506" s="572"/>
      <c r="V506" s="57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889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765"/>
      <c r="P507" s="739" t="s">
        <v>789</v>
      </c>
      <c r="Q507" s="684"/>
      <c r="R507" s="684"/>
      <c r="S507" s="684"/>
      <c r="T507" s="684"/>
      <c r="U507" s="684"/>
      <c r="V507" s="599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9958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10070.08</v>
      </c>
      <c r="Z507" s="37"/>
      <c r="AA507" s="570"/>
      <c r="AB507" s="570"/>
      <c r="AC507" s="570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765"/>
      <c r="P508" s="739" t="s">
        <v>790</v>
      </c>
      <c r="Q508" s="684"/>
      <c r="R508" s="684"/>
      <c r="S508" s="684"/>
      <c r="T508" s="684"/>
      <c r="U508" s="684"/>
      <c r="V508" s="599"/>
      <c r="W508" s="37" t="s">
        <v>70</v>
      </c>
      <c r="X508" s="569">
        <f>IFERROR(SUM(BM22:BM504),"0")</f>
        <v>10525.118736028677</v>
      </c>
      <c r="Y508" s="569">
        <f>IFERROR(SUM(BN22:BN504),"0")</f>
        <v>10643.563999999998</v>
      </c>
      <c r="Z508" s="37"/>
      <c r="AA508" s="570"/>
      <c r="AB508" s="570"/>
      <c r="AC508" s="570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765"/>
      <c r="P509" s="739" t="s">
        <v>791</v>
      </c>
      <c r="Q509" s="684"/>
      <c r="R509" s="684"/>
      <c r="S509" s="684"/>
      <c r="T509" s="684"/>
      <c r="U509" s="684"/>
      <c r="V509" s="599"/>
      <c r="W509" s="37" t="s">
        <v>792</v>
      </c>
      <c r="X509" s="38">
        <f>ROUNDUP(SUM(BO22:BO504),0)</f>
        <v>18</v>
      </c>
      <c r="Y509" s="38">
        <f>ROUNDUP(SUM(BP22:BP504),0)</f>
        <v>18</v>
      </c>
      <c r="Z509" s="37"/>
      <c r="AA509" s="570"/>
      <c r="AB509" s="570"/>
      <c r="AC509" s="570"/>
    </row>
    <row r="510" spans="1:68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765"/>
      <c r="P510" s="739" t="s">
        <v>793</v>
      </c>
      <c r="Q510" s="684"/>
      <c r="R510" s="684"/>
      <c r="S510" s="684"/>
      <c r="T510" s="684"/>
      <c r="U510" s="684"/>
      <c r="V510" s="599"/>
      <c r="W510" s="37" t="s">
        <v>70</v>
      </c>
      <c r="X510" s="569">
        <f>GrossWeightTotal+PalletQtyTotal*25</f>
        <v>10975.118736028677</v>
      </c>
      <c r="Y510" s="569">
        <f>GrossWeightTotalR+PalletQtyTotalR*25</f>
        <v>11093.563999999998</v>
      </c>
      <c r="Z510" s="37"/>
      <c r="AA510" s="570"/>
      <c r="AB510" s="570"/>
      <c r="AC510" s="570"/>
    </row>
    <row r="511" spans="1:68" x14ac:dyDescent="0.2">
      <c r="A511" s="575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75"/>
      <c r="O511" s="765"/>
      <c r="P511" s="739" t="s">
        <v>794</v>
      </c>
      <c r="Q511" s="684"/>
      <c r="R511" s="684"/>
      <c r="S511" s="684"/>
      <c r="T511" s="684"/>
      <c r="U511" s="684"/>
      <c r="V511" s="599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1693.74982062237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1718</v>
      </c>
      <c r="Z511" s="37"/>
      <c r="AA511" s="570"/>
      <c r="AB511" s="570"/>
      <c r="AC511" s="570"/>
    </row>
    <row r="512" spans="1:68" ht="14.25" hidden="1" customHeight="1" x14ac:dyDescent="0.2">
      <c r="A512" s="575"/>
      <c r="B512" s="575"/>
      <c r="C512" s="575"/>
      <c r="D512" s="575"/>
      <c r="E512" s="575"/>
      <c r="F512" s="575"/>
      <c r="G512" s="575"/>
      <c r="H512" s="575"/>
      <c r="I512" s="575"/>
      <c r="J512" s="575"/>
      <c r="K512" s="575"/>
      <c r="L512" s="575"/>
      <c r="M512" s="575"/>
      <c r="N512" s="575"/>
      <c r="O512" s="765"/>
      <c r="P512" s="739" t="s">
        <v>795</v>
      </c>
      <c r="Q512" s="684"/>
      <c r="R512" s="684"/>
      <c r="S512" s="684"/>
      <c r="T512" s="684"/>
      <c r="U512" s="684"/>
      <c r="V512" s="599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20.983160000000002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603" t="s">
        <v>101</v>
      </c>
      <c r="D514" s="675"/>
      <c r="E514" s="675"/>
      <c r="F514" s="675"/>
      <c r="G514" s="675"/>
      <c r="H514" s="609"/>
      <c r="I514" s="603" t="s">
        <v>258</v>
      </c>
      <c r="J514" s="675"/>
      <c r="K514" s="675"/>
      <c r="L514" s="675"/>
      <c r="M514" s="675"/>
      <c r="N514" s="675"/>
      <c r="O514" s="675"/>
      <c r="P514" s="675"/>
      <c r="Q514" s="675"/>
      <c r="R514" s="675"/>
      <c r="S514" s="609"/>
      <c r="T514" s="603" t="s">
        <v>545</v>
      </c>
      <c r="U514" s="609"/>
      <c r="V514" s="603" t="s">
        <v>602</v>
      </c>
      <c r="W514" s="675"/>
      <c r="X514" s="675"/>
      <c r="Y514" s="609"/>
      <c r="Z514" s="564" t="s">
        <v>661</v>
      </c>
      <c r="AA514" s="603" t="s">
        <v>731</v>
      </c>
      <c r="AB514" s="609"/>
      <c r="AC514" s="52"/>
      <c r="AF514" s="565"/>
    </row>
    <row r="515" spans="1:32" ht="14.25" customHeight="1" thickTop="1" x14ac:dyDescent="0.2">
      <c r="A515" s="737" t="s">
        <v>798</v>
      </c>
      <c r="B515" s="603" t="s">
        <v>63</v>
      </c>
      <c r="C515" s="603" t="s">
        <v>102</v>
      </c>
      <c r="D515" s="603" t="s">
        <v>119</v>
      </c>
      <c r="E515" s="603" t="s">
        <v>181</v>
      </c>
      <c r="F515" s="603" t="s">
        <v>204</v>
      </c>
      <c r="G515" s="603" t="s">
        <v>237</v>
      </c>
      <c r="H515" s="603" t="s">
        <v>101</v>
      </c>
      <c r="I515" s="603" t="s">
        <v>259</v>
      </c>
      <c r="J515" s="603" t="s">
        <v>299</v>
      </c>
      <c r="K515" s="603" t="s">
        <v>360</v>
      </c>
      <c r="L515" s="603" t="s">
        <v>402</v>
      </c>
      <c r="M515" s="603" t="s">
        <v>418</v>
      </c>
      <c r="N515" s="565"/>
      <c r="O515" s="603" t="s">
        <v>431</v>
      </c>
      <c r="P515" s="603" t="s">
        <v>441</v>
      </c>
      <c r="Q515" s="603" t="s">
        <v>448</v>
      </c>
      <c r="R515" s="603" t="s">
        <v>453</v>
      </c>
      <c r="S515" s="603" t="s">
        <v>535</v>
      </c>
      <c r="T515" s="603" t="s">
        <v>546</v>
      </c>
      <c r="U515" s="603" t="s">
        <v>580</v>
      </c>
      <c r="V515" s="603" t="s">
        <v>603</v>
      </c>
      <c r="W515" s="603" t="s">
        <v>635</v>
      </c>
      <c r="X515" s="603" t="s">
        <v>653</v>
      </c>
      <c r="Y515" s="603" t="s">
        <v>657</v>
      </c>
      <c r="Z515" s="603" t="s">
        <v>661</v>
      </c>
      <c r="AA515" s="603" t="s">
        <v>731</v>
      </c>
      <c r="AB515" s="603" t="s">
        <v>784</v>
      </c>
      <c r="AC515" s="52"/>
      <c r="AF515" s="565"/>
    </row>
    <row r="516" spans="1:32" ht="13.5" customHeight="1" thickBot="1" x14ac:dyDescent="0.25">
      <c r="A516" s="738"/>
      <c r="B516" s="604"/>
      <c r="C516" s="604"/>
      <c r="D516" s="604"/>
      <c r="E516" s="604"/>
      <c r="F516" s="604"/>
      <c r="G516" s="604"/>
      <c r="H516" s="604"/>
      <c r="I516" s="604"/>
      <c r="J516" s="604"/>
      <c r="K516" s="604"/>
      <c r="L516" s="604"/>
      <c r="M516" s="604"/>
      <c r="N516" s="565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269.20000000000005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927</v>
      </c>
      <c r="E517" s="46">
        <f>IFERROR(Y89*1,"0")+IFERROR(Y90*1,"0")+IFERROR(Y91*1,"0")+IFERROR(Y95*1,"0")+IFERROR(Y96*1,"0")+IFERROR(Y97*1,"0")+IFERROR(Y98*1,"0")+IFERROR(Y99*1,"0")+IFERROR(Y100*1,"0")</f>
        <v>359.28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323.58000000000004</v>
      </c>
      <c r="G517" s="46">
        <f>IFERROR(Y131*1,"0")+IFERROR(Y132*1,"0")+IFERROR(Y136*1,"0")+IFERROR(Y137*1,"0")</f>
        <v>26.400000000000002</v>
      </c>
      <c r="H517" s="46">
        <f>IFERROR(Y142*1,"0")+IFERROR(Y146*1,"0")+IFERROR(Y147*1,"0")+IFERROR(Y148*1,"0")</f>
        <v>40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167.16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541.79999999999995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6.66</v>
      </c>
      <c r="L517" s="46">
        <f>IFERROR(Y249*1,"0")+IFERROR(Y250*1,"0")+IFERROR(Y251*1,"0")+IFERROR(Y252*1,"0")+IFERROR(Y253*1,"0")</f>
        <v>561.6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3739.3999999999996</v>
      </c>
      <c r="S517" s="46">
        <f>IFERROR(Y334*1,"0")+IFERROR(Y335*1,"0")+IFERROR(Y336*1,"0")</f>
        <v>344.40000000000003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2535</v>
      </c>
      <c r="U517" s="46">
        <f>IFERROR(Y367*1,"0")+IFERROR(Y368*1,"0")+IFERROR(Y369*1,"0")+IFERROR(Y370*1,"0")+IFERROR(Y374*1,"0")+IFERROR(Y378*1,"0")+IFERROR(Y379*1,"0")+IFERROR(Y383*1,"0")</f>
        <v>36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192.60000000000002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7,00"/>
        <filter val="1 161,00"/>
        <filter val="1 495,00"/>
        <filter val="1 693,75"/>
        <filter val="10 525,12"/>
        <filter val="10 975,12"/>
        <filter val="10,00"/>
        <filter val="103,53"/>
        <filter val="107,00"/>
        <filter val="120,00"/>
        <filter val="140,00"/>
        <filter val="147,00"/>
        <filter val="149,00"/>
        <filter val="15,00"/>
        <filter val="151,00"/>
        <filter val="162,38"/>
        <filter val="17,00"/>
        <filter val="18"/>
        <filter val="18,00"/>
        <filter val="180,00"/>
        <filter val="184,00"/>
        <filter val="19,00"/>
        <filter val="197,00"/>
        <filter val="197,08"/>
        <filter val="199,00"/>
        <filter val="2 347,00"/>
        <filter val="2 454,00"/>
        <filter val="2,00"/>
        <filter val="2,38"/>
        <filter val="20,00"/>
        <filter val="22,00"/>
        <filter val="22,62"/>
        <filter val="233,00"/>
        <filter val="237,00"/>
        <filter val="24,00"/>
        <filter val="259,00"/>
        <filter val="262,00"/>
        <filter val="28,00"/>
        <filter val="29,00"/>
        <filter val="3,00"/>
        <filter val="3,92"/>
        <filter val="30,00"/>
        <filter val="325,00"/>
        <filter val="336,56"/>
        <filter val="34,18"/>
        <filter val="341,00"/>
        <filter val="35,00"/>
        <filter val="36,00"/>
        <filter val="37,00"/>
        <filter val="37,33"/>
        <filter val="383,00"/>
        <filter val="398,00"/>
        <filter val="40,00"/>
        <filter val="42,00"/>
        <filter val="440,00"/>
        <filter val="45,00"/>
        <filter val="45,80"/>
        <filter val="457,00"/>
        <filter val="463,00"/>
        <filter val="473,00"/>
        <filter val="480,00"/>
        <filter val="5,00"/>
        <filter val="5,25"/>
        <filter val="51,94"/>
        <filter val="52,41"/>
        <filter val="53,00"/>
        <filter val="56,00"/>
        <filter val="561,00"/>
        <filter val="562,00"/>
        <filter val="58,00"/>
        <filter val="58,10"/>
        <filter val="59,29"/>
        <filter val="59,44"/>
        <filter val="6,00"/>
        <filter val="60,00"/>
        <filter val="60,61"/>
        <filter val="63,00"/>
        <filter val="67,80"/>
        <filter val="7,00"/>
        <filter val="7,17"/>
        <filter val="7,94"/>
        <filter val="70,95"/>
        <filter val="72,00"/>
        <filter val="74,00"/>
        <filter val="75,65"/>
        <filter val="82,00"/>
        <filter val="84,00"/>
        <filter val="86,00"/>
        <filter val="9 958,00"/>
        <filter val="9,00"/>
        <filter val="9,09"/>
        <filter val="9,25"/>
        <filter val="91,00"/>
        <filter val="93,00"/>
        <filter val="94,09"/>
        <filter val="95,00"/>
        <filter val="97,00"/>
      </filters>
    </filterColumn>
    <filterColumn colId="29" showButton="0"/>
    <filterColumn colId="30" showButton="0"/>
  </autoFilter>
  <mergeCells count="908"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60:Z60"/>
    <mergeCell ref="A50:Z50"/>
    <mergeCell ref="D118:E118"/>
    <mergeCell ref="P53:T53"/>
    <mergeCell ref="P289:T289"/>
    <mergeCell ref="P79:T79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D187:E187"/>
    <mergeCell ref="P437:T437"/>
    <mergeCell ref="P315:T315"/>
    <mergeCell ref="P231:T231"/>
    <mergeCell ref="P302:T302"/>
    <mergeCell ref="A431:Z431"/>
    <mergeCell ref="P428:V428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P133:V133"/>
    <mergeCell ref="A177:O178"/>
    <mergeCell ref="D235:E235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T5:U5"/>
    <mergeCell ref="D119:E119"/>
    <mergeCell ref="P76:T76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401:Z401"/>
    <mergeCell ref="D222:E222"/>
    <mergeCell ref="A295:Z295"/>
    <mergeCell ref="D390:E390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