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3BCE9A-E61A-4DE4-9716-9A514E7DAF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P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BP327" i="1" s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X255" i="1"/>
  <c r="X254" i="1"/>
  <c r="BO253" i="1"/>
  <c r="BM253" i="1"/>
  <c r="Y253" i="1"/>
  <c r="BP253" i="1" s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O215" i="1"/>
  <c r="BM215" i="1"/>
  <c r="Y215" i="1"/>
  <c r="BP215" i="1" s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Y174" i="1" s="1"/>
  <c r="P170" i="1"/>
  <c r="X168" i="1"/>
  <c r="X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Y128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7" i="1" s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H9" i="1" s="1"/>
  <c r="D7" i="1"/>
  <c r="Q6" i="1"/>
  <c r="P2" i="1"/>
  <c r="BP131" i="1" l="1"/>
  <c r="BN131" i="1"/>
  <c r="Z131" i="1"/>
  <c r="BP166" i="1"/>
  <c r="BN166" i="1"/>
  <c r="Z166" i="1"/>
  <c r="BP197" i="1"/>
  <c r="BN197" i="1"/>
  <c r="Z197" i="1"/>
  <c r="BP224" i="1"/>
  <c r="BN224" i="1"/>
  <c r="Z224" i="1"/>
  <c r="BP258" i="1"/>
  <c r="BN258" i="1"/>
  <c r="Z258" i="1"/>
  <c r="BP291" i="1"/>
  <c r="BN291" i="1"/>
  <c r="Z291" i="1"/>
  <c r="BP329" i="1"/>
  <c r="BN329" i="1"/>
  <c r="Z329" i="1"/>
  <c r="BP352" i="1"/>
  <c r="BN352" i="1"/>
  <c r="Z352" i="1"/>
  <c r="BP403" i="1"/>
  <c r="BN403" i="1"/>
  <c r="Z403" i="1"/>
  <c r="BP437" i="1"/>
  <c r="BN437" i="1"/>
  <c r="Z437" i="1"/>
  <c r="BP461" i="1"/>
  <c r="BN461" i="1"/>
  <c r="Z461" i="1"/>
  <c r="BP489" i="1"/>
  <c r="BN489" i="1"/>
  <c r="Z489" i="1"/>
  <c r="Z22" i="1"/>
  <c r="Z23" i="1" s="1"/>
  <c r="BN22" i="1"/>
  <c r="BP22" i="1"/>
  <c r="Z26" i="1"/>
  <c r="BN26" i="1"/>
  <c r="Z53" i="1"/>
  <c r="BN53" i="1"/>
  <c r="Z63" i="1"/>
  <c r="BN63" i="1"/>
  <c r="Z79" i="1"/>
  <c r="BN79" i="1"/>
  <c r="Z99" i="1"/>
  <c r="BN99" i="1"/>
  <c r="F517" i="1"/>
  <c r="Z114" i="1"/>
  <c r="BN114" i="1"/>
  <c r="Y122" i="1"/>
  <c r="Y155" i="1"/>
  <c r="BP154" i="1"/>
  <c r="BN154" i="1"/>
  <c r="Z154" i="1"/>
  <c r="Z155" i="1" s="1"/>
  <c r="BP158" i="1"/>
  <c r="BN158" i="1"/>
  <c r="Z158" i="1"/>
  <c r="BP187" i="1"/>
  <c r="BN187" i="1"/>
  <c r="Z187" i="1"/>
  <c r="BP209" i="1"/>
  <c r="BN209" i="1"/>
  <c r="Z209" i="1"/>
  <c r="BP244" i="1"/>
  <c r="BN244" i="1"/>
  <c r="Z244" i="1"/>
  <c r="BP266" i="1"/>
  <c r="BN266" i="1"/>
  <c r="Z266" i="1"/>
  <c r="BP307" i="1"/>
  <c r="BN307" i="1"/>
  <c r="Z307" i="1"/>
  <c r="BP342" i="1"/>
  <c r="BN342" i="1"/>
  <c r="Z342" i="1"/>
  <c r="BP391" i="1"/>
  <c r="BN391" i="1"/>
  <c r="Z391" i="1"/>
  <c r="X517" i="1"/>
  <c r="Y422" i="1"/>
  <c r="BP421" i="1"/>
  <c r="BN421" i="1"/>
  <c r="Z421" i="1"/>
  <c r="Z422" i="1" s="1"/>
  <c r="Y428" i="1"/>
  <c r="Y427" i="1"/>
  <c r="BP426" i="1"/>
  <c r="BN426" i="1"/>
  <c r="Z426" i="1"/>
  <c r="Z427" i="1" s="1"/>
  <c r="BP432" i="1"/>
  <c r="BN432" i="1"/>
  <c r="Z432" i="1"/>
  <c r="BP445" i="1"/>
  <c r="BN445" i="1"/>
  <c r="Z445" i="1"/>
  <c r="Y491" i="1"/>
  <c r="Y490" i="1"/>
  <c r="BP488" i="1"/>
  <c r="BN488" i="1"/>
  <c r="Z488" i="1"/>
  <c r="Z490" i="1" s="1"/>
  <c r="Y199" i="1"/>
  <c r="Y211" i="1"/>
  <c r="Y255" i="1"/>
  <c r="S517" i="1"/>
  <c r="BP334" i="1"/>
  <c r="BN334" i="1"/>
  <c r="Y337" i="1"/>
  <c r="BP344" i="1"/>
  <c r="BN344" i="1"/>
  <c r="Z344" i="1"/>
  <c r="BP358" i="1"/>
  <c r="BN358" i="1"/>
  <c r="Z358" i="1"/>
  <c r="Y364" i="1"/>
  <c r="Y363" i="1"/>
  <c r="BP362" i="1"/>
  <c r="BN362" i="1"/>
  <c r="Z362" i="1"/>
  <c r="Z363" i="1" s="1"/>
  <c r="BP367" i="1"/>
  <c r="BN367" i="1"/>
  <c r="Z367" i="1"/>
  <c r="BP393" i="1"/>
  <c r="BN393" i="1"/>
  <c r="Z393" i="1"/>
  <c r="W517" i="1"/>
  <c r="BP408" i="1"/>
  <c r="BN408" i="1"/>
  <c r="Z408" i="1"/>
  <c r="BP434" i="1"/>
  <c r="BN434" i="1"/>
  <c r="Z434" i="1"/>
  <c r="BP439" i="1"/>
  <c r="BN439" i="1"/>
  <c r="Z439" i="1"/>
  <c r="BP451" i="1"/>
  <c r="BN451" i="1"/>
  <c r="Z451" i="1"/>
  <c r="BP467" i="1"/>
  <c r="BN467" i="1"/>
  <c r="Z467" i="1"/>
  <c r="BP475" i="1"/>
  <c r="BN475" i="1"/>
  <c r="Z475" i="1"/>
  <c r="BP477" i="1"/>
  <c r="BN477" i="1"/>
  <c r="Z477" i="1"/>
  <c r="Y501" i="1"/>
  <c r="Y500" i="1"/>
  <c r="BP498" i="1"/>
  <c r="BN498" i="1"/>
  <c r="Z498" i="1"/>
  <c r="X507" i="1"/>
  <c r="Z28" i="1"/>
  <c r="BN28" i="1"/>
  <c r="Z42" i="1"/>
  <c r="BN42" i="1"/>
  <c r="Y59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17" i="1"/>
  <c r="Y101" i="1"/>
  <c r="Z97" i="1"/>
  <c r="BN97" i="1"/>
  <c r="Z106" i="1"/>
  <c r="BN106" i="1"/>
  <c r="Z112" i="1"/>
  <c r="BN112" i="1"/>
  <c r="BP112" i="1"/>
  <c r="Z118" i="1"/>
  <c r="BN118" i="1"/>
  <c r="BP118" i="1"/>
  <c r="Z126" i="1"/>
  <c r="BN126" i="1"/>
  <c r="Z137" i="1"/>
  <c r="BN137" i="1"/>
  <c r="H517" i="1"/>
  <c r="Y150" i="1"/>
  <c r="Z148" i="1"/>
  <c r="BN148" i="1"/>
  <c r="Y168" i="1"/>
  <c r="Z160" i="1"/>
  <c r="BN160" i="1"/>
  <c r="Z164" i="1"/>
  <c r="BN164" i="1"/>
  <c r="Z170" i="1"/>
  <c r="BN170" i="1"/>
  <c r="BP170" i="1"/>
  <c r="Z176" i="1"/>
  <c r="Z177" i="1" s="1"/>
  <c r="BN176" i="1"/>
  <c r="BP176" i="1"/>
  <c r="Y177" i="1"/>
  <c r="Z181" i="1"/>
  <c r="BN181" i="1"/>
  <c r="Z191" i="1"/>
  <c r="BN191" i="1"/>
  <c r="BP191" i="1"/>
  <c r="Z195" i="1"/>
  <c r="BN195" i="1"/>
  <c r="Z203" i="1"/>
  <c r="BN203" i="1"/>
  <c r="Z207" i="1"/>
  <c r="BN207" i="1"/>
  <c r="Z215" i="1"/>
  <c r="BN215" i="1"/>
  <c r="Z222" i="1"/>
  <c r="BN222" i="1"/>
  <c r="Z226" i="1"/>
  <c r="BN226" i="1"/>
  <c r="Y232" i="1"/>
  <c r="Y246" i="1"/>
  <c r="Z242" i="1"/>
  <c r="BN242" i="1"/>
  <c r="Z249" i="1"/>
  <c r="BN249" i="1"/>
  <c r="BP249" i="1"/>
  <c r="Z253" i="1"/>
  <c r="BN253" i="1"/>
  <c r="Z260" i="1"/>
  <c r="BN260" i="1"/>
  <c r="Z261" i="1"/>
  <c r="BN261" i="1"/>
  <c r="Z268" i="1"/>
  <c r="BN268" i="1"/>
  <c r="Z289" i="1"/>
  <c r="BN289" i="1"/>
  <c r="Z297" i="1"/>
  <c r="BN297" i="1"/>
  <c r="Z301" i="1"/>
  <c r="BN301" i="1"/>
  <c r="Z309" i="1"/>
  <c r="BN309" i="1"/>
  <c r="Y325" i="1"/>
  <c r="Z323" i="1"/>
  <c r="BN323" i="1"/>
  <c r="Y324" i="1"/>
  <c r="Z327" i="1"/>
  <c r="BN327" i="1"/>
  <c r="Z334" i="1"/>
  <c r="BP348" i="1"/>
  <c r="BN348" i="1"/>
  <c r="Z348" i="1"/>
  <c r="BP379" i="1"/>
  <c r="BN379" i="1"/>
  <c r="Z379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BP416" i="1"/>
  <c r="BN416" i="1"/>
  <c r="Z416" i="1"/>
  <c r="BP435" i="1"/>
  <c r="BN435" i="1"/>
  <c r="Z435" i="1"/>
  <c r="BP443" i="1"/>
  <c r="BN443" i="1"/>
  <c r="Z443" i="1"/>
  <c r="BP459" i="1"/>
  <c r="BN459" i="1"/>
  <c r="Z459" i="1"/>
  <c r="Y479" i="1"/>
  <c r="Y478" i="1"/>
  <c r="BP474" i="1"/>
  <c r="BN474" i="1"/>
  <c r="Z474" i="1"/>
  <c r="BP476" i="1"/>
  <c r="BN476" i="1"/>
  <c r="Z476" i="1"/>
  <c r="BP499" i="1"/>
  <c r="BN499" i="1"/>
  <c r="Z499" i="1"/>
  <c r="Q517" i="1"/>
  <c r="Y354" i="1"/>
  <c r="Y517" i="1"/>
  <c r="BP27" i="1"/>
  <c r="BN27" i="1"/>
  <c r="Z27" i="1"/>
  <c r="BP31" i="1"/>
  <c r="BN31" i="1"/>
  <c r="Z31" i="1"/>
  <c r="Y33" i="1"/>
  <c r="Y36" i="1"/>
  <c r="BP35" i="1"/>
  <c r="BN35" i="1"/>
  <c r="Z35" i="1"/>
  <c r="Z36" i="1" s="1"/>
  <c r="Y37" i="1"/>
  <c r="F10" i="1"/>
  <c r="J9" i="1"/>
  <c r="F9" i="1"/>
  <c r="A10" i="1"/>
  <c r="Y32" i="1"/>
  <c r="BP29" i="1"/>
  <c r="BN29" i="1"/>
  <c r="Z29" i="1"/>
  <c r="Y45" i="1"/>
  <c r="Y58" i="1"/>
  <c r="Y80" i="1"/>
  <c r="Y138" i="1"/>
  <c r="Y173" i="1"/>
  <c r="Y184" i="1"/>
  <c r="Y188" i="1"/>
  <c r="BP302" i="1"/>
  <c r="BN302" i="1"/>
  <c r="Z302" i="1"/>
  <c r="Y49" i="1"/>
  <c r="Y66" i="1"/>
  <c r="Y72" i="1"/>
  <c r="Y86" i="1"/>
  <c r="Y93" i="1"/>
  <c r="Y102" i="1"/>
  <c r="Y109" i="1"/>
  <c r="Y115" i="1"/>
  <c r="Y123" i="1"/>
  <c r="Y127" i="1"/>
  <c r="Y134" i="1"/>
  <c r="Y149" i="1"/>
  <c r="Y167" i="1"/>
  <c r="Y200" i="1"/>
  <c r="Y212" i="1"/>
  <c r="Y216" i="1"/>
  <c r="Y227" i="1"/>
  <c r="Y233" i="1"/>
  <c r="Y245" i="1"/>
  <c r="Y254" i="1"/>
  <c r="Y262" i="1"/>
  <c r="Y269" i="1"/>
  <c r="BP290" i="1"/>
  <c r="BN290" i="1"/>
  <c r="Z290" i="1"/>
  <c r="BP298" i="1"/>
  <c r="BN298" i="1"/>
  <c r="Z298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8" i="1"/>
  <c r="BN328" i="1"/>
  <c r="Z328" i="1"/>
  <c r="BP343" i="1"/>
  <c r="BN343" i="1"/>
  <c r="Z343" i="1"/>
  <c r="BP347" i="1"/>
  <c r="BN347" i="1"/>
  <c r="Z347" i="1"/>
  <c r="BP368" i="1"/>
  <c r="BN368" i="1"/>
  <c r="Z368" i="1"/>
  <c r="BP390" i="1"/>
  <c r="BN390" i="1"/>
  <c r="Z390" i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BP415" i="1"/>
  <c r="BN415" i="1"/>
  <c r="Z415" i="1"/>
  <c r="BP436" i="1"/>
  <c r="BN436" i="1"/>
  <c r="Z436" i="1"/>
  <c r="BP440" i="1"/>
  <c r="BN440" i="1"/>
  <c r="Z440" i="1"/>
  <c r="D517" i="1"/>
  <c r="L517" i="1"/>
  <c r="U517" i="1"/>
  <c r="B517" i="1"/>
  <c r="X508" i="1"/>
  <c r="X509" i="1"/>
  <c r="X511" i="1"/>
  <c r="Y24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Z101" i="1" s="1"/>
  <c r="BN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9" i="1"/>
  <c r="BN119" i="1"/>
  <c r="Z121" i="1"/>
  <c r="BN121" i="1"/>
  <c r="Z125" i="1"/>
  <c r="BN125" i="1"/>
  <c r="BP125" i="1"/>
  <c r="G517" i="1"/>
  <c r="Z132" i="1"/>
  <c r="Z133" i="1" s="1"/>
  <c r="BN132" i="1"/>
  <c r="Y133" i="1"/>
  <c r="Z136" i="1"/>
  <c r="Z138" i="1" s="1"/>
  <c r="BN136" i="1"/>
  <c r="BP136" i="1"/>
  <c r="Y144" i="1"/>
  <c r="Z147" i="1"/>
  <c r="Z149" i="1" s="1"/>
  <c r="BN147" i="1"/>
  <c r="I517" i="1"/>
  <c r="Y156" i="1"/>
  <c r="Z159" i="1"/>
  <c r="BN159" i="1"/>
  <c r="Z161" i="1"/>
  <c r="BN161" i="1"/>
  <c r="Z163" i="1"/>
  <c r="BN163" i="1"/>
  <c r="Z165" i="1"/>
  <c r="BN165" i="1"/>
  <c r="Z171" i="1"/>
  <c r="BN171" i="1"/>
  <c r="J517" i="1"/>
  <c r="Z182" i="1"/>
  <c r="BN182" i="1"/>
  <c r="Y183" i="1"/>
  <c r="Z186" i="1"/>
  <c r="Z188" i="1" s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BN214" i="1"/>
  <c r="BP214" i="1"/>
  <c r="K517" i="1"/>
  <c r="Z221" i="1"/>
  <c r="BN221" i="1"/>
  <c r="Z223" i="1"/>
  <c r="BN223" i="1"/>
  <c r="Z225" i="1"/>
  <c r="BN225" i="1"/>
  <c r="Y228" i="1"/>
  <c r="Z231" i="1"/>
  <c r="Z232" i="1" s="1"/>
  <c r="BN231" i="1"/>
  <c r="Z241" i="1"/>
  <c r="BN241" i="1"/>
  <c r="Z243" i="1"/>
  <c r="BN243" i="1"/>
  <c r="Z250" i="1"/>
  <c r="BN250" i="1"/>
  <c r="Z252" i="1"/>
  <c r="BN252" i="1"/>
  <c r="M517" i="1"/>
  <c r="Z259" i="1"/>
  <c r="Z262" i="1" s="1"/>
  <c r="BN259" i="1"/>
  <c r="Y263" i="1"/>
  <c r="O517" i="1"/>
  <c r="Z267" i="1"/>
  <c r="BN267" i="1"/>
  <c r="Y270" i="1"/>
  <c r="Y275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31" i="1"/>
  <c r="Y330" i="1"/>
  <c r="BP335" i="1"/>
  <c r="BN335" i="1"/>
  <c r="Z335" i="1"/>
  <c r="Z337" i="1" s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7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Y404" i="1"/>
  <c r="BP409" i="1"/>
  <c r="BN409" i="1"/>
  <c r="Z409" i="1"/>
  <c r="Y411" i="1"/>
  <c r="Y418" i="1"/>
  <c r="BP413" i="1"/>
  <c r="BN413" i="1"/>
  <c r="Z413" i="1"/>
  <c r="Y417" i="1"/>
  <c r="BP433" i="1"/>
  <c r="BN433" i="1"/>
  <c r="Z433" i="1"/>
  <c r="BP438" i="1"/>
  <c r="BN438" i="1"/>
  <c r="Z438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BP484" i="1"/>
  <c r="BN484" i="1"/>
  <c r="Z484" i="1"/>
  <c r="Y486" i="1"/>
  <c r="Y495" i="1"/>
  <c r="BP493" i="1"/>
  <c r="BN493" i="1"/>
  <c r="Z493" i="1"/>
  <c r="Y496" i="1"/>
  <c r="R517" i="1"/>
  <c r="Y293" i="1"/>
  <c r="Y338" i="1"/>
  <c r="T517" i="1"/>
  <c r="Y350" i="1"/>
  <c r="V517" i="1"/>
  <c r="Y399" i="1"/>
  <c r="Y410" i="1"/>
  <c r="Y423" i="1"/>
  <c r="Z517" i="1"/>
  <c r="Y447" i="1"/>
  <c r="BP442" i="1"/>
  <c r="BN442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5" i="1"/>
  <c r="BP481" i="1"/>
  <c r="BN481" i="1"/>
  <c r="Z481" i="1"/>
  <c r="BP483" i="1"/>
  <c r="BN483" i="1"/>
  <c r="Z483" i="1"/>
  <c r="BP494" i="1"/>
  <c r="BN494" i="1"/>
  <c r="Z494" i="1"/>
  <c r="AB517" i="1"/>
  <c r="Y505" i="1"/>
  <c r="BP504" i="1"/>
  <c r="BN504" i="1"/>
  <c r="Z504" i="1"/>
  <c r="Z505" i="1" s="1"/>
  <c r="Y506" i="1"/>
  <c r="AA517" i="1"/>
  <c r="Z245" i="1" l="1"/>
  <c r="Z65" i="1"/>
  <c r="Z485" i="1"/>
  <c r="Z463" i="1"/>
  <c r="Z410" i="1"/>
  <c r="Z371" i="1"/>
  <c r="Z303" i="1"/>
  <c r="Z293" i="1"/>
  <c r="Z269" i="1"/>
  <c r="Z216" i="1"/>
  <c r="Z173" i="1"/>
  <c r="Z80" i="1"/>
  <c r="Z58" i="1"/>
  <c r="Z349" i="1"/>
  <c r="Z478" i="1"/>
  <c r="Z330" i="1"/>
  <c r="Z199" i="1"/>
  <c r="Z227" i="1"/>
  <c r="Z167" i="1"/>
  <c r="Z399" i="1"/>
  <c r="Z32" i="1"/>
  <c r="Y509" i="1"/>
  <c r="Z500" i="1"/>
  <c r="Z447" i="1"/>
  <c r="Z254" i="1"/>
  <c r="Z183" i="1"/>
  <c r="Z127" i="1"/>
  <c r="Z122" i="1"/>
  <c r="Y511" i="1"/>
  <c r="Y508" i="1"/>
  <c r="Y510" i="1" s="1"/>
  <c r="Z453" i="1"/>
  <c r="Z495" i="1"/>
  <c r="Z469" i="1"/>
  <c r="Y507" i="1"/>
  <c r="Z417" i="1"/>
  <c r="Z211" i="1"/>
  <c r="Z109" i="1"/>
  <c r="Z92" i="1"/>
  <c r="Z71" i="1"/>
  <c r="Z44" i="1"/>
  <c r="X510" i="1"/>
  <c r="Z317" i="1"/>
  <c r="Z311" i="1"/>
  <c r="Z512" i="1" l="1"/>
</calcChain>
</file>

<file path=xl/sharedStrings.xml><?xml version="1.0" encoding="utf-8"?>
<sst xmlns="http://schemas.openxmlformats.org/spreadsheetml/2006/main" count="2278" uniqueCount="816">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</sst>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7" t="s">
        <v>0</v>
      </c>
      <c r="E1" s="601"/>
      <c r="F1" s="601"/>
      <c r="G1" s="12" t="s">
        <v>1</v>
      </c>
      <c r="H1" s="657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0"/>
      <c r="R2" s="580"/>
      <c r="S2" s="580"/>
      <c r="T2" s="580"/>
      <c r="U2" s="580"/>
      <c r="V2" s="580"/>
      <c r="W2" s="580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0"/>
      <c r="Q3" s="580"/>
      <c r="R3" s="580"/>
      <c r="S3" s="580"/>
      <c r="T3" s="580"/>
      <c r="U3" s="580"/>
      <c r="V3" s="580"/>
      <c r="W3" s="580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41" t="s">
        <v>8</v>
      </c>
      <c r="B5" s="596"/>
      <c r="C5" s="597"/>
      <c r="D5" s="665"/>
      <c r="E5" s="666"/>
      <c r="F5" s="883" t="s">
        <v>9</v>
      </c>
      <c r="G5" s="597"/>
      <c r="H5" s="665" t="s">
        <v>815</v>
      </c>
      <c r="I5" s="824"/>
      <c r="J5" s="824"/>
      <c r="K5" s="824"/>
      <c r="L5" s="824"/>
      <c r="M5" s="666"/>
      <c r="N5" s="58"/>
      <c r="P5" s="24" t="s">
        <v>10</v>
      </c>
      <c r="Q5" s="876">
        <v>45855</v>
      </c>
      <c r="R5" s="694"/>
      <c r="T5" s="735" t="s">
        <v>11</v>
      </c>
      <c r="U5" s="608"/>
      <c r="V5" s="737" t="s">
        <v>12</v>
      </c>
      <c r="W5" s="694"/>
      <c r="AB5" s="51"/>
      <c r="AC5" s="51"/>
      <c r="AD5" s="51"/>
      <c r="AE5" s="51"/>
    </row>
    <row r="6" spans="1:32" s="561" customFormat="1" ht="24" customHeight="1" x14ac:dyDescent="0.2">
      <c r="A6" s="741" t="s">
        <v>13</v>
      </c>
      <c r="B6" s="596"/>
      <c r="C6" s="597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94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Четверг</v>
      </c>
      <c r="R6" s="572"/>
      <c r="T6" s="747" t="s">
        <v>16</v>
      </c>
      <c r="U6" s="608"/>
      <c r="V6" s="815" t="s">
        <v>17</v>
      </c>
      <c r="W6" s="628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46" t="str">
        <f>IFERROR(VLOOKUP(DeliveryAddress,Table,3,0),1)</f>
        <v>1</v>
      </c>
      <c r="E7" s="647"/>
      <c r="F7" s="647"/>
      <c r="G7" s="647"/>
      <c r="H7" s="647"/>
      <c r="I7" s="647"/>
      <c r="J7" s="647"/>
      <c r="K7" s="647"/>
      <c r="L7" s="647"/>
      <c r="M7" s="648"/>
      <c r="N7" s="60"/>
      <c r="P7" s="24"/>
      <c r="Q7" s="42"/>
      <c r="R7" s="42"/>
      <c r="T7" s="580"/>
      <c r="U7" s="608"/>
      <c r="V7" s="816"/>
      <c r="W7" s="81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2"/>
      <c r="C8" s="583"/>
      <c r="D8" s="654" t="s">
        <v>19</v>
      </c>
      <c r="E8" s="655"/>
      <c r="F8" s="655"/>
      <c r="G8" s="655"/>
      <c r="H8" s="655"/>
      <c r="I8" s="655"/>
      <c r="J8" s="655"/>
      <c r="K8" s="655"/>
      <c r="L8" s="655"/>
      <c r="M8" s="656"/>
      <c r="N8" s="61"/>
      <c r="P8" s="24" t="s">
        <v>20</v>
      </c>
      <c r="Q8" s="743">
        <v>0.58333333333333337</v>
      </c>
      <c r="R8" s="648"/>
      <c r="T8" s="580"/>
      <c r="U8" s="608"/>
      <c r="V8" s="816"/>
      <c r="W8" s="817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0"/>
      <c r="C9" s="580"/>
      <c r="D9" s="829"/>
      <c r="E9" s="590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0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559"/>
      <c r="P9" s="26" t="s">
        <v>21</v>
      </c>
      <c r="Q9" s="691"/>
      <c r="R9" s="692"/>
      <c r="T9" s="580"/>
      <c r="U9" s="608"/>
      <c r="V9" s="818"/>
      <c r="W9" s="81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0"/>
      <c r="C10" s="580"/>
      <c r="D10" s="829"/>
      <c r="E10" s="590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0"/>
      <c r="H10" s="792" t="str">
        <f>IFERROR(VLOOKUP($D$10,Proxy,2,FALSE),"")</f>
        <v/>
      </c>
      <c r="I10" s="580"/>
      <c r="J10" s="580"/>
      <c r="K10" s="580"/>
      <c r="L10" s="580"/>
      <c r="M10" s="580"/>
      <c r="N10" s="560"/>
      <c r="P10" s="26" t="s">
        <v>22</v>
      </c>
      <c r="Q10" s="754"/>
      <c r="R10" s="755"/>
      <c r="U10" s="24" t="s">
        <v>23</v>
      </c>
      <c r="V10" s="627" t="s">
        <v>24</v>
      </c>
      <c r="W10" s="628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3"/>
      <c r="R11" s="694"/>
      <c r="U11" s="24" t="s">
        <v>27</v>
      </c>
      <c r="V11" s="845" t="s">
        <v>28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699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3"/>
      <c r="R12" s="648"/>
      <c r="S12" s="23"/>
      <c r="U12" s="24"/>
      <c r="V12" s="601"/>
      <c r="W12" s="580"/>
      <c r="AB12" s="51"/>
      <c r="AC12" s="51"/>
      <c r="AD12" s="51"/>
      <c r="AE12" s="51"/>
    </row>
    <row r="13" spans="1:32" s="561" customFormat="1" ht="23.25" customHeight="1" x14ac:dyDescent="0.2">
      <c r="A13" s="699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845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699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9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6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4" t="s">
        <v>36</v>
      </c>
      <c r="B17" s="614" t="s">
        <v>37</v>
      </c>
      <c r="C17" s="742" t="s">
        <v>38</v>
      </c>
      <c r="D17" s="614" t="s">
        <v>39</v>
      </c>
      <c r="E17" s="678"/>
      <c r="F17" s="614" t="s">
        <v>40</v>
      </c>
      <c r="G17" s="614" t="s">
        <v>41</v>
      </c>
      <c r="H17" s="614" t="s">
        <v>42</v>
      </c>
      <c r="I17" s="614" t="s">
        <v>43</v>
      </c>
      <c r="J17" s="614" t="s">
        <v>44</v>
      </c>
      <c r="K17" s="614" t="s">
        <v>45</v>
      </c>
      <c r="L17" s="614" t="s">
        <v>46</v>
      </c>
      <c r="M17" s="614" t="s">
        <v>47</v>
      </c>
      <c r="N17" s="614" t="s">
        <v>48</v>
      </c>
      <c r="O17" s="614" t="s">
        <v>49</v>
      </c>
      <c r="P17" s="614" t="s">
        <v>50</v>
      </c>
      <c r="Q17" s="677"/>
      <c r="R17" s="677"/>
      <c r="S17" s="677"/>
      <c r="T17" s="678"/>
      <c r="U17" s="900" t="s">
        <v>51</v>
      </c>
      <c r="V17" s="597"/>
      <c r="W17" s="614" t="s">
        <v>52</v>
      </c>
      <c r="X17" s="614" t="s">
        <v>53</v>
      </c>
      <c r="Y17" s="901" t="s">
        <v>54</v>
      </c>
      <c r="Z17" s="821" t="s">
        <v>55</v>
      </c>
      <c r="AA17" s="790" t="s">
        <v>56</v>
      </c>
      <c r="AB17" s="790" t="s">
        <v>57</v>
      </c>
      <c r="AC17" s="790" t="s">
        <v>58</v>
      </c>
      <c r="AD17" s="790" t="s">
        <v>59</v>
      </c>
      <c r="AE17" s="858"/>
      <c r="AF17" s="859"/>
      <c r="AG17" s="66"/>
      <c r="BD17" s="65" t="s">
        <v>60</v>
      </c>
    </row>
    <row r="18" spans="1:68" ht="14.25" customHeight="1" x14ac:dyDescent="0.2">
      <c r="A18" s="615"/>
      <c r="B18" s="615"/>
      <c r="C18" s="615"/>
      <c r="D18" s="679"/>
      <c r="E18" s="681"/>
      <c r="F18" s="615"/>
      <c r="G18" s="615"/>
      <c r="H18" s="615"/>
      <c r="I18" s="615"/>
      <c r="J18" s="615"/>
      <c r="K18" s="615"/>
      <c r="L18" s="615"/>
      <c r="M18" s="615"/>
      <c r="N18" s="615"/>
      <c r="O18" s="615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5"/>
      <c r="X18" s="615"/>
      <c r="Y18" s="902"/>
      <c r="Z18" s="822"/>
      <c r="AA18" s="791"/>
      <c r="AB18" s="791"/>
      <c r="AC18" s="791"/>
      <c r="AD18" s="860"/>
      <c r="AE18" s="861"/>
      <c r="AF18" s="862"/>
      <c r="AG18" s="66"/>
      <c r="BD18" s="65"/>
    </row>
    <row r="19" spans="1:68" ht="27.75" hidden="1" customHeight="1" x14ac:dyDescent="0.2">
      <c r="A19" s="638" t="s">
        <v>63</v>
      </c>
      <c r="B19" s="639"/>
      <c r="C19" s="639"/>
      <c r="D19" s="639"/>
      <c r="E19" s="639"/>
      <c r="F19" s="639"/>
      <c r="G19" s="639"/>
      <c r="H19" s="639"/>
      <c r="I19" s="639"/>
      <c r="J19" s="639"/>
      <c r="K19" s="639"/>
      <c r="L19" s="639"/>
      <c r="M19" s="639"/>
      <c r="N19" s="639"/>
      <c r="O19" s="639"/>
      <c r="P19" s="639"/>
      <c r="Q19" s="639"/>
      <c r="R19" s="639"/>
      <c r="S19" s="639"/>
      <c r="T19" s="639"/>
      <c r="U19" s="639"/>
      <c r="V19" s="639"/>
      <c r="W19" s="639"/>
      <c r="X19" s="639"/>
      <c r="Y19" s="639"/>
      <c r="Z19" s="639"/>
      <c r="AA19" s="48"/>
      <c r="AB19" s="48"/>
      <c r="AC19" s="48"/>
    </row>
    <row r="20" spans="1:68" ht="16.5" hidden="1" customHeight="1" x14ac:dyDescent="0.25">
      <c r="A20" s="587" t="s">
        <v>63</v>
      </c>
      <c r="B20" s="580"/>
      <c r="C20" s="580"/>
      <c r="D20" s="580"/>
      <c r="E20" s="580"/>
      <c r="F20" s="580"/>
      <c r="G20" s="580"/>
      <c r="H20" s="580"/>
      <c r="I20" s="580"/>
      <c r="J20" s="580"/>
      <c r="K20" s="580"/>
      <c r="L20" s="580"/>
      <c r="M20" s="580"/>
      <c r="N20" s="580"/>
      <c r="O20" s="580"/>
      <c r="P20" s="580"/>
      <c r="Q20" s="580"/>
      <c r="R20" s="580"/>
      <c r="S20" s="580"/>
      <c r="T20" s="580"/>
      <c r="U20" s="580"/>
      <c r="V20" s="580"/>
      <c r="W20" s="580"/>
      <c r="X20" s="580"/>
      <c r="Y20" s="580"/>
      <c r="Z20" s="580"/>
      <c r="AA20" s="562"/>
      <c r="AB20" s="562"/>
      <c r="AC20" s="562"/>
    </row>
    <row r="21" spans="1:68" ht="14.25" hidden="1" customHeight="1" x14ac:dyDescent="0.25">
      <c r="A21" s="579" t="s">
        <v>64</v>
      </c>
      <c r="B21" s="580"/>
      <c r="C21" s="580"/>
      <c r="D21" s="580"/>
      <c r="E21" s="580"/>
      <c r="F21" s="580"/>
      <c r="G21" s="580"/>
      <c r="H21" s="580"/>
      <c r="I21" s="580"/>
      <c r="J21" s="580"/>
      <c r="K21" s="580"/>
      <c r="L21" s="580"/>
      <c r="M21" s="580"/>
      <c r="N21" s="580"/>
      <c r="O21" s="580"/>
      <c r="P21" s="580"/>
      <c r="Q21" s="580"/>
      <c r="R21" s="580"/>
      <c r="S21" s="580"/>
      <c r="T21" s="580"/>
      <c r="U21" s="580"/>
      <c r="V21" s="580"/>
      <c r="W21" s="580"/>
      <c r="X21" s="580"/>
      <c r="Y21" s="580"/>
      <c r="Z21" s="580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1">
        <v>4680115886643</v>
      </c>
      <c r="E22" s="57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4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5"/>
      <c r="P23" s="581" t="s">
        <v>72</v>
      </c>
      <c r="Q23" s="582"/>
      <c r="R23" s="582"/>
      <c r="S23" s="582"/>
      <c r="T23" s="582"/>
      <c r="U23" s="582"/>
      <c r="V23" s="58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5"/>
      <c r="P24" s="581" t="s">
        <v>72</v>
      </c>
      <c r="Q24" s="582"/>
      <c r="R24" s="582"/>
      <c r="S24" s="582"/>
      <c r="T24" s="582"/>
      <c r="U24" s="582"/>
      <c r="V24" s="58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79" t="s">
        <v>74</v>
      </c>
      <c r="B25" s="580"/>
      <c r="C25" s="580"/>
      <c r="D25" s="580"/>
      <c r="E25" s="580"/>
      <c r="F25" s="580"/>
      <c r="G25" s="580"/>
      <c r="H25" s="580"/>
      <c r="I25" s="580"/>
      <c r="J25" s="580"/>
      <c r="K25" s="580"/>
      <c r="L25" s="580"/>
      <c r="M25" s="580"/>
      <c r="N25" s="580"/>
      <c r="O25" s="580"/>
      <c r="P25" s="580"/>
      <c r="Q25" s="580"/>
      <c r="R25" s="580"/>
      <c r="S25" s="580"/>
      <c r="T25" s="580"/>
      <c r="U25" s="580"/>
      <c r="V25" s="580"/>
      <c r="W25" s="580"/>
      <c r="X25" s="580"/>
      <c r="Y25" s="580"/>
      <c r="Z25" s="580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1">
        <v>4680115885912</v>
      </c>
      <c r="E26" s="57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1">
        <v>4607091388237</v>
      </c>
      <c r="E27" s="57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1">
        <v>4680115886230</v>
      </c>
      <c r="E28" s="57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1">
        <v>4680115886247</v>
      </c>
      <c r="E29" s="57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1">
        <v>4680115885905</v>
      </c>
      <c r="E30" s="57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1">
        <v>4607091388244</v>
      </c>
      <c r="E31" s="57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4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5"/>
      <c r="P32" s="581" t="s">
        <v>72</v>
      </c>
      <c r="Q32" s="582"/>
      <c r="R32" s="582"/>
      <c r="S32" s="582"/>
      <c r="T32" s="582"/>
      <c r="U32" s="582"/>
      <c r="V32" s="58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5"/>
      <c r="P33" s="581" t="s">
        <v>72</v>
      </c>
      <c r="Q33" s="582"/>
      <c r="R33" s="582"/>
      <c r="S33" s="582"/>
      <c r="T33" s="582"/>
      <c r="U33" s="582"/>
      <c r="V33" s="58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79" t="s">
        <v>95</v>
      </c>
      <c r="B34" s="580"/>
      <c r="C34" s="580"/>
      <c r="D34" s="580"/>
      <c r="E34" s="580"/>
      <c r="F34" s="580"/>
      <c r="G34" s="580"/>
      <c r="H34" s="580"/>
      <c r="I34" s="580"/>
      <c r="J34" s="580"/>
      <c r="K34" s="580"/>
      <c r="L34" s="580"/>
      <c r="M34" s="580"/>
      <c r="N34" s="580"/>
      <c r="O34" s="580"/>
      <c r="P34" s="580"/>
      <c r="Q34" s="580"/>
      <c r="R34" s="580"/>
      <c r="S34" s="580"/>
      <c r="T34" s="580"/>
      <c r="U34" s="580"/>
      <c r="V34" s="580"/>
      <c r="W34" s="580"/>
      <c r="X34" s="580"/>
      <c r="Y34" s="580"/>
      <c r="Z34" s="580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1">
        <v>4607091388503</v>
      </c>
      <c r="E35" s="57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4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5"/>
      <c r="P36" s="581" t="s">
        <v>72</v>
      </c>
      <c r="Q36" s="582"/>
      <c r="R36" s="582"/>
      <c r="S36" s="582"/>
      <c r="T36" s="582"/>
      <c r="U36" s="582"/>
      <c r="V36" s="58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5"/>
      <c r="P37" s="581" t="s">
        <v>72</v>
      </c>
      <c r="Q37" s="582"/>
      <c r="R37" s="582"/>
      <c r="S37" s="582"/>
      <c r="T37" s="582"/>
      <c r="U37" s="582"/>
      <c r="V37" s="58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38" t="s">
        <v>101</v>
      </c>
      <c r="B38" s="639"/>
      <c r="C38" s="639"/>
      <c r="D38" s="639"/>
      <c r="E38" s="639"/>
      <c r="F38" s="639"/>
      <c r="G38" s="639"/>
      <c r="H38" s="639"/>
      <c r="I38" s="639"/>
      <c r="J38" s="639"/>
      <c r="K38" s="639"/>
      <c r="L38" s="639"/>
      <c r="M38" s="639"/>
      <c r="N38" s="639"/>
      <c r="O38" s="639"/>
      <c r="P38" s="639"/>
      <c r="Q38" s="639"/>
      <c r="R38" s="639"/>
      <c r="S38" s="639"/>
      <c r="T38" s="639"/>
      <c r="U38" s="639"/>
      <c r="V38" s="639"/>
      <c r="W38" s="639"/>
      <c r="X38" s="639"/>
      <c r="Y38" s="639"/>
      <c r="Z38" s="639"/>
      <c r="AA38" s="48"/>
      <c r="AB38" s="48"/>
      <c r="AC38" s="48"/>
    </row>
    <row r="39" spans="1:68" ht="16.5" hidden="1" customHeight="1" x14ac:dyDescent="0.25">
      <c r="A39" s="587" t="s">
        <v>102</v>
      </c>
      <c r="B39" s="580"/>
      <c r="C39" s="580"/>
      <c r="D39" s="580"/>
      <c r="E39" s="580"/>
      <c r="F39" s="580"/>
      <c r="G39" s="580"/>
      <c r="H39" s="580"/>
      <c r="I39" s="580"/>
      <c r="J39" s="580"/>
      <c r="K39" s="580"/>
      <c r="L39" s="580"/>
      <c r="M39" s="580"/>
      <c r="N39" s="580"/>
      <c r="O39" s="580"/>
      <c r="P39" s="580"/>
      <c r="Q39" s="580"/>
      <c r="R39" s="580"/>
      <c r="S39" s="580"/>
      <c r="T39" s="580"/>
      <c r="U39" s="580"/>
      <c r="V39" s="580"/>
      <c r="W39" s="580"/>
      <c r="X39" s="580"/>
      <c r="Y39" s="580"/>
      <c r="Z39" s="580"/>
      <c r="AA39" s="562"/>
      <c r="AB39" s="562"/>
      <c r="AC39" s="562"/>
    </row>
    <row r="40" spans="1:68" ht="14.25" hidden="1" customHeight="1" x14ac:dyDescent="0.25">
      <c r="A40" s="579" t="s">
        <v>103</v>
      </c>
      <c r="B40" s="580"/>
      <c r="C40" s="580"/>
      <c r="D40" s="580"/>
      <c r="E40" s="580"/>
      <c r="F40" s="580"/>
      <c r="G40" s="580"/>
      <c r="H40" s="580"/>
      <c r="I40" s="580"/>
      <c r="J40" s="580"/>
      <c r="K40" s="580"/>
      <c r="L40" s="580"/>
      <c r="M40" s="580"/>
      <c r="N40" s="580"/>
      <c r="O40" s="580"/>
      <c r="P40" s="580"/>
      <c r="Q40" s="580"/>
      <c r="R40" s="580"/>
      <c r="S40" s="580"/>
      <c r="T40" s="580"/>
      <c r="U40" s="580"/>
      <c r="V40" s="580"/>
      <c r="W40" s="580"/>
      <c r="X40" s="580"/>
      <c r="Y40" s="580"/>
      <c r="Z40" s="580"/>
      <c r="AA40" s="563"/>
      <c r="AB40" s="563"/>
      <c r="AC40" s="56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1">
        <v>4607091385670</v>
      </c>
      <c r="E41" s="57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1">
        <v>4607091385687</v>
      </c>
      <c r="E42" s="57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170</v>
      </c>
      <c r="Y42" s="568">
        <f>IFERROR(IF(X42="",0,CEILING((X42/$H42),1)*$H42),"")</f>
        <v>172</v>
      </c>
      <c r="Z42" s="36">
        <f>IFERROR(IF(Y42=0,"",ROUNDUP(Y42/H42,0)*0.00902),"")</f>
        <v>0.38785999999999998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178.92500000000001</v>
      </c>
      <c r="BN42" s="64">
        <f>IFERROR(Y42*I42/H42,"0")</f>
        <v>181.03</v>
      </c>
      <c r="BO42" s="64">
        <f>IFERROR(1/J42*(X42/H42),"0")</f>
        <v>0.32196969696969696</v>
      </c>
      <c r="BP42" s="64">
        <f>IFERROR(1/J42*(Y42/H42),"0")</f>
        <v>0.32575757575757575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1">
        <v>4680115882539</v>
      </c>
      <c r="E43" s="57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4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5"/>
      <c r="P44" s="581" t="s">
        <v>72</v>
      </c>
      <c r="Q44" s="582"/>
      <c r="R44" s="582"/>
      <c r="S44" s="582"/>
      <c r="T44" s="582"/>
      <c r="U44" s="582"/>
      <c r="V44" s="583"/>
      <c r="W44" s="37" t="s">
        <v>73</v>
      </c>
      <c r="X44" s="569">
        <f>IFERROR(X41/H41,"0")+IFERROR(X42/H42,"0")+IFERROR(X43/H43,"0")</f>
        <v>42.5</v>
      </c>
      <c r="Y44" s="569">
        <f>IFERROR(Y41/H41,"0")+IFERROR(Y42/H42,"0")+IFERROR(Y43/H43,"0")</f>
        <v>43</v>
      </c>
      <c r="Z44" s="569">
        <f>IFERROR(IF(Z41="",0,Z41),"0")+IFERROR(IF(Z42="",0,Z42),"0")+IFERROR(IF(Z43="",0,Z43),"0")</f>
        <v>0.38785999999999998</v>
      </c>
      <c r="AA44" s="570"/>
      <c r="AB44" s="570"/>
      <c r="AC44" s="570"/>
    </row>
    <row r="45" spans="1:68" x14ac:dyDescent="0.2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5"/>
      <c r="P45" s="581" t="s">
        <v>72</v>
      </c>
      <c r="Q45" s="582"/>
      <c r="R45" s="582"/>
      <c r="S45" s="582"/>
      <c r="T45" s="582"/>
      <c r="U45" s="582"/>
      <c r="V45" s="583"/>
      <c r="W45" s="37" t="s">
        <v>70</v>
      </c>
      <c r="X45" s="569">
        <f>IFERROR(SUM(X41:X43),"0")</f>
        <v>170</v>
      </c>
      <c r="Y45" s="569">
        <f>IFERROR(SUM(Y41:Y43),"0")</f>
        <v>172</v>
      </c>
      <c r="Z45" s="37"/>
      <c r="AA45" s="570"/>
      <c r="AB45" s="570"/>
      <c r="AC45" s="570"/>
    </row>
    <row r="46" spans="1:68" ht="14.25" hidden="1" customHeight="1" x14ac:dyDescent="0.25">
      <c r="A46" s="579" t="s">
        <v>74</v>
      </c>
      <c r="B46" s="580"/>
      <c r="C46" s="580"/>
      <c r="D46" s="580"/>
      <c r="E46" s="580"/>
      <c r="F46" s="580"/>
      <c r="G46" s="580"/>
      <c r="H46" s="580"/>
      <c r="I46" s="580"/>
      <c r="J46" s="580"/>
      <c r="K46" s="580"/>
      <c r="L46" s="580"/>
      <c r="M46" s="580"/>
      <c r="N46" s="580"/>
      <c r="O46" s="580"/>
      <c r="P46" s="580"/>
      <c r="Q46" s="580"/>
      <c r="R46" s="580"/>
      <c r="S46" s="580"/>
      <c r="T46" s="580"/>
      <c r="U46" s="580"/>
      <c r="V46" s="580"/>
      <c r="W46" s="580"/>
      <c r="X46" s="580"/>
      <c r="Y46" s="580"/>
      <c r="Z46" s="580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1">
        <v>4680115884915</v>
      </c>
      <c r="E47" s="57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4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5"/>
      <c r="P48" s="581" t="s">
        <v>72</v>
      </c>
      <c r="Q48" s="582"/>
      <c r="R48" s="582"/>
      <c r="S48" s="582"/>
      <c r="T48" s="582"/>
      <c r="U48" s="582"/>
      <c r="V48" s="58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5"/>
      <c r="P49" s="581" t="s">
        <v>72</v>
      </c>
      <c r="Q49" s="582"/>
      <c r="R49" s="582"/>
      <c r="S49" s="582"/>
      <c r="T49" s="582"/>
      <c r="U49" s="582"/>
      <c r="V49" s="58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87" t="s">
        <v>119</v>
      </c>
      <c r="B50" s="580"/>
      <c r="C50" s="580"/>
      <c r="D50" s="580"/>
      <c r="E50" s="580"/>
      <c r="F50" s="580"/>
      <c r="G50" s="580"/>
      <c r="H50" s="580"/>
      <c r="I50" s="580"/>
      <c r="J50" s="580"/>
      <c r="K50" s="580"/>
      <c r="L50" s="580"/>
      <c r="M50" s="580"/>
      <c r="N50" s="580"/>
      <c r="O50" s="580"/>
      <c r="P50" s="580"/>
      <c r="Q50" s="580"/>
      <c r="R50" s="580"/>
      <c r="S50" s="580"/>
      <c r="T50" s="580"/>
      <c r="U50" s="580"/>
      <c r="V50" s="580"/>
      <c r="W50" s="580"/>
      <c r="X50" s="580"/>
      <c r="Y50" s="580"/>
      <c r="Z50" s="580"/>
      <c r="AA50" s="562"/>
      <c r="AB50" s="562"/>
      <c r="AC50" s="562"/>
    </row>
    <row r="51" spans="1:68" ht="14.25" hidden="1" customHeight="1" x14ac:dyDescent="0.25">
      <c r="A51" s="579" t="s">
        <v>103</v>
      </c>
      <c r="B51" s="580"/>
      <c r="C51" s="580"/>
      <c r="D51" s="580"/>
      <c r="E51" s="580"/>
      <c r="F51" s="580"/>
      <c r="G51" s="580"/>
      <c r="H51" s="580"/>
      <c r="I51" s="580"/>
      <c r="J51" s="580"/>
      <c r="K51" s="580"/>
      <c r="L51" s="580"/>
      <c r="M51" s="580"/>
      <c r="N51" s="580"/>
      <c r="O51" s="580"/>
      <c r="P51" s="580"/>
      <c r="Q51" s="580"/>
      <c r="R51" s="580"/>
      <c r="S51" s="580"/>
      <c r="T51" s="580"/>
      <c r="U51" s="580"/>
      <c r="V51" s="580"/>
      <c r="W51" s="580"/>
      <c r="X51" s="580"/>
      <c r="Y51" s="580"/>
      <c r="Z51" s="580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1">
        <v>4680115885882</v>
      </c>
      <c r="E52" s="57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1">
        <v>4680115881426</v>
      </c>
      <c r="E53" s="57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35</v>
      </c>
      <c r="Y53" s="568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36.409722222222214</v>
      </c>
      <c r="BN53" s="64">
        <f t="shared" si="8"/>
        <v>44.94</v>
      </c>
      <c r="BO53" s="64">
        <f t="shared" si="9"/>
        <v>5.063657407407407E-2</v>
      </c>
      <c r="BP53" s="64">
        <f t="shared" si="10"/>
        <v>6.25E-2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1">
        <v>4680115880283</v>
      </c>
      <c r="E54" s="57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1">
        <v>4680115881525</v>
      </c>
      <c r="E55" s="57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3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1">
        <v>4680115885899</v>
      </c>
      <c r="E56" s="57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1">
        <v>4680115881419</v>
      </c>
      <c r="E57" s="57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264</v>
      </c>
      <c r="Y57" s="568">
        <f t="shared" si="6"/>
        <v>265.5</v>
      </c>
      <c r="Z57" s="36">
        <f>IFERROR(IF(Y57=0,"",ROUNDUP(Y57/H57,0)*0.00902),"")</f>
        <v>0.53217999999999999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276.32</v>
      </c>
      <c r="BN57" s="64">
        <f t="shared" si="8"/>
        <v>277.89</v>
      </c>
      <c r="BO57" s="64">
        <f t="shared" si="9"/>
        <v>0.44444444444444442</v>
      </c>
      <c r="BP57" s="64">
        <f t="shared" si="10"/>
        <v>0.44696969696969696</v>
      </c>
    </row>
    <row r="58" spans="1:68" x14ac:dyDescent="0.2">
      <c r="A58" s="584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5"/>
      <c r="P58" s="581" t="s">
        <v>72</v>
      </c>
      <c r="Q58" s="582"/>
      <c r="R58" s="582"/>
      <c r="S58" s="582"/>
      <c r="T58" s="582"/>
      <c r="U58" s="582"/>
      <c r="V58" s="583"/>
      <c r="W58" s="37" t="s">
        <v>73</v>
      </c>
      <c r="X58" s="569">
        <f>IFERROR(X52/H52,"0")+IFERROR(X53/H53,"0")+IFERROR(X54/H54,"0")+IFERROR(X55/H55,"0")+IFERROR(X56/H56,"0")+IFERROR(X57/H57,"0")</f>
        <v>61.907407407407405</v>
      </c>
      <c r="Y58" s="569">
        <f>IFERROR(Y52/H52,"0")+IFERROR(Y53/H53,"0")+IFERROR(Y54/H54,"0")+IFERROR(Y55/H55,"0")+IFERROR(Y56/H56,"0")+IFERROR(Y57/H57,"0")</f>
        <v>63</v>
      </c>
      <c r="Z58" s="569">
        <f>IFERROR(IF(Z52="",0,Z52),"0")+IFERROR(IF(Z53="",0,Z53),"0")+IFERROR(IF(Z54="",0,Z54),"0")+IFERROR(IF(Z55="",0,Z55),"0")+IFERROR(IF(Z56="",0,Z56),"0")+IFERROR(IF(Z57="",0,Z57),"0")</f>
        <v>0.60809999999999997</v>
      </c>
      <c r="AA58" s="570"/>
      <c r="AB58" s="570"/>
      <c r="AC58" s="570"/>
    </row>
    <row r="59" spans="1:68" x14ac:dyDescent="0.2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5"/>
      <c r="P59" s="581" t="s">
        <v>72</v>
      </c>
      <c r="Q59" s="582"/>
      <c r="R59" s="582"/>
      <c r="S59" s="582"/>
      <c r="T59" s="582"/>
      <c r="U59" s="582"/>
      <c r="V59" s="583"/>
      <c r="W59" s="37" t="s">
        <v>70</v>
      </c>
      <c r="X59" s="569">
        <f>IFERROR(SUM(X52:X57),"0")</f>
        <v>299</v>
      </c>
      <c r="Y59" s="569">
        <f>IFERROR(SUM(Y52:Y57),"0")</f>
        <v>308.7</v>
      </c>
      <c r="Z59" s="37"/>
      <c r="AA59" s="570"/>
      <c r="AB59" s="570"/>
      <c r="AC59" s="570"/>
    </row>
    <row r="60" spans="1:68" ht="14.25" hidden="1" customHeight="1" x14ac:dyDescent="0.25">
      <c r="A60" s="579" t="s">
        <v>139</v>
      </c>
      <c r="B60" s="580"/>
      <c r="C60" s="580"/>
      <c r="D60" s="580"/>
      <c r="E60" s="580"/>
      <c r="F60" s="580"/>
      <c r="G60" s="580"/>
      <c r="H60" s="580"/>
      <c r="I60" s="580"/>
      <c r="J60" s="580"/>
      <c r="K60" s="580"/>
      <c r="L60" s="580"/>
      <c r="M60" s="580"/>
      <c r="N60" s="580"/>
      <c r="O60" s="580"/>
      <c r="P60" s="580"/>
      <c r="Q60" s="580"/>
      <c r="R60" s="580"/>
      <c r="S60" s="580"/>
      <c r="T60" s="580"/>
      <c r="U60" s="580"/>
      <c r="V60" s="580"/>
      <c r="W60" s="580"/>
      <c r="X60" s="580"/>
      <c r="Y60" s="580"/>
      <c r="Z60" s="580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1">
        <v>4680115881440</v>
      </c>
      <c r="E61" s="57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150</v>
      </c>
      <c r="Y61" s="568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1">
        <v>4680115882751</v>
      </c>
      <c r="E62" s="57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1">
        <v>4680115885950</v>
      </c>
      <c r="E63" s="57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1">
        <v>4680115881433</v>
      </c>
      <c r="E64" s="57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21</v>
      </c>
      <c r="Y64" s="568">
        <f>IFERROR(IF(X64="",0,CEILING((X64/$H64),1)*$H64),"")</f>
        <v>21.6</v>
      </c>
      <c r="Z64" s="36">
        <f>IFERROR(IF(Y64=0,"",ROUNDUP(Y64/H64,0)*0.00651),"")</f>
        <v>5.2080000000000001E-2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22.4</v>
      </c>
      <c r="BN64" s="64">
        <f>IFERROR(Y64*I64/H64,"0")</f>
        <v>23.04</v>
      </c>
      <c r="BO64" s="64">
        <f>IFERROR(1/J64*(X64/H64),"0")</f>
        <v>4.2735042735042736E-2</v>
      </c>
      <c r="BP64" s="64">
        <f>IFERROR(1/J64*(Y64/H64),"0")</f>
        <v>4.3956043956043959E-2</v>
      </c>
    </row>
    <row r="65" spans="1:68" x14ac:dyDescent="0.2">
      <c r="A65" s="584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5"/>
      <c r="P65" s="581" t="s">
        <v>72</v>
      </c>
      <c r="Q65" s="582"/>
      <c r="R65" s="582"/>
      <c r="S65" s="582"/>
      <c r="T65" s="582"/>
      <c r="U65" s="582"/>
      <c r="V65" s="583"/>
      <c r="W65" s="37" t="s">
        <v>73</v>
      </c>
      <c r="X65" s="569">
        <f>IFERROR(X61/H61,"0")+IFERROR(X62/H62,"0")+IFERROR(X63/H63,"0")+IFERROR(X64/H64,"0")</f>
        <v>21.666666666666664</v>
      </c>
      <c r="Y65" s="569">
        <f>IFERROR(Y61/H61,"0")+IFERROR(Y62/H62,"0")+IFERROR(Y63/H63,"0")+IFERROR(Y64/H64,"0")</f>
        <v>22</v>
      </c>
      <c r="Z65" s="569">
        <f>IFERROR(IF(Z61="",0,Z61),"0")+IFERROR(IF(Z62="",0,Z62),"0")+IFERROR(IF(Z63="",0,Z63),"0")+IFERROR(IF(Z64="",0,Z64),"0")</f>
        <v>0.31780000000000003</v>
      </c>
      <c r="AA65" s="570"/>
      <c r="AB65" s="570"/>
      <c r="AC65" s="570"/>
    </row>
    <row r="66" spans="1:68" x14ac:dyDescent="0.2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5"/>
      <c r="P66" s="581" t="s">
        <v>72</v>
      </c>
      <c r="Q66" s="582"/>
      <c r="R66" s="582"/>
      <c r="S66" s="582"/>
      <c r="T66" s="582"/>
      <c r="U66" s="582"/>
      <c r="V66" s="583"/>
      <c r="W66" s="37" t="s">
        <v>70</v>
      </c>
      <c r="X66" s="569">
        <f>IFERROR(SUM(X61:X64),"0")</f>
        <v>171</v>
      </c>
      <c r="Y66" s="569">
        <f>IFERROR(SUM(Y61:Y64),"0")</f>
        <v>172.8</v>
      </c>
      <c r="Z66" s="37"/>
      <c r="AA66" s="570"/>
      <c r="AB66" s="570"/>
      <c r="AC66" s="570"/>
    </row>
    <row r="67" spans="1:68" ht="14.25" hidden="1" customHeight="1" x14ac:dyDescent="0.25">
      <c r="A67" s="579" t="s">
        <v>64</v>
      </c>
      <c r="B67" s="580"/>
      <c r="C67" s="580"/>
      <c r="D67" s="580"/>
      <c r="E67" s="580"/>
      <c r="F67" s="580"/>
      <c r="G67" s="580"/>
      <c r="H67" s="580"/>
      <c r="I67" s="580"/>
      <c r="J67" s="580"/>
      <c r="K67" s="580"/>
      <c r="L67" s="580"/>
      <c r="M67" s="580"/>
      <c r="N67" s="580"/>
      <c r="O67" s="580"/>
      <c r="P67" s="580"/>
      <c r="Q67" s="580"/>
      <c r="R67" s="580"/>
      <c r="S67" s="580"/>
      <c r="T67" s="580"/>
      <c r="U67" s="580"/>
      <c r="V67" s="580"/>
      <c r="W67" s="580"/>
      <c r="X67" s="580"/>
      <c r="Y67" s="580"/>
      <c r="Z67" s="580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1">
        <v>4680115885073</v>
      </c>
      <c r="E68" s="57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1">
        <v>4680115885059</v>
      </c>
      <c r="E69" s="57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1">
        <v>4680115885097</v>
      </c>
      <c r="E70" s="57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4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5"/>
      <c r="P71" s="581" t="s">
        <v>72</v>
      </c>
      <c r="Q71" s="582"/>
      <c r="R71" s="582"/>
      <c r="S71" s="582"/>
      <c r="T71" s="582"/>
      <c r="U71" s="582"/>
      <c r="V71" s="58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5"/>
      <c r="P72" s="581" t="s">
        <v>72</v>
      </c>
      <c r="Q72" s="582"/>
      <c r="R72" s="582"/>
      <c r="S72" s="582"/>
      <c r="T72" s="582"/>
      <c r="U72" s="582"/>
      <c r="V72" s="58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79" t="s">
        <v>74</v>
      </c>
      <c r="B73" s="580"/>
      <c r="C73" s="580"/>
      <c r="D73" s="580"/>
      <c r="E73" s="580"/>
      <c r="F73" s="580"/>
      <c r="G73" s="580"/>
      <c r="H73" s="580"/>
      <c r="I73" s="580"/>
      <c r="J73" s="580"/>
      <c r="K73" s="580"/>
      <c r="L73" s="580"/>
      <c r="M73" s="580"/>
      <c r="N73" s="580"/>
      <c r="O73" s="580"/>
      <c r="P73" s="580"/>
      <c r="Q73" s="580"/>
      <c r="R73" s="580"/>
      <c r="S73" s="580"/>
      <c r="T73" s="580"/>
      <c r="U73" s="580"/>
      <c r="V73" s="580"/>
      <c r="W73" s="580"/>
      <c r="X73" s="580"/>
      <c r="Y73" s="580"/>
      <c r="Z73" s="580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1">
        <v>4680115881891</v>
      </c>
      <c r="E74" s="57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1">
        <v>4680115885769</v>
      </c>
      <c r="E75" s="57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1">
        <v>4680115884410</v>
      </c>
      <c r="E76" s="57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1">
        <v>4680115884311</v>
      </c>
      <c r="E77" s="57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1">
        <v>4680115885929</v>
      </c>
      <c r="E78" s="57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1">
        <v>4680115884403</v>
      </c>
      <c r="E79" s="57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1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4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5"/>
      <c r="P80" s="581" t="s">
        <v>72</v>
      </c>
      <c r="Q80" s="582"/>
      <c r="R80" s="582"/>
      <c r="S80" s="582"/>
      <c r="T80" s="582"/>
      <c r="U80" s="582"/>
      <c r="V80" s="58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5"/>
      <c r="P81" s="581" t="s">
        <v>72</v>
      </c>
      <c r="Q81" s="582"/>
      <c r="R81" s="582"/>
      <c r="S81" s="582"/>
      <c r="T81" s="582"/>
      <c r="U81" s="582"/>
      <c r="V81" s="58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79" t="s">
        <v>174</v>
      </c>
      <c r="B82" s="580"/>
      <c r="C82" s="580"/>
      <c r="D82" s="580"/>
      <c r="E82" s="580"/>
      <c r="F82" s="580"/>
      <c r="G82" s="580"/>
      <c r="H82" s="580"/>
      <c r="I82" s="580"/>
      <c r="J82" s="580"/>
      <c r="K82" s="580"/>
      <c r="L82" s="580"/>
      <c r="M82" s="580"/>
      <c r="N82" s="580"/>
      <c r="O82" s="580"/>
      <c r="P82" s="580"/>
      <c r="Q82" s="580"/>
      <c r="R82" s="580"/>
      <c r="S82" s="580"/>
      <c r="T82" s="580"/>
      <c r="U82" s="580"/>
      <c r="V82" s="580"/>
      <c r="W82" s="580"/>
      <c r="X82" s="580"/>
      <c r="Y82" s="580"/>
      <c r="Z82" s="580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1">
        <v>4680115881532</v>
      </c>
      <c r="E83" s="57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1">
        <v>4680115881464</v>
      </c>
      <c r="E84" s="57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4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5"/>
      <c r="P85" s="581" t="s">
        <v>72</v>
      </c>
      <c r="Q85" s="582"/>
      <c r="R85" s="582"/>
      <c r="S85" s="582"/>
      <c r="T85" s="582"/>
      <c r="U85" s="582"/>
      <c r="V85" s="58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5"/>
      <c r="P86" s="581" t="s">
        <v>72</v>
      </c>
      <c r="Q86" s="582"/>
      <c r="R86" s="582"/>
      <c r="S86" s="582"/>
      <c r="T86" s="582"/>
      <c r="U86" s="582"/>
      <c r="V86" s="58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87" t="s">
        <v>181</v>
      </c>
      <c r="B87" s="580"/>
      <c r="C87" s="580"/>
      <c r="D87" s="580"/>
      <c r="E87" s="580"/>
      <c r="F87" s="580"/>
      <c r="G87" s="580"/>
      <c r="H87" s="580"/>
      <c r="I87" s="580"/>
      <c r="J87" s="580"/>
      <c r="K87" s="580"/>
      <c r="L87" s="580"/>
      <c r="M87" s="580"/>
      <c r="N87" s="580"/>
      <c r="O87" s="580"/>
      <c r="P87" s="580"/>
      <c r="Q87" s="580"/>
      <c r="R87" s="580"/>
      <c r="S87" s="580"/>
      <c r="T87" s="580"/>
      <c r="U87" s="580"/>
      <c r="V87" s="580"/>
      <c r="W87" s="580"/>
      <c r="X87" s="580"/>
      <c r="Y87" s="580"/>
      <c r="Z87" s="580"/>
      <c r="AA87" s="562"/>
      <c r="AB87" s="562"/>
      <c r="AC87" s="562"/>
    </row>
    <row r="88" spans="1:68" ht="14.25" hidden="1" customHeight="1" x14ac:dyDescent="0.25">
      <c r="A88" s="579" t="s">
        <v>103</v>
      </c>
      <c r="B88" s="580"/>
      <c r="C88" s="580"/>
      <c r="D88" s="580"/>
      <c r="E88" s="580"/>
      <c r="F88" s="580"/>
      <c r="G88" s="580"/>
      <c r="H88" s="580"/>
      <c r="I88" s="580"/>
      <c r="J88" s="580"/>
      <c r="K88" s="580"/>
      <c r="L88" s="580"/>
      <c r="M88" s="580"/>
      <c r="N88" s="580"/>
      <c r="O88" s="580"/>
      <c r="P88" s="580"/>
      <c r="Q88" s="580"/>
      <c r="R88" s="580"/>
      <c r="S88" s="580"/>
      <c r="T88" s="580"/>
      <c r="U88" s="580"/>
      <c r="V88" s="580"/>
      <c r="W88" s="580"/>
      <c r="X88" s="580"/>
      <c r="Y88" s="580"/>
      <c r="Z88" s="580"/>
      <c r="AA88" s="563"/>
      <c r="AB88" s="563"/>
      <c r="AC88" s="563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1">
        <v>4680115881327</v>
      </c>
      <c r="E89" s="57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1">
        <v>4680115881518</v>
      </c>
      <c r="E90" s="57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1">
        <v>4680115881303</v>
      </c>
      <c r="E91" s="57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254</v>
      </c>
      <c r="Y91" s="568">
        <f>IFERROR(IF(X91="",0,CEILING((X91/$H91),1)*$H91),"")</f>
        <v>256.5</v>
      </c>
      <c r="Z91" s="36">
        <f>IFERROR(IF(Y91=0,"",ROUNDUP(Y91/H91,0)*0.00902),"")</f>
        <v>0.51414000000000004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265.8533333333333</v>
      </c>
      <c r="BN91" s="64">
        <f>IFERROR(Y91*I91/H91,"0")</f>
        <v>268.47000000000003</v>
      </c>
      <c r="BO91" s="64">
        <f>IFERROR(1/J91*(X91/H91),"0")</f>
        <v>0.42760942760942761</v>
      </c>
      <c r="BP91" s="64">
        <f>IFERROR(1/J91*(Y91/H91),"0")</f>
        <v>0.43181818181818182</v>
      </c>
    </row>
    <row r="92" spans="1:68" x14ac:dyDescent="0.2">
      <c r="A92" s="584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5"/>
      <c r="P92" s="581" t="s">
        <v>72</v>
      </c>
      <c r="Q92" s="582"/>
      <c r="R92" s="582"/>
      <c r="S92" s="582"/>
      <c r="T92" s="582"/>
      <c r="U92" s="582"/>
      <c r="V92" s="583"/>
      <c r="W92" s="37" t="s">
        <v>73</v>
      </c>
      <c r="X92" s="569">
        <f>IFERROR(X89/H89,"0")+IFERROR(X90/H90,"0")+IFERROR(X91/H91,"0")</f>
        <v>56.444444444444443</v>
      </c>
      <c r="Y92" s="569">
        <f>IFERROR(Y89/H89,"0")+IFERROR(Y90/H90,"0")+IFERROR(Y91/H91,"0")</f>
        <v>57</v>
      </c>
      <c r="Z92" s="569">
        <f>IFERROR(IF(Z89="",0,Z89),"0")+IFERROR(IF(Z90="",0,Z90),"0")+IFERROR(IF(Z91="",0,Z91),"0")</f>
        <v>0.51414000000000004</v>
      </c>
      <c r="AA92" s="570"/>
      <c r="AB92" s="570"/>
      <c r="AC92" s="570"/>
    </row>
    <row r="93" spans="1:68" x14ac:dyDescent="0.2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5"/>
      <c r="P93" s="581" t="s">
        <v>72</v>
      </c>
      <c r="Q93" s="582"/>
      <c r="R93" s="582"/>
      <c r="S93" s="582"/>
      <c r="T93" s="582"/>
      <c r="U93" s="582"/>
      <c r="V93" s="583"/>
      <c r="W93" s="37" t="s">
        <v>70</v>
      </c>
      <c r="X93" s="569">
        <f>IFERROR(SUM(X89:X91),"0")</f>
        <v>254</v>
      </c>
      <c r="Y93" s="569">
        <f>IFERROR(SUM(Y89:Y91),"0")</f>
        <v>256.5</v>
      </c>
      <c r="Z93" s="37"/>
      <c r="AA93" s="570"/>
      <c r="AB93" s="570"/>
      <c r="AC93" s="570"/>
    </row>
    <row r="94" spans="1:68" ht="14.25" hidden="1" customHeight="1" x14ac:dyDescent="0.25">
      <c r="A94" s="579" t="s">
        <v>74</v>
      </c>
      <c r="B94" s="580"/>
      <c r="C94" s="580"/>
      <c r="D94" s="580"/>
      <c r="E94" s="580"/>
      <c r="F94" s="580"/>
      <c r="G94" s="580"/>
      <c r="H94" s="580"/>
      <c r="I94" s="580"/>
      <c r="J94" s="580"/>
      <c r="K94" s="580"/>
      <c r="L94" s="580"/>
      <c r="M94" s="580"/>
      <c r="N94" s="580"/>
      <c r="O94" s="580"/>
      <c r="P94" s="580"/>
      <c r="Q94" s="580"/>
      <c r="R94" s="580"/>
      <c r="S94" s="580"/>
      <c r="T94" s="580"/>
      <c r="U94" s="580"/>
      <c r="V94" s="580"/>
      <c r="W94" s="580"/>
      <c r="X94" s="580"/>
      <c r="Y94" s="580"/>
      <c r="Z94" s="580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1">
        <v>4607091386967</v>
      </c>
      <c r="E95" s="57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4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7">
        <v>36</v>
      </c>
      <c r="Y95" s="568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38.306666666666665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6.9444444444444448E-2</v>
      </c>
      <c r="BP95" s="64">
        <f t="shared" ref="BP95:BP100" si="20">IFERROR(1/J95*(Y95/H95),"0")</f>
        <v>7.8125E-2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1">
        <v>4607091386967</v>
      </c>
      <c r="E96" s="57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1">
        <v>4680115884953</v>
      </c>
      <c r="E97" s="57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1">
        <v>4607091385731</v>
      </c>
      <c r="E98" s="57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2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1">
        <v>4607091385731</v>
      </c>
      <c r="E99" s="57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142</v>
      </c>
      <c r="Y99" s="568">
        <f t="shared" si="16"/>
        <v>143.10000000000002</v>
      </c>
      <c r="Z99" s="36">
        <f>IFERROR(IF(Y99=0,"",ROUNDUP(Y99/H99,0)*0.00651),"")</f>
        <v>0.34503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155.2533333333333</v>
      </c>
      <c r="BN99" s="64">
        <f t="shared" si="18"/>
        <v>156.45600000000002</v>
      </c>
      <c r="BO99" s="64">
        <f t="shared" si="19"/>
        <v>0.28897028897028898</v>
      </c>
      <c r="BP99" s="64">
        <f t="shared" si="20"/>
        <v>0.29120879120879128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1">
        <v>4680115880894</v>
      </c>
      <c r="E100" s="57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4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5"/>
      <c r="P101" s="581" t="s">
        <v>72</v>
      </c>
      <c r="Q101" s="582"/>
      <c r="R101" s="582"/>
      <c r="S101" s="582"/>
      <c r="T101" s="582"/>
      <c r="U101" s="582"/>
      <c r="V101" s="583"/>
      <c r="W101" s="37" t="s">
        <v>73</v>
      </c>
      <c r="X101" s="569">
        <f>IFERROR(X95/H95,"0")+IFERROR(X96/H96,"0")+IFERROR(X97/H97,"0")+IFERROR(X98/H98,"0")+IFERROR(X99/H99,"0")+IFERROR(X100/H100,"0")</f>
        <v>57.037037037037031</v>
      </c>
      <c r="Y101" s="569">
        <f>IFERROR(Y95/H95,"0")+IFERROR(Y96/H96,"0")+IFERROR(Y97/H97,"0")+IFERROR(Y98/H98,"0")+IFERROR(Y99/H99,"0")+IFERROR(Y100/H100,"0")</f>
        <v>58.000000000000007</v>
      </c>
      <c r="Z101" s="569">
        <f>IFERROR(IF(Z95="",0,Z95),"0")+IFERROR(IF(Z96="",0,Z96),"0")+IFERROR(IF(Z97="",0,Z97),"0")+IFERROR(IF(Z98="",0,Z98),"0")+IFERROR(IF(Z99="",0,Z99),"0")+IFERROR(IF(Z100="",0,Z100),"0")</f>
        <v>0.43992999999999999</v>
      </c>
      <c r="AA101" s="570"/>
      <c r="AB101" s="570"/>
      <c r="AC101" s="570"/>
    </row>
    <row r="102" spans="1:68" x14ac:dyDescent="0.2">
      <c r="A102" s="580"/>
      <c r="B102" s="580"/>
      <c r="C102" s="580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5"/>
      <c r="P102" s="581" t="s">
        <v>72</v>
      </c>
      <c r="Q102" s="582"/>
      <c r="R102" s="582"/>
      <c r="S102" s="582"/>
      <c r="T102" s="582"/>
      <c r="U102" s="582"/>
      <c r="V102" s="583"/>
      <c r="W102" s="37" t="s">
        <v>70</v>
      </c>
      <c r="X102" s="569">
        <f>IFERROR(SUM(X95:X100),"0")</f>
        <v>178</v>
      </c>
      <c r="Y102" s="569">
        <f>IFERROR(SUM(Y95:Y100),"0")</f>
        <v>183.60000000000002</v>
      </c>
      <c r="Z102" s="37"/>
      <c r="AA102" s="570"/>
      <c r="AB102" s="570"/>
      <c r="AC102" s="570"/>
    </row>
    <row r="103" spans="1:68" ht="16.5" hidden="1" customHeight="1" x14ac:dyDescent="0.25">
      <c r="A103" s="587" t="s">
        <v>204</v>
      </c>
      <c r="B103" s="580"/>
      <c r="C103" s="580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0"/>
      <c r="Q103" s="580"/>
      <c r="R103" s="580"/>
      <c r="S103" s="580"/>
      <c r="T103" s="580"/>
      <c r="U103" s="580"/>
      <c r="V103" s="580"/>
      <c r="W103" s="580"/>
      <c r="X103" s="580"/>
      <c r="Y103" s="580"/>
      <c r="Z103" s="580"/>
      <c r="AA103" s="562"/>
      <c r="AB103" s="562"/>
      <c r="AC103" s="562"/>
    </row>
    <row r="104" spans="1:68" ht="14.25" hidden="1" customHeight="1" x14ac:dyDescent="0.25">
      <c r="A104" s="579" t="s">
        <v>103</v>
      </c>
      <c r="B104" s="580"/>
      <c r="C104" s="580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0"/>
      <c r="Q104" s="580"/>
      <c r="R104" s="580"/>
      <c r="S104" s="580"/>
      <c r="T104" s="580"/>
      <c r="U104" s="580"/>
      <c r="V104" s="580"/>
      <c r="W104" s="580"/>
      <c r="X104" s="580"/>
      <c r="Y104" s="580"/>
      <c r="Z104" s="580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71">
        <v>4680115882133</v>
      </c>
      <c r="E105" s="57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1">
        <v>4680115880269</v>
      </c>
      <c r="E106" s="57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1">
        <v>4680115880429</v>
      </c>
      <c r="E107" s="57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9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162</v>
      </c>
      <c r="Y107" s="568">
        <f>IFERROR(IF(X107="",0,CEILING((X107/$H107),1)*$H107),"")</f>
        <v>162</v>
      </c>
      <c r="Z107" s="36">
        <f>IFERROR(IF(Y107=0,"",ROUNDUP(Y107/H107,0)*0.00902),"")</f>
        <v>0.32472000000000001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169.56</v>
      </c>
      <c r="BN107" s="64">
        <f>IFERROR(Y107*I107/H107,"0")</f>
        <v>169.56</v>
      </c>
      <c r="BO107" s="64">
        <f>IFERROR(1/J107*(X107/H107),"0")</f>
        <v>0.27272727272727271</v>
      </c>
      <c r="BP107" s="64">
        <f>IFERROR(1/J107*(Y107/H107),"0")</f>
        <v>0.27272727272727271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1">
        <v>4680115881457</v>
      </c>
      <c r="E108" s="57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4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5"/>
      <c r="P109" s="581" t="s">
        <v>72</v>
      </c>
      <c r="Q109" s="582"/>
      <c r="R109" s="582"/>
      <c r="S109" s="582"/>
      <c r="T109" s="582"/>
      <c r="U109" s="582"/>
      <c r="V109" s="583"/>
      <c r="W109" s="37" t="s">
        <v>73</v>
      </c>
      <c r="X109" s="569">
        <f>IFERROR(X105/H105,"0")+IFERROR(X106/H106,"0")+IFERROR(X107/H107,"0")+IFERROR(X108/H108,"0")</f>
        <v>36</v>
      </c>
      <c r="Y109" s="569">
        <f>IFERROR(Y105/H105,"0")+IFERROR(Y106/H106,"0")+IFERROR(Y107/H107,"0")+IFERROR(Y108/H108,"0")</f>
        <v>36</v>
      </c>
      <c r="Z109" s="569">
        <f>IFERROR(IF(Z105="",0,Z105),"0")+IFERROR(IF(Z106="",0,Z106),"0")+IFERROR(IF(Z107="",0,Z107),"0")+IFERROR(IF(Z108="",0,Z108),"0")</f>
        <v>0.32472000000000001</v>
      </c>
      <c r="AA109" s="570"/>
      <c r="AB109" s="570"/>
      <c r="AC109" s="570"/>
    </row>
    <row r="110" spans="1:68" x14ac:dyDescent="0.2">
      <c r="A110" s="580"/>
      <c r="B110" s="580"/>
      <c r="C110" s="580"/>
      <c r="D110" s="580"/>
      <c r="E110" s="580"/>
      <c r="F110" s="580"/>
      <c r="G110" s="580"/>
      <c r="H110" s="580"/>
      <c r="I110" s="580"/>
      <c r="J110" s="580"/>
      <c r="K110" s="580"/>
      <c r="L110" s="580"/>
      <c r="M110" s="580"/>
      <c r="N110" s="580"/>
      <c r="O110" s="585"/>
      <c r="P110" s="581" t="s">
        <v>72</v>
      </c>
      <c r="Q110" s="582"/>
      <c r="R110" s="582"/>
      <c r="S110" s="582"/>
      <c r="T110" s="582"/>
      <c r="U110" s="582"/>
      <c r="V110" s="583"/>
      <c r="W110" s="37" t="s">
        <v>70</v>
      </c>
      <c r="X110" s="569">
        <f>IFERROR(SUM(X105:X108),"0")</f>
        <v>162</v>
      </c>
      <c r="Y110" s="569">
        <f>IFERROR(SUM(Y105:Y108),"0")</f>
        <v>162</v>
      </c>
      <c r="Z110" s="37"/>
      <c r="AA110" s="570"/>
      <c r="AB110" s="570"/>
      <c r="AC110" s="570"/>
    </row>
    <row r="111" spans="1:68" ht="14.25" hidden="1" customHeight="1" x14ac:dyDescent="0.25">
      <c r="A111" s="579" t="s">
        <v>139</v>
      </c>
      <c r="B111" s="580"/>
      <c r="C111" s="580"/>
      <c r="D111" s="580"/>
      <c r="E111" s="580"/>
      <c r="F111" s="580"/>
      <c r="G111" s="580"/>
      <c r="H111" s="580"/>
      <c r="I111" s="580"/>
      <c r="J111" s="580"/>
      <c r="K111" s="580"/>
      <c r="L111" s="580"/>
      <c r="M111" s="580"/>
      <c r="N111" s="580"/>
      <c r="O111" s="580"/>
      <c r="P111" s="580"/>
      <c r="Q111" s="580"/>
      <c r="R111" s="580"/>
      <c r="S111" s="580"/>
      <c r="T111" s="580"/>
      <c r="U111" s="580"/>
      <c r="V111" s="580"/>
      <c r="W111" s="580"/>
      <c r="X111" s="580"/>
      <c r="Y111" s="580"/>
      <c r="Z111" s="580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1">
        <v>4680115881488</v>
      </c>
      <c r="E112" s="57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1">
        <v>4680115882775</v>
      </c>
      <c r="E113" s="57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1">
        <v>4680115880658</v>
      </c>
      <c r="E114" s="57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84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5"/>
      <c r="P115" s="581" t="s">
        <v>72</v>
      </c>
      <c r="Q115" s="582"/>
      <c r="R115" s="582"/>
      <c r="S115" s="582"/>
      <c r="T115" s="582"/>
      <c r="U115" s="582"/>
      <c r="V115" s="58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0"/>
      <c r="B116" s="580"/>
      <c r="C116" s="580"/>
      <c r="D116" s="580"/>
      <c r="E116" s="580"/>
      <c r="F116" s="580"/>
      <c r="G116" s="580"/>
      <c r="H116" s="580"/>
      <c r="I116" s="580"/>
      <c r="J116" s="580"/>
      <c r="K116" s="580"/>
      <c r="L116" s="580"/>
      <c r="M116" s="580"/>
      <c r="N116" s="580"/>
      <c r="O116" s="585"/>
      <c r="P116" s="581" t="s">
        <v>72</v>
      </c>
      <c r="Q116" s="582"/>
      <c r="R116" s="582"/>
      <c r="S116" s="582"/>
      <c r="T116" s="582"/>
      <c r="U116" s="582"/>
      <c r="V116" s="58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79" t="s">
        <v>74</v>
      </c>
      <c r="B117" s="580"/>
      <c r="C117" s="580"/>
      <c r="D117" s="580"/>
      <c r="E117" s="580"/>
      <c r="F117" s="580"/>
      <c r="G117" s="580"/>
      <c r="H117" s="580"/>
      <c r="I117" s="580"/>
      <c r="J117" s="580"/>
      <c r="K117" s="580"/>
      <c r="L117" s="580"/>
      <c r="M117" s="580"/>
      <c r="N117" s="580"/>
      <c r="O117" s="580"/>
      <c r="P117" s="580"/>
      <c r="Q117" s="580"/>
      <c r="R117" s="580"/>
      <c r="S117" s="580"/>
      <c r="T117" s="580"/>
      <c r="U117" s="580"/>
      <c r="V117" s="580"/>
      <c r="W117" s="580"/>
      <c r="X117" s="580"/>
      <c r="Y117" s="580"/>
      <c r="Z117" s="580"/>
      <c r="AA117" s="563"/>
      <c r="AB117" s="563"/>
      <c r="AC117" s="563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1">
        <v>4607091385168</v>
      </c>
      <c r="E118" s="57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7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71">
        <v>4607091383256</v>
      </c>
      <c r="E119" s="57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3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1">
        <v>4607091385748</v>
      </c>
      <c r="E120" s="57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229</v>
      </c>
      <c r="Y120" s="568">
        <f>IFERROR(IF(X120="",0,CEILING((X120/$H120),1)*$H120),"")</f>
        <v>229.50000000000003</v>
      </c>
      <c r="Z120" s="36">
        <f>IFERROR(IF(Y120=0,"",ROUNDUP(Y120/H120,0)*0.00651),"")</f>
        <v>0.55335000000000001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250.37333333333333</v>
      </c>
      <c r="BN120" s="64">
        <f>IFERROR(Y120*I120/H120,"0")</f>
        <v>250.92</v>
      </c>
      <c r="BO120" s="64">
        <f>IFERROR(1/J120*(X120/H120),"0")</f>
        <v>0.46601546601546601</v>
      </c>
      <c r="BP120" s="64">
        <f>IFERROR(1/J120*(Y120/H120),"0")</f>
        <v>0.46703296703296709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1">
        <v>4680115884533</v>
      </c>
      <c r="E121" s="57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4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5"/>
      <c r="P122" s="581" t="s">
        <v>72</v>
      </c>
      <c r="Q122" s="582"/>
      <c r="R122" s="582"/>
      <c r="S122" s="582"/>
      <c r="T122" s="582"/>
      <c r="U122" s="582"/>
      <c r="V122" s="583"/>
      <c r="W122" s="37" t="s">
        <v>73</v>
      </c>
      <c r="X122" s="569">
        <f>IFERROR(X118/H118,"0")+IFERROR(X119/H119,"0")+IFERROR(X120/H120,"0")+IFERROR(X121/H121,"0")</f>
        <v>84.81481481481481</v>
      </c>
      <c r="Y122" s="569">
        <f>IFERROR(Y118/H118,"0")+IFERROR(Y119/H119,"0")+IFERROR(Y120/H120,"0")+IFERROR(Y121/H121,"0")</f>
        <v>85</v>
      </c>
      <c r="Z122" s="569">
        <f>IFERROR(IF(Z118="",0,Z118),"0")+IFERROR(IF(Z119="",0,Z119),"0")+IFERROR(IF(Z120="",0,Z120),"0")+IFERROR(IF(Z121="",0,Z121),"0")</f>
        <v>0.55335000000000001</v>
      </c>
      <c r="AA122" s="570"/>
      <c r="AB122" s="570"/>
      <c r="AC122" s="570"/>
    </row>
    <row r="123" spans="1:68" x14ac:dyDescent="0.2">
      <c r="A123" s="580"/>
      <c r="B123" s="580"/>
      <c r="C123" s="580"/>
      <c r="D123" s="580"/>
      <c r="E123" s="580"/>
      <c r="F123" s="580"/>
      <c r="G123" s="580"/>
      <c r="H123" s="580"/>
      <c r="I123" s="580"/>
      <c r="J123" s="580"/>
      <c r="K123" s="580"/>
      <c r="L123" s="580"/>
      <c r="M123" s="580"/>
      <c r="N123" s="580"/>
      <c r="O123" s="585"/>
      <c r="P123" s="581" t="s">
        <v>72</v>
      </c>
      <c r="Q123" s="582"/>
      <c r="R123" s="582"/>
      <c r="S123" s="582"/>
      <c r="T123" s="582"/>
      <c r="U123" s="582"/>
      <c r="V123" s="583"/>
      <c r="W123" s="37" t="s">
        <v>70</v>
      </c>
      <c r="X123" s="569">
        <f>IFERROR(SUM(X118:X121),"0")</f>
        <v>229</v>
      </c>
      <c r="Y123" s="569">
        <f>IFERROR(SUM(Y118:Y121),"0")</f>
        <v>229.50000000000003</v>
      </c>
      <c r="Z123" s="37"/>
      <c r="AA123" s="570"/>
      <c r="AB123" s="570"/>
      <c r="AC123" s="570"/>
    </row>
    <row r="124" spans="1:68" ht="14.25" hidden="1" customHeight="1" x14ac:dyDescent="0.25">
      <c r="A124" s="579" t="s">
        <v>174</v>
      </c>
      <c r="B124" s="580"/>
      <c r="C124" s="580"/>
      <c r="D124" s="580"/>
      <c r="E124" s="580"/>
      <c r="F124" s="580"/>
      <c r="G124" s="580"/>
      <c r="H124" s="580"/>
      <c r="I124" s="580"/>
      <c r="J124" s="580"/>
      <c r="K124" s="580"/>
      <c r="L124" s="580"/>
      <c r="M124" s="580"/>
      <c r="N124" s="580"/>
      <c r="O124" s="580"/>
      <c r="P124" s="580"/>
      <c r="Q124" s="580"/>
      <c r="R124" s="580"/>
      <c r="S124" s="580"/>
      <c r="T124" s="580"/>
      <c r="U124" s="580"/>
      <c r="V124" s="580"/>
      <c r="W124" s="580"/>
      <c r="X124" s="580"/>
      <c r="Y124" s="580"/>
      <c r="Z124" s="580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1">
        <v>4680115882652</v>
      </c>
      <c r="E125" s="57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1">
        <v>4680115880238</v>
      </c>
      <c r="E126" s="57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4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5"/>
      <c r="P127" s="581" t="s">
        <v>72</v>
      </c>
      <c r="Q127" s="582"/>
      <c r="R127" s="582"/>
      <c r="S127" s="582"/>
      <c r="T127" s="582"/>
      <c r="U127" s="582"/>
      <c r="V127" s="58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0"/>
      <c r="B128" s="580"/>
      <c r="C128" s="580"/>
      <c r="D128" s="580"/>
      <c r="E128" s="580"/>
      <c r="F128" s="580"/>
      <c r="G128" s="580"/>
      <c r="H128" s="580"/>
      <c r="I128" s="580"/>
      <c r="J128" s="580"/>
      <c r="K128" s="580"/>
      <c r="L128" s="580"/>
      <c r="M128" s="580"/>
      <c r="N128" s="580"/>
      <c r="O128" s="585"/>
      <c r="P128" s="581" t="s">
        <v>72</v>
      </c>
      <c r="Q128" s="582"/>
      <c r="R128" s="582"/>
      <c r="S128" s="582"/>
      <c r="T128" s="582"/>
      <c r="U128" s="582"/>
      <c r="V128" s="58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87" t="s">
        <v>237</v>
      </c>
      <c r="B129" s="580"/>
      <c r="C129" s="580"/>
      <c r="D129" s="580"/>
      <c r="E129" s="580"/>
      <c r="F129" s="580"/>
      <c r="G129" s="580"/>
      <c r="H129" s="580"/>
      <c r="I129" s="580"/>
      <c r="J129" s="580"/>
      <c r="K129" s="580"/>
      <c r="L129" s="580"/>
      <c r="M129" s="580"/>
      <c r="N129" s="580"/>
      <c r="O129" s="580"/>
      <c r="P129" s="580"/>
      <c r="Q129" s="580"/>
      <c r="R129" s="580"/>
      <c r="S129" s="580"/>
      <c r="T129" s="580"/>
      <c r="U129" s="580"/>
      <c r="V129" s="580"/>
      <c r="W129" s="580"/>
      <c r="X129" s="580"/>
      <c r="Y129" s="580"/>
      <c r="Z129" s="580"/>
      <c r="AA129" s="562"/>
      <c r="AB129" s="562"/>
      <c r="AC129" s="562"/>
    </row>
    <row r="130" spans="1:68" ht="14.25" hidden="1" customHeight="1" x14ac:dyDescent="0.25">
      <c r="A130" s="579" t="s">
        <v>64</v>
      </c>
      <c r="B130" s="580"/>
      <c r="C130" s="580"/>
      <c r="D130" s="580"/>
      <c r="E130" s="580"/>
      <c r="F130" s="580"/>
      <c r="G130" s="580"/>
      <c r="H130" s="580"/>
      <c r="I130" s="580"/>
      <c r="J130" s="580"/>
      <c r="K130" s="580"/>
      <c r="L130" s="580"/>
      <c r="M130" s="580"/>
      <c r="N130" s="580"/>
      <c r="O130" s="580"/>
      <c r="P130" s="580"/>
      <c r="Q130" s="580"/>
      <c r="R130" s="580"/>
      <c r="S130" s="580"/>
      <c r="T130" s="580"/>
      <c r="U130" s="580"/>
      <c r="V130" s="580"/>
      <c r="W130" s="580"/>
      <c r="X130" s="580"/>
      <c r="Y130" s="580"/>
      <c r="Z130" s="580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1">
        <v>4680115883444</v>
      </c>
      <c r="E131" s="572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1">
        <v>4680115883444</v>
      </c>
      <c r="E132" s="572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42</v>
      </c>
      <c r="Y132" s="568">
        <f>IFERROR(IF(X132="",0,CEILING((X132/$H132),1)*$H132),"")</f>
        <v>42</v>
      </c>
      <c r="Z132" s="36">
        <f>IFERROR(IF(Y132=0,"",ROUNDUP(Y132/H132,0)*0.00651),"")</f>
        <v>9.7650000000000001E-2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46.02</v>
      </c>
      <c r="BN132" s="64">
        <f>IFERROR(Y132*I132/H132,"0")</f>
        <v>46.02</v>
      </c>
      <c r="BO132" s="64">
        <f>IFERROR(1/J132*(X132/H132),"0")</f>
        <v>8.241758241758243E-2</v>
      </c>
      <c r="BP132" s="64">
        <f>IFERROR(1/J132*(Y132/H132),"0")</f>
        <v>8.241758241758243E-2</v>
      </c>
    </row>
    <row r="133" spans="1:68" x14ac:dyDescent="0.2">
      <c r="A133" s="584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5"/>
      <c r="P133" s="581" t="s">
        <v>72</v>
      </c>
      <c r="Q133" s="582"/>
      <c r="R133" s="582"/>
      <c r="S133" s="582"/>
      <c r="T133" s="582"/>
      <c r="U133" s="582"/>
      <c r="V133" s="583"/>
      <c r="W133" s="37" t="s">
        <v>73</v>
      </c>
      <c r="X133" s="569">
        <f>IFERROR(X131/H131,"0")+IFERROR(X132/H132,"0")</f>
        <v>15.000000000000002</v>
      </c>
      <c r="Y133" s="569">
        <f>IFERROR(Y131/H131,"0")+IFERROR(Y132/H132,"0")</f>
        <v>15.000000000000002</v>
      </c>
      <c r="Z133" s="569">
        <f>IFERROR(IF(Z131="",0,Z131),"0")+IFERROR(IF(Z132="",0,Z132),"0")</f>
        <v>9.7650000000000001E-2</v>
      </c>
      <c r="AA133" s="570"/>
      <c r="AB133" s="570"/>
      <c r="AC133" s="570"/>
    </row>
    <row r="134" spans="1:68" x14ac:dyDescent="0.2">
      <c r="A134" s="580"/>
      <c r="B134" s="580"/>
      <c r="C134" s="580"/>
      <c r="D134" s="580"/>
      <c r="E134" s="580"/>
      <c r="F134" s="580"/>
      <c r="G134" s="580"/>
      <c r="H134" s="580"/>
      <c r="I134" s="580"/>
      <c r="J134" s="580"/>
      <c r="K134" s="580"/>
      <c r="L134" s="580"/>
      <c r="M134" s="580"/>
      <c r="N134" s="580"/>
      <c r="O134" s="585"/>
      <c r="P134" s="581" t="s">
        <v>72</v>
      </c>
      <c r="Q134" s="582"/>
      <c r="R134" s="582"/>
      <c r="S134" s="582"/>
      <c r="T134" s="582"/>
      <c r="U134" s="582"/>
      <c r="V134" s="583"/>
      <c r="W134" s="37" t="s">
        <v>70</v>
      </c>
      <c r="X134" s="569">
        <f>IFERROR(SUM(X131:X132),"0")</f>
        <v>42</v>
      </c>
      <c r="Y134" s="569">
        <f>IFERROR(SUM(Y131:Y132),"0")</f>
        <v>42</v>
      </c>
      <c r="Z134" s="37"/>
      <c r="AA134" s="570"/>
      <c r="AB134" s="570"/>
      <c r="AC134" s="570"/>
    </row>
    <row r="135" spans="1:68" ht="14.25" hidden="1" customHeight="1" x14ac:dyDescent="0.25">
      <c r="A135" s="579" t="s">
        <v>74</v>
      </c>
      <c r="B135" s="580"/>
      <c r="C135" s="580"/>
      <c r="D135" s="580"/>
      <c r="E135" s="580"/>
      <c r="F135" s="580"/>
      <c r="G135" s="580"/>
      <c r="H135" s="580"/>
      <c r="I135" s="580"/>
      <c r="J135" s="580"/>
      <c r="K135" s="580"/>
      <c r="L135" s="580"/>
      <c r="M135" s="580"/>
      <c r="N135" s="580"/>
      <c r="O135" s="580"/>
      <c r="P135" s="580"/>
      <c r="Q135" s="580"/>
      <c r="R135" s="580"/>
      <c r="S135" s="580"/>
      <c r="T135" s="580"/>
      <c r="U135" s="580"/>
      <c r="V135" s="580"/>
      <c r="W135" s="580"/>
      <c r="X135" s="580"/>
      <c r="Y135" s="580"/>
      <c r="Z135" s="580"/>
      <c r="AA135" s="563"/>
      <c r="AB135" s="563"/>
      <c r="AC135" s="563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1">
        <v>4680115882584</v>
      </c>
      <c r="E136" s="572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1">
        <v>4680115882584</v>
      </c>
      <c r="E137" s="572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6</v>
      </c>
      <c r="Y137" s="568">
        <f>IFERROR(IF(X137="",0,CEILING((X137/$H137),1)*$H137),"")</f>
        <v>7.92</v>
      </c>
      <c r="Z137" s="36">
        <f>IFERROR(IF(Y137=0,"",ROUNDUP(Y137/H137,0)*0.00651),"")</f>
        <v>1.9529999999999999E-2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6.6090909090909093</v>
      </c>
      <c r="BN137" s="64">
        <f>IFERROR(Y137*I137/H137,"0")</f>
        <v>8.7240000000000002</v>
      </c>
      <c r="BO137" s="64">
        <f>IFERROR(1/J137*(X137/H137),"0")</f>
        <v>1.2487512487512488E-2</v>
      </c>
      <c r="BP137" s="64">
        <f>IFERROR(1/J137*(Y137/H137),"0")</f>
        <v>1.6483516483516484E-2</v>
      </c>
    </row>
    <row r="138" spans="1:68" x14ac:dyDescent="0.2">
      <c r="A138" s="584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5"/>
      <c r="P138" s="581" t="s">
        <v>72</v>
      </c>
      <c r="Q138" s="582"/>
      <c r="R138" s="582"/>
      <c r="S138" s="582"/>
      <c r="T138" s="582"/>
      <c r="U138" s="582"/>
      <c r="V138" s="583"/>
      <c r="W138" s="37" t="s">
        <v>73</v>
      </c>
      <c r="X138" s="569">
        <f>IFERROR(X136/H136,"0")+IFERROR(X137/H137,"0")</f>
        <v>2.2727272727272725</v>
      </c>
      <c r="Y138" s="569">
        <f>IFERROR(Y136/H136,"0")+IFERROR(Y137/H137,"0")</f>
        <v>3</v>
      </c>
      <c r="Z138" s="569">
        <f>IFERROR(IF(Z136="",0,Z136),"0")+IFERROR(IF(Z137="",0,Z137),"0")</f>
        <v>1.9529999999999999E-2</v>
      </c>
      <c r="AA138" s="570"/>
      <c r="AB138" s="570"/>
      <c r="AC138" s="570"/>
    </row>
    <row r="139" spans="1:68" x14ac:dyDescent="0.2">
      <c r="A139" s="580"/>
      <c r="B139" s="580"/>
      <c r="C139" s="580"/>
      <c r="D139" s="580"/>
      <c r="E139" s="580"/>
      <c r="F139" s="580"/>
      <c r="G139" s="580"/>
      <c r="H139" s="580"/>
      <c r="I139" s="580"/>
      <c r="J139" s="580"/>
      <c r="K139" s="580"/>
      <c r="L139" s="580"/>
      <c r="M139" s="580"/>
      <c r="N139" s="580"/>
      <c r="O139" s="585"/>
      <c r="P139" s="581" t="s">
        <v>72</v>
      </c>
      <c r="Q139" s="582"/>
      <c r="R139" s="582"/>
      <c r="S139" s="582"/>
      <c r="T139" s="582"/>
      <c r="U139" s="582"/>
      <c r="V139" s="583"/>
      <c r="W139" s="37" t="s">
        <v>70</v>
      </c>
      <c r="X139" s="569">
        <f>IFERROR(SUM(X136:X137),"0")</f>
        <v>6</v>
      </c>
      <c r="Y139" s="569">
        <f>IFERROR(SUM(Y136:Y137),"0")</f>
        <v>7.92</v>
      </c>
      <c r="Z139" s="37"/>
      <c r="AA139" s="570"/>
      <c r="AB139" s="570"/>
      <c r="AC139" s="570"/>
    </row>
    <row r="140" spans="1:68" ht="16.5" hidden="1" customHeight="1" x14ac:dyDescent="0.25">
      <c r="A140" s="587" t="s">
        <v>101</v>
      </c>
      <c r="B140" s="580"/>
      <c r="C140" s="580"/>
      <c r="D140" s="580"/>
      <c r="E140" s="580"/>
      <c r="F140" s="580"/>
      <c r="G140" s="580"/>
      <c r="H140" s="580"/>
      <c r="I140" s="580"/>
      <c r="J140" s="580"/>
      <c r="K140" s="580"/>
      <c r="L140" s="580"/>
      <c r="M140" s="580"/>
      <c r="N140" s="580"/>
      <c r="O140" s="580"/>
      <c r="P140" s="580"/>
      <c r="Q140" s="580"/>
      <c r="R140" s="580"/>
      <c r="S140" s="580"/>
      <c r="T140" s="580"/>
      <c r="U140" s="580"/>
      <c r="V140" s="580"/>
      <c r="W140" s="580"/>
      <c r="X140" s="580"/>
      <c r="Y140" s="580"/>
      <c r="Z140" s="580"/>
      <c r="AA140" s="562"/>
      <c r="AB140" s="562"/>
      <c r="AC140" s="562"/>
    </row>
    <row r="141" spans="1:68" ht="14.25" hidden="1" customHeight="1" x14ac:dyDescent="0.25">
      <c r="A141" s="579" t="s">
        <v>103</v>
      </c>
      <c r="B141" s="580"/>
      <c r="C141" s="580"/>
      <c r="D141" s="580"/>
      <c r="E141" s="580"/>
      <c r="F141" s="580"/>
      <c r="G141" s="580"/>
      <c r="H141" s="580"/>
      <c r="I141" s="580"/>
      <c r="J141" s="580"/>
      <c r="K141" s="580"/>
      <c r="L141" s="580"/>
      <c r="M141" s="580"/>
      <c r="N141" s="580"/>
      <c r="O141" s="580"/>
      <c r="P141" s="580"/>
      <c r="Q141" s="580"/>
      <c r="R141" s="580"/>
      <c r="S141" s="580"/>
      <c r="T141" s="580"/>
      <c r="U141" s="580"/>
      <c r="V141" s="580"/>
      <c r="W141" s="580"/>
      <c r="X141" s="580"/>
      <c r="Y141" s="580"/>
      <c r="Z141" s="580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1">
        <v>4607091384604</v>
      </c>
      <c r="E142" s="572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96</v>
      </c>
      <c r="Y142" s="568">
        <f>IFERROR(IF(X142="",0,CEILING((X142/$H142),1)*$H142),"")</f>
        <v>96</v>
      </c>
      <c r="Z142" s="36">
        <f>IFERROR(IF(Y142=0,"",ROUNDUP(Y142/H142,0)*0.00902),"")</f>
        <v>0.21648000000000001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101.03999999999999</v>
      </c>
      <c r="BN142" s="64">
        <f>IFERROR(Y142*I142/H142,"0")</f>
        <v>101.03999999999999</v>
      </c>
      <c r="BO142" s="64">
        <f>IFERROR(1/J142*(X142/H142),"0")</f>
        <v>0.18181818181818182</v>
      </c>
      <c r="BP142" s="64">
        <f>IFERROR(1/J142*(Y142/H142),"0")</f>
        <v>0.18181818181818182</v>
      </c>
    </row>
    <row r="143" spans="1:68" x14ac:dyDescent="0.2">
      <c r="A143" s="584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5"/>
      <c r="P143" s="581" t="s">
        <v>72</v>
      </c>
      <c r="Q143" s="582"/>
      <c r="R143" s="582"/>
      <c r="S143" s="582"/>
      <c r="T143" s="582"/>
      <c r="U143" s="582"/>
      <c r="V143" s="583"/>
      <c r="W143" s="37" t="s">
        <v>73</v>
      </c>
      <c r="X143" s="569">
        <f>IFERROR(X142/H142,"0")</f>
        <v>24</v>
      </c>
      <c r="Y143" s="569">
        <f>IFERROR(Y142/H142,"0")</f>
        <v>24</v>
      </c>
      <c r="Z143" s="569">
        <f>IFERROR(IF(Z142="",0,Z142),"0")</f>
        <v>0.21648000000000001</v>
      </c>
      <c r="AA143" s="570"/>
      <c r="AB143" s="570"/>
      <c r="AC143" s="570"/>
    </row>
    <row r="144" spans="1:68" x14ac:dyDescent="0.2">
      <c r="A144" s="580"/>
      <c r="B144" s="580"/>
      <c r="C144" s="580"/>
      <c r="D144" s="580"/>
      <c r="E144" s="580"/>
      <c r="F144" s="580"/>
      <c r="G144" s="580"/>
      <c r="H144" s="580"/>
      <c r="I144" s="580"/>
      <c r="J144" s="580"/>
      <c r="K144" s="580"/>
      <c r="L144" s="580"/>
      <c r="M144" s="580"/>
      <c r="N144" s="580"/>
      <c r="O144" s="585"/>
      <c r="P144" s="581" t="s">
        <v>72</v>
      </c>
      <c r="Q144" s="582"/>
      <c r="R144" s="582"/>
      <c r="S144" s="582"/>
      <c r="T144" s="582"/>
      <c r="U144" s="582"/>
      <c r="V144" s="583"/>
      <c r="W144" s="37" t="s">
        <v>70</v>
      </c>
      <c r="X144" s="569">
        <f>IFERROR(SUM(X142:X142),"0")</f>
        <v>96</v>
      </c>
      <c r="Y144" s="569">
        <f>IFERROR(SUM(Y142:Y142),"0")</f>
        <v>96</v>
      </c>
      <c r="Z144" s="37"/>
      <c r="AA144" s="570"/>
      <c r="AB144" s="570"/>
      <c r="AC144" s="570"/>
    </row>
    <row r="145" spans="1:68" ht="14.25" hidden="1" customHeight="1" x14ac:dyDescent="0.25">
      <c r="A145" s="579" t="s">
        <v>64</v>
      </c>
      <c r="B145" s="580"/>
      <c r="C145" s="580"/>
      <c r="D145" s="580"/>
      <c r="E145" s="580"/>
      <c r="F145" s="580"/>
      <c r="G145" s="580"/>
      <c r="H145" s="580"/>
      <c r="I145" s="580"/>
      <c r="J145" s="580"/>
      <c r="K145" s="580"/>
      <c r="L145" s="580"/>
      <c r="M145" s="580"/>
      <c r="N145" s="580"/>
      <c r="O145" s="580"/>
      <c r="P145" s="580"/>
      <c r="Q145" s="580"/>
      <c r="R145" s="580"/>
      <c r="S145" s="580"/>
      <c r="T145" s="580"/>
      <c r="U145" s="580"/>
      <c r="V145" s="580"/>
      <c r="W145" s="580"/>
      <c r="X145" s="580"/>
      <c r="Y145" s="580"/>
      <c r="Z145" s="580"/>
      <c r="AA145" s="563"/>
      <c r="AB145" s="563"/>
      <c r="AC145" s="563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1">
        <v>4607091387667</v>
      </c>
      <c r="E146" s="572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4"/>
      <c r="R146" s="574"/>
      <c r="S146" s="574"/>
      <c r="T146" s="575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1">
        <v>4607091387636</v>
      </c>
      <c r="E147" s="572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1">
        <v>4607091382426</v>
      </c>
      <c r="E148" s="572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4"/>
      <c r="R148" s="574"/>
      <c r="S148" s="574"/>
      <c r="T148" s="575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84"/>
      <c r="B149" s="580"/>
      <c r="C149" s="580"/>
      <c r="D149" s="580"/>
      <c r="E149" s="580"/>
      <c r="F149" s="580"/>
      <c r="G149" s="580"/>
      <c r="H149" s="580"/>
      <c r="I149" s="580"/>
      <c r="J149" s="580"/>
      <c r="K149" s="580"/>
      <c r="L149" s="580"/>
      <c r="M149" s="580"/>
      <c r="N149" s="580"/>
      <c r="O149" s="585"/>
      <c r="P149" s="581" t="s">
        <v>72</v>
      </c>
      <c r="Q149" s="582"/>
      <c r="R149" s="582"/>
      <c r="S149" s="582"/>
      <c r="T149" s="582"/>
      <c r="U149" s="582"/>
      <c r="V149" s="58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hidden="1" x14ac:dyDescent="0.2">
      <c r="A150" s="580"/>
      <c r="B150" s="580"/>
      <c r="C150" s="580"/>
      <c r="D150" s="580"/>
      <c r="E150" s="580"/>
      <c r="F150" s="580"/>
      <c r="G150" s="580"/>
      <c r="H150" s="580"/>
      <c r="I150" s="580"/>
      <c r="J150" s="580"/>
      <c r="K150" s="580"/>
      <c r="L150" s="580"/>
      <c r="M150" s="580"/>
      <c r="N150" s="580"/>
      <c r="O150" s="585"/>
      <c r="P150" s="581" t="s">
        <v>72</v>
      </c>
      <c r="Q150" s="582"/>
      <c r="R150" s="582"/>
      <c r="S150" s="582"/>
      <c r="T150" s="582"/>
      <c r="U150" s="582"/>
      <c r="V150" s="58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hidden="1" customHeight="1" x14ac:dyDescent="0.2">
      <c r="A151" s="638" t="s">
        <v>258</v>
      </c>
      <c r="B151" s="639"/>
      <c r="C151" s="639"/>
      <c r="D151" s="639"/>
      <c r="E151" s="639"/>
      <c r="F151" s="639"/>
      <c r="G151" s="639"/>
      <c r="H151" s="639"/>
      <c r="I151" s="639"/>
      <c r="J151" s="639"/>
      <c r="K151" s="639"/>
      <c r="L151" s="639"/>
      <c r="M151" s="639"/>
      <c r="N151" s="639"/>
      <c r="O151" s="639"/>
      <c r="P151" s="639"/>
      <c r="Q151" s="639"/>
      <c r="R151" s="639"/>
      <c r="S151" s="639"/>
      <c r="T151" s="639"/>
      <c r="U151" s="639"/>
      <c r="V151" s="639"/>
      <c r="W151" s="639"/>
      <c r="X151" s="639"/>
      <c r="Y151" s="639"/>
      <c r="Z151" s="639"/>
      <c r="AA151" s="48"/>
      <c r="AB151" s="48"/>
      <c r="AC151" s="48"/>
    </row>
    <row r="152" spans="1:68" ht="16.5" hidden="1" customHeight="1" x14ac:dyDescent="0.25">
      <c r="A152" s="587" t="s">
        <v>259</v>
      </c>
      <c r="B152" s="580"/>
      <c r="C152" s="580"/>
      <c r="D152" s="580"/>
      <c r="E152" s="580"/>
      <c r="F152" s="580"/>
      <c r="G152" s="580"/>
      <c r="H152" s="580"/>
      <c r="I152" s="580"/>
      <c r="J152" s="580"/>
      <c r="K152" s="580"/>
      <c r="L152" s="580"/>
      <c r="M152" s="580"/>
      <c r="N152" s="580"/>
      <c r="O152" s="580"/>
      <c r="P152" s="580"/>
      <c r="Q152" s="580"/>
      <c r="R152" s="580"/>
      <c r="S152" s="580"/>
      <c r="T152" s="580"/>
      <c r="U152" s="580"/>
      <c r="V152" s="580"/>
      <c r="W152" s="580"/>
      <c r="X152" s="580"/>
      <c r="Y152" s="580"/>
      <c r="Z152" s="580"/>
      <c r="AA152" s="562"/>
      <c r="AB152" s="562"/>
      <c r="AC152" s="562"/>
    </row>
    <row r="153" spans="1:68" ht="14.25" hidden="1" customHeight="1" x14ac:dyDescent="0.25">
      <c r="A153" s="579" t="s">
        <v>139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563"/>
      <c r="AB153" s="563"/>
      <c r="AC153" s="563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1">
        <v>4680115886223</v>
      </c>
      <c r="E154" s="572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4"/>
      <c r="R154" s="574"/>
      <c r="S154" s="574"/>
      <c r="T154" s="575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84"/>
      <c r="B155" s="580"/>
      <c r="C155" s="580"/>
      <c r="D155" s="580"/>
      <c r="E155" s="580"/>
      <c r="F155" s="580"/>
      <c r="G155" s="580"/>
      <c r="H155" s="580"/>
      <c r="I155" s="580"/>
      <c r="J155" s="580"/>
      <c r="K155" s="580"/>
      <c r="L155" s="580"/>
      <c r="M155" s="580"/>
      <c r="N155" s="580"/>
      <c r="O155" s="585"/>
      <c r="P155" s="581" t="s">
        <v>72</v>
      </c>
      <c r="Q155" s="582"/>
      <c r="R155" s="582"/>
      <c r="S155" s="582"/>
      <c r="T155" s="582"/>
      <c r="U155" s="582"/>
      <c r="V155" s="58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hidden="1" x14ac:dyDescent="0.2">
      <c r="A156" s="580"/>
      <c r="B156" s="580"/>
      <c r="C156" s="580"/>
      <c r="D156" s="580"/>
      <c r="E156" s="580"/>
      <c r="F156" s="580"/>
      <c r="G156" s="580"/>
      <c r="H156" s="580"/>
      <c r="I156" s="580"/>
      <c r="J156" s="580"/>
      <c r="K156" s="580"/>
      <c r="L156" s="580"/>
      <c r="M156" s="580"/>
      <c r="N156" s="580"/>
      <c r="O156" s="585"/>
      <c r="P156" s="581" t="s">
        <v>72</v>
      </c>
      <c r="Q156" s="582"/>
      <c r="R156" s="582"/>
      <c r="S156" s="582"/>
      <c r="T156" s="582"/>
      <c r="U156" s="582"/>
      <c r="V156" s="58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hidden="1" customHeight="1" x14ac:dyDescent="0.25">
      <c r="A157" s="579" t="s">
        <v>64</v>
      </c>
      <c r="B157" s="580"/>
      <c r="C157" s="580"/>
      <c r="D157" s="580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580"/>
      <c r="S157" s="580"/>
      <c r="T157" s="580"/>
      <c r="U157" s="580"/>
      <c r="V157" s="580"/>
      <c r="W157" s="580"/>
      <c r="X157" s="580"/>
      <c r="Y157" s="580"/>
      <c r="Z157" s="580"/>
      <c r="AA157" s="563"/>
      <c r="AB157" s="563"/>
      <c r="AC157" s="563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1">
        <v>4680115880993</v>
      </c>
      <c r="E158" s="572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4"/>
      <c r="R158" s="574"/>
      <c r="S158" s="574"/>
      <c r="T158" s="575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1">
        <v>4680115881761</v>
      </c>
      <c r="E159" s="572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1">
        <v>4680115881563</v>
      </c>
      <c r="E160" s="572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4"/>
      <c r="R160" s="574"/>
      <c r="S160" s="574"/>
      <c r="T160" s="575"/>
      <c r="U160" s="34"/>
      <c r="V160" s="34"/>
      <c r="W160" s="35" t="s">
        <v>70</v>
      </c>
      <c r="X160" s="567">
        <v>7</v>
      </c>
      <c r="Y160" s="568">
        <f t="shared" si="21"/>
        <v>8.4</v>
      </c>
      <c r="Z160" s="36">
        <f>IFERROR(IF(Y160=0,"",ROUNDUP(Y160/H160,0)*0.00902),"")</f>
        <v>1.804E-2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7.35</v>
      </c>
      <c r="BN160" s="64">
        <f t="shared" si="23"/>
        <v>8.82</v>
      </c>
      <c r="BO160" s="64">
        <f t="shared" si="24"/>
        <v>1.2626262626262626E-2</v>
      </c>
      <c r="BP160" s="64">
        <f t="shared" si="25"/>
        <v>1.5151515151515152E-2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1">
        <v>4680115880986</v>
      </c>
      <c r="E161" s="572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4"/>
      <c r="R161" s="574"/>
      <c r="S161" s="574"/>
      <c r="T161" s="575"/>
      <c r="U161" s="34"/>
      <c r="V161" s="34"/>
      <c r="W161" s="35" t="s">
        <v>70</v>
      </c>
      <c r="X161" s="567">
        <v>13</v>
      </c>
      <c r="Y161" s="568">
        <f t="shared" si="21"/>
        <v>14.700000000000001</v>
      </c>
      <c r="Z161" s="36">
        <f>IFERROR(IF(Y161=0,"",ROUNDUP(Y161/H161,0)*0.00502),"")</f>
        <v>3.5140000000000005E-2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13.804761904761904</v>
      </c>
      <c r="BN161" s="64">
        <f t="shared" si="23"/>
        <v>15.61</v>
      </c>
      <c r="BO161" s="64">
        <f t="shared" si="24"/>
        <v>2.6455026455026454E-2</v>
      </c>
      <c r="BP161" s="64">
        <f t="shared" si="25"/>
        <v>2.9914529914529919E-2</v>
      </c>
    </row>
    <row r="162" spans="1:68" ht="27" hidden="1" customHeight="1" x14ac:dyDescent="0.25">
      <c r="A162" s="54" t="s">
        <v>274</v>
      </c>
      <c r="B162" s="54" t="s">
        <v>275</v>
      </c>
      <c r="C162" s="31">
        <v>4301031205</v>
      </c>
      <c r="D162" s="571">
        <v>4680115881785</v>
      </c>
      <c r="E162" s="572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4"/>
      <c r="R162" s="574"/>
      <c r="S162" s="574"/>
      <c r="T162" s="575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1">
        <v>4680115886537</v>
      </c>
      <c r="E163" s="572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7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1">
        <v>4680115881679</v>
      </c>
      <c r="E164" s="572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60</v>
      </c>
      <c r="Y164" s="568">
        <f t="shared" si="21"/>
        <v>60.900000000000006</v>
      </c>
      <c r="Z164" s="36">
        <f>IFERROR(IF(Y164=0,"",ROUNDUP(Y164/H164,0)*0.00502),"")</f>
        <v>0.14558000000000001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62.857142857142854</v>
      </c>
      <c r="BN164" s="64">
        <f t="shared" si="23"/>
        <v>63.800000000000004</v>
      </c>
      <c r="BO164" s="64">
        <f t="shared" si="24"/>
        <v>0.12210012210012211</v>
      </c>
      <c r="BP164" s="64">
        <f t="shared" si="25"/>
        <v>0.12393162393162395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1">
        <v>4680115880191</v>
      </c>
      <c r="E165" s="572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1">
        <v>4680115883963</v>
      </c>
      <c r="E166" s="572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4"/>
      <c r="B167" s="580"/>
      <c r="C167" s="580"/>
      <c r="D167" s="580"/>
      <c r="E167" s="580"/>
      <c r="F167" s="580"/>
      <c r="G167" s="580"/>
      <c r="H167" s="580"/>
      <c r="I167" s="580"/>
      <c r="J167" s="580"/>
      <c r="K167" s="580"/>
      <c r="L167" s="580"/>
      <c r="M167" s="580"/>
      <c r="N167" s="580"/>
      <c r="O167" s="585"/>
      <c r="P167" s="581" t="s">
        <v>72</v>
      </c>
      <c r="Q167" s="582"/>
      <c r="R167" s="582"/>
      <c r="S167" s="582"/>
      <c r="T167" s="582"/>
      <c r="U167" s="582"/>
      <c r="V167" s="58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36.428571428571423</v>
      </c>
      <c r="Y167" s="569">
        <f>IFERROR(Y158/H158,"0")+IFERROR(Y159/H159,"0")+IFERROR(Y160/H160,"0")+IFERROR(Y161/H161,"0")+IFERROR(Y162/H162,"0")+IFERROR(Y163/H163,"0")+IFERROR(Y164/H164,"0")+IFERROR(Y165/H165,"0")+IFERROR(Y166/H166,"0")</f>
        <v>38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0.19876000000000002</v>
      </c>
      <c r="AA167" s="570"/>
      <c r="AB167" s="570"/>
      <c r="AC167" s="570"/>
    </row>
    <row r="168" spans="1:68" x14ac:dyDescent="0.2">
      <c r="A168" s="580"/>
      <c r="B168" s="580"/>
      <c r="C168" s="580"/>
      <c r="D168" s="580"/>
      <c r="E168" s="580"/>
      <c r="F168" s="580"/>
      <c r="G168" s="580"/>
      <c r="H168" s="580"/>
      <c r="I168" s="580"/>
      <c r="J168" s="580"/>
      <c r="K168" s="580"/>
      <c r="L168" s="580"/>
      <c r="M168" s="580"/>
      <c r="N168" s="580"/>
      <c r="O168" s="585"/>
      <c r="P168" s="581" t="s">
        <v>72</v>
      </c>
      <c r="Q168" s="582"/>
      <c r="R168" s="582"/>
      <c r="S168" s="582"/>
      <c r="T168" s="582"/>
      <c r="U168" s="582"/>
      <c r="V168" s="583"/>
      <c r="W168" s="37" t="s">
        <v>70</v>
      </c>
      <c r="X168" s="569">
        <f>IFERROR(SUM(X158:X166),"0")</f>
        <v>80</v>
      </c>
      <c r="Y168" s="569">
        <f>IFERROR(SUM(Y158:Y166),"0")</f>
        <v>84</v>
      </c>
      <c r="Z168" s="37"/>
      <c r="AA168" s="570"/>
      <c r="AB168" s="570"/>
      <c r="AC168" s="570"/>
    </row>
    <row r="169" spans="1:68" ht="14.25" hidden="1" customHeight="1" x14ac:dyDescent="0.25">
      <c r="A169" s="579" t="s">
        <v>95</v>
      </c>
      <c r="B169" s="580"/>
      <c r="C169" s="580"/>
      <c r="D169" s="580"/>
      <c r="E169" s="580"/>
      <c r="F169" s="580"/>
      <c r="G169" s="580"/>
      <c r="H169" s="580"/>
      <c r="I169" s="580"/>
      <c r="J169" s="580"/>
      <c r="K169" s="580"/>
      <c r="L169" s="580"/>
      <c r="M169" s="580"/>
      <c r="N169" s="580"/>
      <c r="O169" s="580"/>
      <c r="P169" s="580"/>
      <c r="Q169" s="580"/>
      <c r="R169" s="580"/>
      <c r="S169" s="580"/>
      <c r="T169" s="580"/>
      <c r="U169" s="580"/>
      <c r="V169" s="580"/>
      <c r="W169" s="580"/>
      <c r="X169" s="580"/>
      <c r="Y169" s="580"/>
      <c r="Z169" s="580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1">
        <v>4680115886780</v>
      </c>
      <c r="E170" s="572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11</v>
      </c>
      <c r="Y170" s="568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12.658730158730158</v>
      </c>
      <c r="BN170" s="64">
        <f>IFERROR(Y170*I170/H170,"0")</f>
        <v>13.049999999999999</v>
      </c>
      <c r="BO170" s="64">
        <f>IFERROR(1/J170*(X170/H170),"0")</f>
        <v>4.0417401528512635E-2</v>
      </c>
      <c r="BP170" s="64">
        <f>IFERROR(1/J170*(Y170/H170),"0")</f>
        <v>4.1666666666666664E-2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1">
        <v>4680115886742</v>
      </c>
      <c r="E171" s="572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6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14</v>
      </c>
      <c r="Y171" s="568">
        <f>IFERROR(IF(X171="",0,CEILING((X171/$H171),1)*$H171),"")</f>
        <v>15.120000000000001</v>
      </c>
      <c r="Z171" s="36">
        <f>IFERROR(IF(Y171=0,"",ROUNDUP(Y171/H171,0)*0.0059),"")</f>
        <v>7.0800000000000002E-2</v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16.111111111111111</v>
      </c>
      <c r="BN171" s="64">
        <f>IFERROR(Y171*I171/H171,"0")</f>
        <v>17.399999999999999</v>
      </c>
      <c r="BO171" s="64">
        <f>IFERROR(1/J171*(X171/H171),"0")</f>
        <v>5.1440329218106991E-2</v>
      </c>
      <c r="BP171" s="64">
        <f>IFERROR(1/J171*(Y171/H171),"0")</f>
        <v>5.5555555555555552E-2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1">
        <v>4680115886766</v>
      </c>
      <c r="E172" s="572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4"/>
      <c r="R172" s="574"/>
      <c r="S172" s="574"/>
      <c r="T172" s="575"/>
      <c r="U172" s="34"/>
      <c r="V172" s="34"/>
      <c r="W172" s="35" t="s">
        <v>70</v>
      </c>
      <c r="X172" s="567">
        <v>10</v>
      </c>
      <c r="Y172" s="568">
        <f>IFERROR(IF(X172="",0,CEILING((X172/$H172),1)*$H172),"")</f>
        <v>10.08</v>
      </c>
      <c r="Z172" s="36">
        <f>IFERROR(IF(Y172=0,"",ROUNDUP(Y172/H172,0)*0.0059),"")</f>
        <v>4.7199999999999999E-2</v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11.507936507936508</v>
      </c>
      <c r="BN172" s="64">
        <f>IFERROR(Y172*I172/H172,"0")</f>
        <v>11.6</v>
      </c>
      <c r="BO172" s="64">
        <f>IFERROR(1/J172*(X172/H172),"0")</f>
        <v>3.6743092298647854E-2</v>
      </c>
      <c r="BP172" s="64">
        <f>IFERROR(1/J172*(Y172/H172),"0")</f>
        <v>3.7037037037037035E-2</v>
      </c>
    </row>
    <row r="173" spans="1:68" x14ac:dyDescent="0.2">
      <c r="A173" s="584"/>
      <c r="B173" s="580"/>
      <c r="C173" s="580"/>
      <c r="D173" s="580"/>
      <c r="E173" s="580"/>
      <c r="F173" s="580"/>
      <c r="G173" s="580"/>
      <c r="H173" s="580"/>
      <c r="I173" s="580"/>
      <c r="J173" s="580"/>
      <c r="K173" s="580"/>
      <c r="L173" s="580"/>
      <c r="M173" s="580"/>
      <c r="N173" s="580"/>
      <c r="O173" s="585"/>
      <c r="P173" s="581" t="s">
        <v>72</v>
      </c>
      <c r="Q173" s="582"/>
      <c r="R173" s="582"/>
      <c r="S173" s="582"/>
      <c r="T173" s="582"/>
      <c r="U173" s="582"/>
      <c r="V173" s="583"/>
      <c r="W173" s="37" t="s">
        <v>73</v>
      </c>
      <c r="X173" s="569">
        <f>IFERROR(X170/H170,"0")+IFERROR(X171/H171,"0")+IFERROR(X172/H172,"0")</f>
        <v>27.777777777777779</v>
      </c>
      <c r="Y173" s="569">
        <f>IFERROR(Y170/H170,"0")+IFERROR(Y171/H171,"0")+IFERROR(Y172/H172,"0")</f>
        <v>29</v>
      </c>
      <c r="Z173" s="569">
        <f>IFERROR(IF(Z170="",0,Z170),"0")+IFERROR(IF(Z171="",0,Z171),"0")+IFERROR(IF(Z172="",0,Z172),"0")</f>
        <v>0.1711</v>
      </c>
      <c r="AA173" s="570"/>
      <c r="AB173" s="570"/>
      <c r="AC173" s="570"/>
    </row>
    <row r="174" spans="1:68" x14ac:dyDescent="0.2">
      <c r="A174" s="580"/>
      <c r="B174" s="580"/>
      <c r="C174" s="580"/>
      <c r="D174" s="580"/>
      <c r="E174" s="580"/>
      <c r="F174" s="580"/>
      <c r="G174" s="580"/>
      <c r="H174" s="580"/>
      <c r="I174" s="580"/>
      <c r="J174" s="580"/>
      <c r="K174" s="580"/>
      <c r="L174" s="580"/>
      <c r="M174" s="580"/>
      <c r="N174" s="580"/>
      <c r="O174" s="585"/>
      <c r="P174" s="581" t="s">
        <v>72</v>
      </c>
      <c r="Q174" s="582"/>
      <c r="R174" s="582"/>
      <c r="S174" s="582"/>
      <c r="T174" s="582"/>
      <c r="U174" s="582"/>
      <c r="V174" s="583"/>
      <c r="W174" s="37" t="s">
        <v>70</v>
      </c>
      <c r="X174" s="569">
        <f>IFERROR(SUM(X170:X172),"0")</f>
        <v>35</v>
      </c>
      <c r="Y174" s="569">
        <f>IFERROR(SUM(Y170:Y172),"0")</f>
        <v>36.54</v>
      </c>
      <c r="Z174" s="37"/>
      <c r="AA174" s="570"/>
      <c r="AB174" s="570"/>
      <c r="AC174" s="570"/>
    </row>
    <row r="175" spans="1:68" ht="14.25" hidden="1" customHeight="1" x14ac:dyDescent="0.25">
      <c r="A175" s="579" t="s">
        <v>296</v>
      </c>
      <c r="B175" s="580"/>
      <c r="C175" s="580"/>
      <c r="D175" s="580"/>
      <c r="E175" s="580"/>
      <c r="F175" s="580"/>
      <c r="G175" s="580"/>
      <c r="H175" s="580"/>
      <c r="I175" s="580"/>
      <c r="J175" s="580"/>
      <c r="K175" s="580"/>
      <c r="L175" s="580"/>
      <c r="M175" s="580"/>
      <c r="N175" s="580"/>
      <c r="O175" s="580"/>
      <c r="P175" s="580"/>
      <c r="Q175" s="580"/>
      <c r="R175" s="580"/>
      <c r="S175" s="580"/>
      <c r="T175" s="580"/>
      <c r="U175" s="580"/>
      <c r="V175" s="580"/>
      <c r="W175" s="580"/>
      <c r="X175" s="580"/>
      <c r="Y175" s="580"/>
      <c r="Z175" s="580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1">
        <v>4680115886797</v>
      </c>
      <c r="E176" s="57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4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6</v>
      </c>
      <c r="Y176" s="568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6.9047619047619042</v>
      </c>
      <c r="BN176" s="64">
        <f>IFERROR(Y176*I176/H176,"0")</f>
        <v>7.25</v>
      </c>
      <c r="BO176" s="64">
        <f>IFERROR(1/J176*(X176/H176),"0")</f>
        <v>2.2045855379188711E-2</v>
      </c>
      <c r="BP176" s="64">
        <f>IFERROR(1/J176*(Y176/H176),"0")</f>
        <v>2.3148148148148147E-2</v>
      </c>
    </row>
    <row r="177" spans="1:68" x14ac:dyDescent="0.2">
      <c r="A177" s="584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5"/>
      <c r="P177" s="581" t="s">
        <v>72</v>
      </c>
      <c r="Q177" s="582"/>
      <c r="R177" s="582"/>
      <c r="S177" s="582"/>
      <c r="T177" s="582"/>
      <c r="U177" s="582"/>
      <c r="V177" s="583"/>
      <c r="W177" s="37" t="s">
        <v>73</v>
      </c>
      <c r="X177" s="569">
        <f>IFERROR(X176/H176,"0")</f>
        <v>4.7619047619047619</v>
      </c>
      <c r="Y177" s="569">
        <f>IFERROR(Y176/H176,"0")</f>
        <v>5</v>
      </c>
      <c r="Z177" s="569">
        <f>IFERROR(IF(Z176="",0,Z176),"0")</f>
        <v>2.9499999999999998E-2</v>
      </c>
      <c r="AA177" s="570"/>
      <c r="AB177" s="570"/>
      <c r="AC177" s="570"/>
    </row>
    <row r="178" spans="1:68" x14ac:dyDescent="0.2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5"/>
      <c r="P178" s="581" t="s">
        <v>72</v>
      </c>
      <c r="Q178" s="582"/>
      <c r="R178" s="582"/>
      <c r="S178" s="582"/>
      <c r="T178" s="582"/>
      <c r="U178" s="582"/>
      <c r="V178" s="583"/>
      <c r="W178" s="37" t="s">
        <v>70</v>
      </c>
      <c r="X178" s="569">
        <f>IFERROR(SUM(X176:X176),"0")</f>
        <v>6</v>
      </c>
      <c r="Y178" s="569">
        <f>IFERROR(SUM(Y176:Y176),"0")</f>
        <v>6.3</v>
      </c>
      <c r="Z178" s="37"/>
      <c r="AA178" s="570"/>
      <c r="AB178" s="570"/>
      <c r="AC178" s="570"/>
    </row>
    <row r="179" spans="1:68" ht="16.5" hidden="1" customHeight="1" x14ac:dyDescent="0.25">
      <c r="A179" s="587" t="s">
        <v>299</v>
      </c>
      <c r="B179" s="580"/>
      <c r="C179" s="580"/>
      <c r="D179" s="580"/>
      <c r="E179" s="580"/>
      <c r="F179" s="580"/>
      <c r="G179" s="580"/>
      <c r="H179" s="580"/>
      <c r="I179" s="580"/>
      <c r="J179" s="580"/>
      <c r="K179" s="580"/>
      <c r="L179" s="580"/>
      <c r="M179" s="580"/>
      <c r="N179" s="580"/>
      <c r="O179" s="580"/>
      <c r="P179" s="580"/>
      <c r="Q179" s="580"/>
      <c r="R179" s="580"/>
      <c r="S179" s="580"/>
      <c r="T179" s="580"/>
      <c r="U179" s="580"/>
      <c r="V179" s="580"/>
      <c r="W179" s="580"/>
      <c r="X179" s="580"/>
      <c r="Y179" s="580"/>
      <c r="Z179" s="580"/>
      <c r="AA179" s="562"/>
      <c r="AB179" s="562"/>
      <c r="AC179" s="562"/>
    </row>
    <row r="180" spans="1:68" ht="14.25" hidden="1" customHeight="1" x14ac:dyDescent="0.25">
      <c r="A180" s="579" t="s">
        <v>103</v>
      </c>
      <c r="B180" s="580"/>
      <c r="C180" s="580"/>
      <c r="D180" s="580"/>
      <c r="E180" s="580"/>
      <c r="F180" s="580"/>
      <c r="G180" s="580"/>
      <c r="H180" s="580"/>
      <c r="I180" s="580"/>
      <c r="J180" s="580"/>
      <c r="K180" s="580"/>
      <c r="L180" s="580"/>
      <c r="M180" s="580"/>
      <c r="N180" s="580"/>
      <c r="O180" s="580"/>
      <c r="P180" s="580"/>
      <c r="Q180" s="580"/>
      <c r="R180" s="580"/>
      <c r="S180" s="580"/>
      <c r="T180" s="580"/>
      <c r="U180" s="580"/>
      <c r="V180" s="580"/>
      <c r="W180" s="580"/>
      <c r="X180" s="580"/>
      <c r="Y180" s="580"/>
      <c r="Z180" s="580"/>
      <c r="AA180" s="563"/>
      <c r="AB180" s="563"/>
      <c r="AC180" s="563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1">
        <v>4680115881402</v>
      </c>
      <c r="E181" s="572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1">
        <v>4680115881396</v>
      </c>
      <c r="E182" s="572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4"/>
      <c r="R182" s="574"/>
      <c r="S182" s="574"/>
      <c r="T182" s="575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84"/>
      <c r="B183" s="580"/>
      <c r="C183" s="580"/>
      <c r="D183" s="580"/>
      <c r="E183" s="580"/>
      <c r="F183" s="580"/>
      <c r="G183" s="580"/>
      <c r="H183" s="580"/>
      <c r="I183" s="580"/>
      <c r="J183" s="580"/>
      <c r="K183" s="580"/>
      <c r="L183" s="580"/>
      <c r="M183" s="580"/>
      <c r="N183" s="580"/>
      <c r="O183" s="585"/>
      <c r="P183" s="581" t="s">
        <v>72</v>
      </c>
      <c r="Q183" s="582"/>
      <c r="R183" s="582"/>
      <c r="S183" s="582"/>
      <c r="T183" s="582"/>
      <c r="U183" s="582"/>
      <c r="V183" s="58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hidden="1" x14ac:dyDescent="0.2">
      <c r="A184" s="580"/>
      <c r="B184" s="580"/>
      <c r="C184" s="580"/>
      <c r="D184" s="580"/>
      <c r="E184" s="580"/>
      <c r="F184" s="580"/>
      <c r="G184" s="580"/>
      <c r="H184" s="580"/>
      <c r="I184" s="580"/>
      <c r="J184" s="580"/>
      <c r="K184" s="580"/>
      <c r="L184" s="580"/>
      <c r="M184" s="580"/>
      <c r="N184" s="580"/>
      <c r="O184" s="585"/>
      <c r="P184" s="581" t="s">
        <v>72</v>
      </c>
      <c r="Q184" s="582"/>
      <c r="R184" s="582"/>
      <c r="S184" s="582"/>
      <c r="T184" s="582"/>
      <c r="U184" s="582"/>
      <c r="V184" s="58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hidden="1" customHeight="1" x14ac:dyDescent="0.25">
      <c r="A185" s="579" t="s">
        <v>139</v>
      </c>
      <c r="B185" s="580"/>
      <c r="C185" s="580"/>
      <c r="D185" s="580"/>
      <c r="E185" s="580"/>
      <c r="F185" s="580"/>
      <c r="G185" s="580"/>
      <c r="H185" s="580"/>
      <c r="I185" s="580"/>
      <c r="J185" s="580"/>
      <c r="K185" s="580"/>
      <c r="L185" s="580"/>
      <c r="M185" s="580"/>
      <c r="N185" s="580"/>
      <c r="O185" s="580"/>
      <c r="P185" s="580"/>
      <c r="Q185" s="580"/>
      <c r="R185" s="580"/>
      <c r="S185" s="580"/>
      <c r="T185" s="580"/>
      <c r="U185" s="580"/>
      <c r="V185" s="580"/>
      <c r="W185" s="580"/>
      <c r="X185" s="580"/>
      <c r="Y185" s="580"/>
      <c r="Z185" s="580"/>
      <c r="AA185" s="563"/>
      <c r="AB185" s="563"/>
      <c r="AC185" s="563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1">
        <v>4680115882935</v>
      </c>
      <c r="E186" s="57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1">
        <v>4680115880764</v>
      </c>
      <c r="E187" s="572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4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5"/>
      <c r="P188" s="581" t="s">
        <v>72</v>
      </c>
      <c r="Q188" s="582"/>
      <c r="R188" s="582"/>
      <c r="S188" s="582"/>
      <c r="T188" s="582"/>
      <c r="U188" s="582"/>
      <c r="V188" s="58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0"/>
      <c r="B189" s="580"/>
      <c r="C189" s="580"/>
      <c r="D189" s="580"/>
      <c r="E189" s="580"/>
      <c r="F189" s="580"/>
      <c r="G189" s="580"/>
      <c r="H189" s="580"/>
      <c r="I189" s="580"/>
      <c r="J189" s="580"/>
      <c r="K189" s="580"/>
      <c r="L189" s="580"/>
      <c r="M189" s="580"/>
      <c r="N189" s="580"/>
      <c r="O189" s="585"/>
      <c r="P189" s="581" t="s">
        <v>72</v>
      </c>
      <c r="Q189" s="582"/>
      <c r="R189" s="582"/>
      <c r="S189" s="582"/>
      <c r="T189" s="582"/>
      <c r="U189" s="582"/>
      <c r="V189" s="58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79" t="s">
        <v>64</v>
      </c>
      <c r="B190" s="580"/>
      <c r="C190" s="580"/>
      <c r="D190" s="580"/>
      <c r="E190" s="580"/>
      <c r="F190" s="580"/>
      <c r="G190" s="580"/>
      <c r="H190" s="580"/>
      <c r="I190" s="580"/>
      <c r="J190" s="580"/>
      <c r="K190" s="580"/>
      <c r="L190" s="580"/>
      <c r="M190" s="580"/>
      <c r="N190" s="580"/>
      <c r="O190" s="580"/>
      <c r="P190" s="580"/>
      <c r="Q190" s="580"/>
      <c r="R190" s="580"/>
      <c r="S190" s="580"/>
      <c r="T190" s="580"/>
      <c r="U190" s="580"/>
      <c r="V190" s="580"/>
      <c r="W190" s="580"/>
      <c r="X190" s="580"/>
      <c r="Y190" s="580"/>
      <c r="Z190" s="580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1">
        <v>4680115882683</v>
      </c>
      <c r="E191" s="572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30</v>
      </c>
      <c r="Y191" s="568">
        <f t="shared" ref="Y191:Y198" si="26">IFERROR(IF(X191="",0,CEILING((X191/$H191),1)*$H191),"")</f>
        <v>32.400000000000006</v>
      </c>
      <c r="Z191" s="36">
        <f>IFERROR(IF(Y191=0,"",ROUNDUP(Y191/H191,0)*0.00902),"")</f>
        <v>5.4120000000000001E-2</v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31.166666666666668</v>
      </c>
      <c r="BN191" s="64">
        <f t="shared" ref="BN191:BN198" si="28">IFERROR(Y191*I191/H191,"0")</f>
        <v>33.660000000000004</v>
      </c>
      <c r="BO191" s="64">
        <f t="shared" ref="BO191:BO198" si="29">IFERROR(1/J191*(X191/H191),"0")</f>
        <v>4.208754208754209E-2</v>
      </c>
      <c r="BP191" s="64">
        <f t="shared" ref="BP191:BP198" si="30">IFERROR(1/J191*(Y191/H191),"0")</f>
        <v>4.5454545454545463E-2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1">
        <v>4680115882690</v>
      </c>
      <c r="E192" s="572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316</v>
      </c>
      <c r="B193" s="54" t="s">
        <v>317</v>
      </c>
      <c r="C193" s="31">
        <v>4301031220</v>
      </c>
      <c r="D193" s="571">
        <v>4680115882669</v>
      </c>
      <c r="E193" s="572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4"/>
      <c r="R193" s="574"/>
      <c r="S193" s="574"/>
      <c r="T193" s="575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1">
        <v>4680115882676</v>
      </c>
      <c r="E194" s="572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4"/>
      <c r="R194" s="574"/>
      <c r="S194" s="574"/>
      <c r="T194" s="575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1">
        <v>4680115884014</v>
      </c>
      <c r="E195" s="572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4"/>
      <c r="R195" s="574"/>
      <c r="S195" s="574"/>
      <c r="T195" s="575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1">
        <v>4680115884007</v>
      </c>
      <c r="E196" s="572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9</v>
      </c>
      <c r="Y196" s="568">
        <f t="shared" si="26"/>
        <v>9</v>
      </c>
      <c r="Z196" s="36">
        <f>IFERROR(IF(Y196=0,"",ROUNDUP(Y196/H196,0)*0.00502),"")</f>
        <v>2.5100000000000001E-2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9.4999999999999982</v>
      </c>
      <c r="BN196" s="64">
        <f t="shared" si="28"/>
        <v>9.4999999999999982</v>
      </c>
      <c r="BO196" s="64">
        <f t="shared" si="29"/>
        <v>2.1367521367521368E-2</v>
      </c>
      <c r="BP196" s="64">
        <f t="shared" si="30"/>
        <v>2.1367521367521368E-2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1">
        <v>4680115884038</v>
      </c>
      <c r="E197" s="572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1">
        <v>4680115884021</v>
      </c>
      <c r="E198" s="572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4"/>
      <c r="B199" s="580"/>
      <c r="C199" s="580"/>
      <c r="D199" s="580"/>
      <c r="E199" s="580"/>
      <c r="F199" s="580"/>
      <c r="G199" s="580"/>
      <c r="H199" s="580"/>
      <c r="I199" s="580"/>
      <c r="J199" s="580"/>
      <c r="K199" s="580"/>
      <c r="L199" s="580"/>
      <c r="M199" s="580"/>
      <c r="N199" s="580"/>
      <c r="O199" s="585"/>
      <c r="P199" s="581" t="s">
        <v>72</v>
      </c>
      <c r="Q199" s="582"/>
      <c r="R199" s="582"/>
      <c r="S199" s="582"/>
      <c r="T199" s="582"/>
      <c r="U199" s="582"/>
      <c r="V199" s="58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10.555555555555555</v>
      </c>
      <c r="Y199" s="569">
        <f>IFERROR(Y191/H191,"0")+IFERROR(Y192/H192,"0")+IFERROR(Y193/H193,"0")+IFERROR(Y194/H194,"0")+IFERROR(Y195/H195,"0")+IFERROR(Y196/H196,"0")+IFERROR(Y197/H197,"0")+IFERROR(Y198/H198,"0")</f>
        <v>11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7.9219999999999999E-2</v>
      </c>
      <c r="AA199" s="570"/>
      <c r="AB199" s="570"/>
      <c r="AC199" s="570"/>
    </row>
    <row r="200" spans="1:68" x14ac:dyDescent="0.2">
      <c r="A200" s="580"/>
      <c r="B200" s="580"/>
      <c r="C200" s="580"/>
      <c r="D200" s="580"/>
      <c r="E200" s="580"/>
      <c r="F200" s="580"/>
      <c r="G200" s="580"/>
      <c r="H200" s="580"/>
      <c r="I200" s="580"/>
      <c r="J200" s="580"/>
      <c r="K200" s="580"/>
      <c r="L200" s="580"/>
      <c r="M200" s="580"/>
      <c r="N200" s="580"/>
      <c r="O200" s="585"/>
      <c r="P200" s="581" t="s">
        <v>72</v>
      </c>
      <c r="Q200" s="582"/>
      <c r="R200" s="582"/>
      <c r="S200" s="582"/>
      <c r="T200" s="582"/>
      <c r="U200" s="582"/>
      <c r="V200" s="583"/>
      <c r="W200" s="37" t="s">
        <v>70</v>
      </c>
      <c r="X200" s="569">
        <f>IFERROR(SUM(X191:X198),"0")</f>
        <v>39</v>
      </c>
      <c r="Y200" s="569">
        <f>IFERROR(SUM(Y191:Y198),"0")</f>
        <v>41.400000000000006</v>
      </c>
      <c r="Z200" s="37"/>
      <c r="AA200" s="570"/>
      <c r="AB200" s="570"/>
      <c r="AC200" s="570"/>
    </row>
    <row r="201" spans="1:68" ht="14.25" hidden="1" customHeight="1" x14ac:dyDescent="0.25">
      <c r="A201" s="579" t="s">
        <v>74</v>
      </c>
      <c r="B201" s="580"/>
      <c r="C201" s="580"/>
      <c r="D201" s="580"/>
      <c r="E201" s="580"/>
      <c r="F201" s="580"/>
      <c r="G201" s="580"/>
      <c r="H201" s="580"/>
      <c r="I201" s="580"/>
      <c r="J201" s="580"/>
      <c r="K201" s="580"/>
      <c r="L201" s="580"/>
      <c r="M201" s="580"/>
      <c r="N201" s="580"/>
      <c r="O201" s="580"/>
      <c r="P201" s="580"/>
      <c r="Q201" s="580"/>
      <c r="R201" s="580"/>
      <c r="S201" s="580"/>
      <c r="T201" s="580"/>
      <c r="U201" s="580"/>
      <c r="V201" s="580"/>
      <c r="W201" s="580"/>
      <c r="X201" s="580"/>
      <c r="Y201" s="580"/>
      <c r="Z201" s="580"/>
      <c r="AA201" s="563"/>
      <c r="AB201" s="563"/>
      <c r="AC201" s="563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1">
        <v>4680115881594</v>
      </c>
      <c r="E202" s="572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1">
        <v>4680115881617</v>
      </c>
      <c r="E203" s="572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1">
        <v>4680115880573</v>
      </c>
      <c r="E204" s="572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4"/>
      <c r="R204" s="574"/>
      <c r="S204" s="574"/>
      <c r="T204" s="575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1">
        <v>4680115882195</v>
      </c>
      <c r="E205" s="572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4"/>
      <c r="R205" s="574"/>
      <c r="S205" s="574"/>
      <c r="T205" s="575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1">
        <v>4680115882607</v>
      </c>
      <c r="E206" s="572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4"/>
      <c r="R206" s="574"/>
      <c r="S206" s="574"/>
      <c r="T206" s="575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1">
        <v>4680115880092</v>
      </c>
      <c r="E207" s="572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144</v>
      </c>
      <c r="Y207" s="568">
        <f t="shared" si="31"/>
        <v>144</v>
      </c>
      <c r="Z207" s="36">
        <f t="shared" si="36"/>
        <v>0.3906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159.12000000000003</v>
      </c>
      <c r="BN207" s="64">
        <f t="shared" si="33"/>
        <v>159.12000000000003</v>
      </c>
      <c r="BO207" s="64">
        <f t="shared" si="34"/>
        <v>0.32967032967032972</v>
      </c>
      <c r="BP207" s="64">
        <f t="shared" si="35"/>
        <v>0.32967032967032972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1">
        <v>4680115880221</v>
      </c>
      <c r="E208" s="572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129</v>
      </c>
      <c r="Y208" s="568">
        <f t="shared" si="31"/>
        <v>129.6</v>
      </c>
      <c r="Z208" s="36">
        <f t="shared" si="36"/>
        <v>0.35154000000000002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142.54500000000002</v>
      </c>
      <c r="BN208" s="64">
        <f t="shared" si="33"/>
        <v>143.20800000000003</v>
      </c>
      <c r="BO208" s="64">
        <f t="shared" si="34"/>
        <v>0.29532967032967034</v>
      </c>
      <c r="BP208" s="64">
        <f t="shared" si="35"/>
        <v>0.2967032967032967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1">
        <v>4680115880504</v>
      </c>
      <c r="E209" s="572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1">
        <v>4680115882164</v>
      </c>
      <c r="E210" s="572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4"/>
      <c r="B211" s="580"/>
      <c r="C211" s="580"/>
      <c r="D211" s="580"/>
      <c r="E211" s="580"/>
      <c r="F211" s="580"/>
      <c r="G211" s="580"/>
      <c r="H211" s="580"/>
      <c r="I211" s="580"/>
      <c r="J211" s="580"/>
      <c r="K211" s="580"/>
      <c r="L211" s="580"/>
      <c r="M211" s="580"/>
      <c r="N211" s="580"/>
      <c r="O211" s="585"/>
      <c r="P211" s="581" t="s">
        <v>72</v>
      </c>
      <c r="Q211" s="582"/>
      <c r="R211" s="582"/>
      <c r="S211" s="582"/>
      <c r="T211" s="582"/>
      <c r="U211" s="582"/>
      <c r="V211" s="58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113.75</v>
      </c>
      <c r="Y211" s="569">
        <f>IFERROR(Y202/H202,"0")+IFERROR(Y203/H203,"0")+IFERROR(Y204/H204,"0")+IFERROR(Y205/H205,"0")+IFERROR(Y206/H206,"0")+IFERROR(Y207/H207,"0")+IFERROR(Y208/H208,"0")+IFERROR(Y209/H209,"0")+IFERROR(Y210/H210,"0")</f>
        <v>114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0.74214000000000002</v>
      </c>
      <c r="AA211" s="570"/>
      <c r="AB211" s="570"/>
      <c r="AC211" s="570"/>
    </row>
    <row r="212" spans="1:68" x14ac:dyDescent="0.2">
      <c r="A212" s="580"/>
      <c r="B212" s="580"/>
      <c r="C212" s="580"/>
      <c r="D212" s="580"/>
      <c r="E212" s="580"/>
      <c r="F212" s="580"/>
      <c r="G212" s="580"/>
      <c r="H212" s="580"/>
      <c r="I212" s="580"/>
      <c r="J212" s="580"/>
      <c r="K212" s="580"/>
      <c r="L212" s="580"/>
      <c r="M212" s="580"/>
      <c r="N212" s="580"/>
      <c r="O212" s="585"/>
      <c r="P212" s="581" t="s">
        <v>72</v>
      </c>
      <c r="Q212" s="582"/>
      <c r="R212" s="582"/>
      <c r="S212" s="582"/>
      <c r="T212" s="582"/>
      <c r="U212" s="582"/>
      <c r="V212" s="583"/>
      <c r="W212" s="37" t="s">
        <v>70</v>
      </c>
      <c r="X212" s="569">
        <f>IFERROR(SUM(X202:X210),"0")</f>
        <v>273</v>
      </c>
      <c r="Y212" s="569">
        <f>IFERROR(SUM(Y202:Y210),"0")</f>
        <v>273.60000000000002</v>
      </c>
      <c r="Z212" s="37"/>
      <c r="AA212" s="570"/>
      <c r="AB212" s="570"/>
      <c r="AC212" s="570"/>
    </row>
    <row r="213" spans="1:68" ht="14.25" hidden="1" customHeight="1" x14ac:dyDescent="0.25">
      <c r="A213" s="579" t="s">
        <v>174</v>
      </c>
      <c r="B213" s="580"/>
      <c r="C213" s="580"/>
      <c r="D213" s="580"/>
      <c r="E213" s="580"/>
      <c r="F213" s="580"/>
      <c r="G213" s="580"/>
      <c r="H213" s="580"/>
      <c r="I213" s="580"/>
      <c r="J213" s="580"/>
      <c r="K213" s="580"/>
      <c r="L213" s="580"/>
      <c r="M213" s="580"/>
      <c r="N213" s="580"/>
      <c r="O213" s="580"/>
      <c r="P213" s="580"/>
      <c r="Q213" s="580"/>
      <c r="R213" s="580"/>
      <c r="S213" s="580"/>
      <c r="T213" s="580"/>
      <c r="U213" s="580"/>
      <c r="V213" s="580"/>
      <c r="W213" s="580"/>
      <c r="X213" s="580"/>
      <c r="Y213" s="580"/>
      <c r="Z213" s="580"/>
      <c r="AA213" s="563"/>
      <c r="AB213" s="563"/>
      <c r="AC213" s="563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1">
        <v>4680115880818</v>
      </c>
      <c r="E214" s="57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6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1">
        <v>4680115880801</v>
      </c>
      <c r="E215" s="572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22</v>
      </c>
      <c r="Y215" s="568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24.310000000000002</v>
      </c>
      <c r="BN215" s="64">
        <f>IFERROR(Y215*I215/H215,"0")</f>
        <v>26.520000000000003</v>
      </c>
      <c r="BO215" s="64">
        <f>IFERROR(1/J215*(X215/H215),"0")</f>
        <v>5.0366300366300375E-2</v>
      </c>
      <c r="BP215" s="64">
        <f>IFERROR(1/J215*(Y215/H215),"0")</f>
        <v>5.4945054945054951E-2</v>
      </c>
    </row>
    <row r="216" spans="1:68" x14ac:dyDescent="0.2">
      <c r="A216" s="584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5"/>
      <c r="P216" s="581" t="s">
        <v>72</v>
      </c>
      <c r="Q216" s="582"/>
      <c r="R216" s="582"/>
      <c r="S216" s="582"/>
      <c r="T216" s="582"/>
      <c r="U216" s="582"/>
      <c r="V216" s="583"/>
      <c r="W216" s="37" t="s">
        <v>73</v>
      </c>
      <c r="X216" s="569">
        <f>IFERROR(X214/H214,"0")+IFERROR(X215/H215,"0")</f>
        <v>9.1666666666666679</v>
      </c>
      <c r="Y216" s="569">
        <f>IFERROR(Y214/H214,"0")+IFERROR(Y215/H215,"0")</f>
        <v>10</v>
      </c>
      <c r="Z216" s="569">
        <f>IFERROR(IF(Z214="",0,Z214),"0")+IFERROR(IF(Z215="",0,Z215),"0")</f>
        <v>6.5100000000000005E-2</v>
      </c>
      <c r="AA216" s="570"/>
      <c r="AB216" s="570"/>
      <c r="AC216" s="570"/>
    </row>
    <row r="217" spans="1:68" x14ac:dyDescent="0.2">
      <c r="A217" s="580"/>
      <c r="B217" s="580"/>
      <c r="C217" s="580"/>
      <c r="D217" s="580"/>
      <c r="E217" s="580"/>
      <c r="F217" s="580"/>
      <c r="G217" s="580"/>
      <c r="H217" s="580"/>
      <c r="I217" s="580"/>
      <c r="J217" s="580"/>
      <c r="K217" s="580"/>
      <c r="L217" s="580"/>
      <c r="M217" s="580"/>
      <c r="N217" s="580"/>
      <c r="O217" s="585"/>
      <c r="P217" s="581" t="s">
        <v>72</v>
      </c>
      <c r="Q217" s="582"/>
      <c r="R217" s="582"/>
      <c r="S217" s="582"/>
      <c r="T217" s="582"/>
      <c r="U217" s="582"/>
      <c r="V217" s="583"/>
      <c r="W217" s="37" t="s">
        <v>70</v>
      </c>
      <c r="X217" s="569">
        <f>IFERROR(SUM(X214:X215),"0")</f>
        <v>22</v>
      </c>
      <c r="Y217" s="569">
        <f>IFERROR(SUM(Y214:Y215),"0")</f>
        <v>24</v>
      </c>
      <c r="Z217" s="37"/>
      <c r="AA217" s="570"/>
      <c r="AB217" s="570"/>
      <c r="AC217" s="570"/>
    </row>
    <row r="218" spans="1:68" ht="16.5" hidden="1" customHeight="1" x14ac:dyDescent="0.25">
      <c r="A218" s="587" t="s">
        <v>360</v>
      </c>
      <c r="B218" s="580"/>
      <c r="C218" s="580"/>
      <c r="D218" s="580"/>
      <c r="E218" s="580"/>
      <c r="F218" s="580"/>
      <c r="G218" s="580"/>
      <c r="H218" s="580"/>
      <c r="I218" s="580"/>
      <c r="J218" s="580"/>
      <c r="K218" s="580"/>
      <c r="L218" s="580"/>
      <c r="M218" s="580"/>
      <c r="N218" s="580"/>
      <c r="O218" s="580"/>
      <c r="P218" s="580"/>
      <c r="Q218" s="580"/>
      <c r="R218" s="580"/>
      <c r="S218" s="580"/>
      <c r="T218" s="580"/>
      <c r="U218" s="580"/>
      <c r="V218" s="580"/>
      <c r="W218" s="580"/>
      <c r="X218" s="580"/>
      <c r="Y218" s="580"/>
      <c r="Z218" s="580"/>
      <c r="AA218" s="562"/>
      <c r="AB218" s="562"/>
      <c r="AC218" s="562"/>
    </row>
    <row r="219" spans="1:68" ht="14.25" hidden="1" customHeight="1" x14ac:dyDescent="0.25">
      <c r="A219" s="579" t="s">
        <v>103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63"/>
      <c r="AB219" s="563"/>
      <c r="AC219" s="563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1">
        <v>4680115884137</v>
      </c>
      <c r="E220" s="572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1">
        <v>4680115884236</v>
      </c>
      <c r="E221" s="572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4"/>
      <c r="R221" s="574"/>
      <c r="S221" s="574"/>
      <c r="T221" s="575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1">
        <v>4680115884175</v>
      </c>
      <c r="E222" s="572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4"/>
      <c r="R222" s="574"/>
      <c r="S222" s="574"/>
      <c r="T222" s="575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1">
        <v>4680115884144</v>
      </c>
      <c r="E223" s="572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4"/>
      <c r="R223" s="574"/>
      <c r="S223" s="574"/>
      <c r="T223" s="575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1">
        <v>4680115886551</v>
      </c>
      <c r="E224" s="572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4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4"/>
      <c r="R224" s="574"/>
      <c r="S224" s="574"/>
      <c r="T224" s="575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1">
        <v>4680115884182</v>
      </c>
      <c r="E225" s="572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1">
        <v>4680115884205</v>
      </c>
      <c r="E226" s="572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584"/>
      <c r="B227" s="580"/>
      <c r="C227" s="580"/>
      <c r="D227" s="580"/>
      <c r="E227" s="580"/>
      <c r="F227" s="580"/>
      <c r="G227" s="580"/>
      <c r="H227" s="580"/>
      <c r="I227" s="580"/>
      <c r="J227" s="580"/>
      <c r="K227" s="580"/>
      <c r="L227" s="580"/>
      <c r="M227" s="580"/>
      <c r="N227" s="580"/>
      <c r="O227" s="585"/>
      <c r="P227" s="581" t="s">
        <v>72</v>
      </c>
      <c r="Q227" s="582"/>
      <c r="R227" s="582"/>
      <c r="S227" s="582"/>
      <c r="T227" s="582"/>
      <c r="U227" s="582"/>
      <c r="V227" s="58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hidden="1" x14ac:dyDescent="0.2">
      <c r="A228" s="580"/>
      <c r="B228" s="580"/>
      <c r="C228" s="580"/>
      <c r="D228" s="580"/>
      <c r="E228" s="580"/>
      <c r="F228" s="580"/>
      <c r="G228" s="580"/>
      <c r="H228" s="580"/>
      <c r="I228" s="580"/>
      <c r="J228" s="580"/>
      <c r="K228" s="580"/>
      <c r="L228" s="580"/>
      <c r="M228" s="580"/>
      <c r="N228" s="580"/>
      <c r="O228" s="585"/>
      <c r="P228" s="581" t="s">
        <v>72</v>
      </c>
      <c r="Q228" s="582"/>
      <c r="R228" s="582"/>
      <c r="S228" s="582"/>
      <c r="T228" s="582"/>
      <c r="U228" s="582"/>
      <c r="V228" s="58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hidden="1" customHeight="1" x14ac:dyDescent="0.25">
      <c r="A229" s="579" t="s">
        <v>139</v>
      </c>
      <c r="B229" s="580"/>
      <c r="C229" s="580"/>
      <c r="D229" s="580"/>
      <c r="E229" s="580"/>
      <c r="F229" s="580"/>
      <c r="G229" s="580"/>
      <c r="H229" s="580"/>
      <c r="I229" s="580"/>
      <c r="J229" s="580"/>
      <c r="K229" s="580"/>
      <c r="L229" s="580"/>
      <c r="M229" s="580"/>
      <c r="N229" s="580"/>
      <c r="O229" s="580"/>
      <c r="P229" s="580"/>
      <c r="Q229" s="580"/>
      <c r="R229" s="580"/>
      <c r="S229" s="580"/>
      <c r="T229" s="580"/>
      <c r="U229" s="580"/>
      <c r="V229" s="580"/>
      <c r="W229" s="580"/>
      <c r="X229" s="580"/>
      <c r="Y229" s="580"/>
      <c r="Z229" s="580"/>
      <c r="AA229" s="563"/>
      <c r="AB229" s="563"/>
      <c r="AC229" s="563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1">
        <v>4680115885721</v>
      </c>
      <c r="E230" s="572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2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1">
        <v>4680115885981</v>
      </c>
      <c r="E231" s="572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84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5"/>
      <c r="P232" s="581" t="s">
        <v>72</v>
      </c>
      <c r="Q232" s="582"/>
      <c r="R232" s="582"/>
      <c r="S232" s="582"/>
      <c r="T232" s="582"/>
      <c r="U232" s="582"/>
      <c r="V232" s="58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0"/>
      <c r="B233" s="580"/>
      <c r="C233" s="580"/>
      <c r="D233" s="580"/>
      <c r="E233" s="580"/>
      <c r="F233" s="580"/>
      <c r="G233" s="580"/>
      <c r="H233" s="580"/>
      <c r="I233" s="580"/>
      <c r="J233" s="580"/>
      <c r="K233" s="580"/>
      <c r="L233" s="580"/>
      <c r="M233" s="580"/>
      <c r="N233" s="580"/>
      <c r="O233" s="585"/>
      <c r="P233" s="581" t="s">
        <v>72</v>
      </c>
      <c r="Q233" s="582"/>
      <c r="R233" s="582"/>
      <c r="S233" s="582"/>
      <c r="T233" s="582"/>
      <c r="U233" s="582"/>
      <c r="V233" s="58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79" t="s">
        <v>383</v>
      </c>
      <c r="B234" s="580"/>
      <c r="C234" s="580"/>
      <c r="D234" s="580"/>
      <c r="E234" s="580"/>
      <c r="F234" s="580"/>
      <c r="G234" s="580"/>
      <c r="H234" s="580"/>
      <c r="I234" s="580"/>
      <c r="J234" s="580"/>
      <c r="K234" s="580"/>
      <c r="L234" s="580"/>
      <c r="M234" s="580"/>
      <c r="N234" s="580"/>
      <c r="O234" s="580"/>
      <c r="P234" s="580"/>
      <c r="Q234" s="580"/>
      <c r="R234" s="580"/>
      <c r="S234" s="580"/>
      <c r="T234" s="580"/>
      <c r="U234" s="580"/>
      <c r="V234" s="580"/>
      <c r="W234" s="580"/>
      <c r="X234" s="580"/>
      <c r="Y234" s="580"/>
      <c r="Z234" s="580"/>
      <c r="AA234" s="563"/>
      <c r="AB234" s="563"/>
      <c r="AC234" s="563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1">
        <v>4680115886803</v>
      </c>
      <c r="E235" s="572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828" t="s">
        <v>386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84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5"/>
      <c r="P236" s="581" t="s">
        <v>72</v>
      </c>
      <c r="Q236" s="582"/>
      <c r="R236" s="582"/>
      <c r="S236" s="582"/>
      <c r="T236" s="582"/>
      <c r="U236" s="582"/>
      <c r="V236" s="58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hidden="1" x14ac:dyDescent="0.2">
      <c r="A237" s="580"/>
      <c r="B237" s="580"/>
      <c r="C237" s="580"/>
      <c r="D237" s="580"/>
      <c r="E237" s="580"/>
      <c r="F237" s="580"/>
      <c r="G237" s="580"/>
      <c r="H237" s="580"/>
      <c r="I237" s="580"/>
      <c r="J237" s="580"/>
      <c r="K237" s="580"/>
      <c r="L237" s="580"/>
      <c r="M237" s="580"/>
      <c r="N237" s="580"/>
      <c r="O237" s="585"/>
      <c r="P237" s="581" t="s">
        <v>72</v>
      </c>
      <c r="Q237" s="582"/>
      <c r="R237" s="582"/>
      <c r="S237" s="582"/>
      <c r="T237" s="582"/>
      <c r="U237" s="582"/>
      <c r="V237" s="58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hidden="1" customHeight="1" x14ac:dyDescent="0.25">
      <c r="A238" s="579" t="s">
        <v>388</v>
      </c>
      <c r="B238" s="580"/>
      <c r="C238" s="580"/>
      <c r="D238" s="580"/>
      <c r="E238" s="580"/>
      <c r="F238" s="580"/>
      <c r="G238" s="580"/>
      <c r="H238" s="580"/>
      <c r="I238" s="580"/>
      <c r="J238" s="580"/>
      <c r="K238" s="580"/>
      <c r="L238" s="580"/>
      <c r="M238" s="580"/>
      <c r="N238" s="580"/>
      <c r="O238" s="580"/>
      <c r="P238" s="580"/>
      <c r="Q238" s="580"/>
      <c r="R238" s="580"/>
      <c r="S238" s="580"/>
      <c r="T238" s="580"/>
      <c r="U238" s="580"/>
      <c r="V238" s="580"/>
      <c r="W238" s="580"/>
      <c r="X238" s="580"/>
      <c r="Y238" s="580"/>
      <c r="Z238" s="580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1">
        <v>4680115886704</v>
      </c>
      <c r="E239" s="572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4"/>
      <c r="R239" s="574"/>
      <c r="S239" s="574"/>
      <c r="T239" s="575"/>
      <c r="U239" s="34"/>
      <c r="V239" s="34"/>
      <c r="W239" s="35" t="s">
        <v>70</v>
      </c>
      <c r="X239" s="567">
        <v>4</v>
      </c>
      <c r="Y239" s="568">
        <f t="shared" ref="Y239:Y244" si="42">IFERROR(IF(X239="",0,CEILING((X239/$H239),1)*$H239),"")</f>
        <v>4.95</v>
      </c>
      <c r="Z239" s="36">
        <f t="shared" ref="Z239:Z244" si="43">IFERROR(IF(Y239=0,"",ROUNDUP(Y239/H239,0)*0.0059),"")</f>
        <v>2.9499999999999998E-2</v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4.7676767676767673</v>
      </c>
      <c r="BN239" s="64">
        <f t="shared" ref="BN239:BN244" si="45">IFERROR(Y239*I239/H239,"0")</f>
        <v>5.9</v>
      </c>
      <c r="BO239" s="64">
        <f t="shared" ref="BO239:BO244" si="46">IFERROR(1/J239*(X239/H239),"0")</f>
        <v>1.8705574261129818E-2</v>
      </c>
      <c r="BP239" s="64">
        <f t="shared" ref="BP239:BP244" si="47">IFERROR(1/J239*(Y239/H239),"0")</f>
        <v>2.3148148148148147E-2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1">
        <v>4680115886681</v>
      </c>
      <c r="E240" s="57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70" t="s">
        <v>394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hidden="1" customHeight="1" x14ac:dyDescent="0.25">
      <c r="A241" s="54" t="s">
        <v>392</v>
      </c>
      <c r="B241" s="54" t="s">
        <v>395</v>
      </c>
      <c r="C241" s="31">
        <v>4301041003</v>
      </c>
      <c r="D241" s="571">
        <v>4680115886681</v>
      </c>
      <c r="E241" s="572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4"/>
      <c r="R241" s="574"/>
      <c r="S241" s="574"/>
      <c r="T241" s="575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hidden="1" customHeight="1" x14ac:dyDescent="0.25">
      <c r="A242" s="54" t="s">
        <v>396</v>
      </c>
      <c r="B242" s="54" t="s">
        <v>397</v>
      </c>
      <c r="C242" s="31">
        <v>4301041007</v>
      </c>
      <c r="D242" s="571">
        <v>4680115886735</v>
      </c>
      <c r="E242" s="572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6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4"/>
      <c r="R242" s="574"/>
      <c r="S242" s="574"/>
      <c r="T242" s="575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1">
        <v>4680115886728</v>
      </c>
      <c r="E243" s="572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4"/>
      <c r="R243" s="574"/>
      <c r="S243" s="574"/>
      <c r="T243" s="575"/>
      <c r="U243" s="34"/>
      <c r="V243" s="34"/>
      <c r="W243" s="35" t="s">
        <v>70</v>
      </c>
      <c r="X243" s="567">
        <v>11</v>
      </c>
      <c r="Y243" s="568">
        <f t="shared" si="42"/>
        <v>11.879999999999999</v>
      </c>
      <c r="Z243" s="36">
        <f t="shared" si="43"/>
        <v>7.0800000000000002E-2</v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13.111111111111111</v>
      </c>
      <c r="BN243" s="64">
        <f t="shared" si="45"/>
        <v>14.159999999999998</v>
      </c>
      <c r="BO243" s="64">
        <f t="shared" si="46"/>
        <v>5.1440329218106991E-2</v>
      </c>
      <c r="BP243" s="64">
        <f t="shared" si="47"/>
        <v>5.5555555555555546E-2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1">
        <v>4680115886711</v>
      </c>
      <c r="E244" s="57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71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7</v>
      </c>
      <c r="Y244" s="568">
        <f t="shared" si="42"/>
        <v>7.92</v>
      </c>
      <c r="Z244" s="36">
        <f t="shared" si="43"/>
        <v>4.7199999999999999E-2</v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8.3434343434343425</v>
      </c>
      <c r="BN244" s="64">
        <f t="shared" si="45"/>
        <v>9.44</v>
      </c>
      <c r="BO244" s="64">
        <f t="shared" si="46"/>
        <v>3.2734754956977176E-2</v>
      </c>
      <c r="BP244" s="64">
        <f t="shared" si="47"/>
        <v>3.7037037037037035E-2</v>
      </c>
    </row>
    <row r="245" spans="1:68" x14ac:dyDescent="0.2">
      <c r="A245" s="584"/>
      <c r="B245" s="580"/>
      <c r="C245" s="580"/>
      <c r="D245" s="580"/>
      <c r="E245" s="580"/>
      <c r="F245" s="580"/>
      <c r="G245" s="580"/>
      <c r="H245" s="580"/>
      <c r="I245" s="580"/>
      <c r="J245" s="580"/>
      <c r="K245" s="580"/>
      <c r="L245" s="580"/>
      <c r="M245" s="580"/>
      <c r="N245" s="580"/>
      <c r="O245" s="585"/>
      <c r="P245" s="581" t="s">
        <v>72</v>
      </c>
      <c r="Q245" s="582"/>
      <c r="R245" s="582"/>
      <c r="S245" s="582"/>
      <c r="T245" s="582"/>
      <c r="U245" s="582"/>
      <c r="V245" s="583"/>
      <c r="W245" s="37" t="s">
        <v>73</v>
      </c>
      <c r="X245" s="569">
        <f>IFERROR(X239/H239,"0")+IFERROR(X240/H240,"0")+IFERROR(X241/H241,"0")+IFERROR(X242/H242,"0")+IFERROR(X243/H243,"0")+IFERROR(X244/H244,"0")</f>
        <v>22.222222222222221</v>
      </c>
      <c r="Y245" s="569">
        <f>IFERROR(Y239/H239,"0")+IFERROR(Y240/H240,"0")+IFERROR(Y241/H241,"0")+IFERROR(Y242/H242,"0")+IFERROR(Y243/H243,"0")+IFERROR(Y244/H244,"0")</f>
        <v>25</v>
      </c>
      <c r="Z245" s="569">
        <f>IFERROR(IF(Z239="",0,Z239),"0")+IFERROR(IF(Z240="",0,Z240),"0")+IFERROR(IF(Z241="",0,Z241),"0")+IFERROR(IF(Z242="",0,Z242),"0")+IFERROR(IF(Z243="",0,Z243),"0")+IFERROR(IF(Z244="",0,Z244),"0")</f>
        <v>0.14749999999999999</v>
      </c>
      <c r="AA245" s="570"/>
      <c r="AB245" s="570"/>
      <c r="AC245" s="570"/>
    </row>
    <row r="246" spans="1:68" x14ac:dyDescent="0.2">
      <c r="A246" s="580"/>
      <c r="B246" s="580"/>
      <c r="C246" s="580"/>
      <c r="D246" s="580"/>
      <c r="E246" s="580"/>
      <c r="F246" s="580"/>
      <c r="G246" s="580"/>
      <c r="H246" s="580"/>
      <c r="I246" s="580"/>
      <c r="J246" s="580"/>
      <c r="K246" s="580"/>
      <c r="L246" s="580"/>
      <c r="M246" s="580"/>
      <c r="N246" s="580"/>
      <c r="O246" s="585"/>
      <c r="P246" s="581" t="s">
        <v>72</v>
      </c>
      <c r="Q246" s="582"/>
      <c r="R246" s="582"/>
      <c r="S246" s="582"/>
      <c r="T246" s="582"/>
      <c r="U246" s="582"/>
      <c r="V246" s="583"/>
      <c r="W246" s="37" t="s">
        <v>70</v>
      </c>
      <c r="X246" s="569">
        <f>IFERROR(SUM(X239:X244),"0")</f>
        <v>22</v>
      </c>
      <c r="Y246" s="569">
        <f>IFERROR(SUM(Y239:Y244),"0")</f>
        <v>24.75</v>
      </c>
      <c r="Z246" s="37"/>
      <c r="AA246" s="570"/>
      <c r="AB246" s="570"/>
      <c r="AC246" s="570"/>
    </row>
    <row r="247" spans="1:68" ht="16.5" hidden="1" customHeight="1" x14ac:dyDescent="0.25">
      <c r="A247" s="587" t="s">
        <v>402</v>
      </c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0"/>
      <c r="P247" s="580"/>
      <c r="Q247" s="580"/>
      <c r="R247" s="580"/>
      <c r="S247" s="580"/>
      <c r="T247" s="580"/>
      <c r="U247" s="580"/>
      <c r="V247" s="580"/>
      <c r="W247" s="580"/>
      <c r="X247" s="580"/>
      <c r="Y247" s="580"/>
      <c r="Z247" s="580"/>
      <c r="AA247" s="562"/>
      <c r="AB247" s="562"/>
      <c r="AC247" s="562"/>
    </row>
    <row r="248" spans="1:68" ht="14.25" hidden="1" customHeight="1" x14ac:dyDescent="0.25">
      <c r="A248" s="579" t="s">
        <v>103</v>
      </c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0"/>
      <c r="P248" s="580"/>
      <c r="Q248" s="580"/>
      <c r="R248" s="580"/>
      <c r="S248" s="580"/>
      <c r="T248" s="580"/>
      <c r="U248" s="580"/>
      <c r="V248" s="580"/>
      <c r="W248" s="580"/>
      <c r="X248" s="580"/>
      <c r="Y248" s="580"/>
      <c r="Z248" s="580"/>
      <c r="AA248" s="563"/>
      <c r="AB248" s="563"/>
      <c r="AC248" s="563"/>
    </row>
    <row r="249" spans="1:68" ht="27" hidden="1" customHeight="1" x14ac:dyDescent="0.25">
      <c r="A249" s="54" t="s">
        <v>403</v>
      </c>
      <c r="B249" s="54" t="s">
        <v>404</v>
      </c>
      <c r="C249" s="31">
        <v>4301011855</v>
      </c>
      <c r="D249" s="571">
        <v>4680115885837</v>
      </c>
      <c r="E249" s="572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8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4"/>
      <c r="R249" s="574"/>
      <c r="S249" s="574"/>
      <c r="T249" s="575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406</v>
      </c>
      <c r="B250" s="54" t="s">
        <v>407</v>
      </c>
      <c r="C250" s="31">
        <v>4301011850</v>
      </c>
      <c r="D250" s="571">
        <v>4680115885806</v>
      </c>
      <c r="E250" s="572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4"/>
      <c r="R250" s="574"/>
      <c r="S250" s="574"/>
      <c r="T250" s="575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409</v>
      </c>
      <c r="B251" s="54" t="s">
        <v>410</v>
      </c>
      <c r="C251" s="31">
        <v>4301011853</v>
      </c>
      <c r="D251" s="571">
        <v>4680115885851</v>
      </c>
      <c r="E251" s="572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4"/>
      <c r="R251" s="574"/>
      <c r="S251" s="574"/>
      <c r="T251" s="575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4301011852</v>
      </c>
      <c r="D252" s="571">
        <v>4680115885844</v>
      </c>
      <c r="E252" s="572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4"/>
      <c r="R252" s="574"/>
      <c r="S252" s="574"/>
      <c r="T252" s="575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415</v>
      </c>
      <c r="B253" s="54" t="s">
        <v>416</v>
      </c>
      <c r="C253" s="31">
        <v>4301011851</v>
      </c>
      <c r="D253" s="571">
        <v>4680115885820</v>
      </c>
      <c r="E253" s="572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84"/>
      <c r="B254" s="580"/>
      <c r="C254" s="580"/>
      <c r="D254" s="580"/>
      <c r="E254" s="580"/>
      <c r="F254" s="580"/>
      <c r="G254" s="580"/>
      <c r="H254" s="580"/>
      <c r="I254" s="580"/>
      <c r="J254" s="580"/>
      <c r="K254" s="580"/>
      <c r="L254" s="580"/>
      <c r="M254" s="580"/>
      <c r="N254" s="580"/>
      <c r="O254" s="585"/>
      <c r="P254" s="581" t="s">
        <v>72</v>
      </c>
      <c r="Q254" s="582"/>
      <c r="R254" s="582"/>
      <c r="S254" s="582"/>
      <c r="T254" s="582"/>
      <c r="U254" s="582"/>
      <c r="V254" s="583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hidden="1" x14ac:dyDescent="0.2">
      <c r="A255" s="580"/>
      <c r="B255" s="580"/>
      <c r="C255" s="580"/>
      <c r="D255" s="580"/>
      <c r="E255" s="580"/>
      <c r="F255" s="580"/>
      <c r="G255" s="580"/>
      <c r="H255" s="580"/>
      <c r="I255" s="580"/>
      <c r="J255" s="580"/>
      <c r="K255" s="580"/>
      <c r="L255" s="580"/>
      <c r="M255" s="580"/>
      <c r="N255" s="580"/>
      <c r="O255" s="585"/>
      <c r="P255" s="581" t="s">
        <v>72</v>
      </c>
      <c r="Q255" s="582"/>
      <c r="R255" s="582"/>
      <c r="S255" s="582"/>
      <c r="T255" s="582"/>
      <c r="U255" s="582"/>
      <c r="V255" s="583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hidden="1" customHeight="1" x14ac:dyDescent="0.25">
      <c r="A256" s="587" t="s">
        <v>418</v>
      </c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0"/>
      <c r="P256" s="580"/>
      <c r="Q256" s="580"/>
      <c r="R256" s="580"/>
      <c r="S256" s="580"/>
      <c r="T256" s="580"/>
      <c r="U256" s="580"/>
      <c r="V256" s="580"/>
      <c r="W256" s="580"/>
      <c r="X256" s="580"/>
      <c r="Y256" s="580"/>
      <c r="Z256" s="580"/>
      <c r="AA256" s="562"/>
      <c r="AB256" s="562"/>
      <c r="AC256" s="562"/>
    </row>
    <row r="257" spans="1:68" ht="14.25" hidden="1" customHeight="1" x14ac:dyDescent="0.25">
      <c r="A257" s="579" t="s">
        <v>103</v>
      </c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0"/>
      <c r="P257" s="580"/>
      <c r="Q257" s="580"/>
      <c r="R257" s="580"/>
      <c r="S257" s="580"/>
      <c r="T257" s="580"/>
      <c r="U257" s="580"/>
      <c r="V257" s="580"/>
      <c r="W257" s="580"/>
      <c r="X257" s="580"/>
      <c r="Y257" s="580"/>
      <c r="Z257" s="580"/>
      <c r="AA257" s="563"/>
      <c r="AB257" s="563"/>
      <c r="AC257" s="563"/>
    </row>
    <row r="258" spans="1:68" ht="27" hidden="1" customHeight="1" x14ac:dyDescent="0.25">
      <c r="A258" s="54" t="s">
        <v>419</v>
      </c>
      <c r="B258" s="54" t="s">
        <v>420</v>
      </c>
      <c r="C258" s="31">
        <v>4301011223</v>
      </c>
      <c r="D258" s="571">
        <v>4607091383423</v>
      </c>
      <c r="E258" s="572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4"/>
      <c r="R258" s="574"/>
      <c r="S258" s="574"/>
      <c r="T258" s="575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hidden="1" customHeight="1" x14ac:dyDescent="0.25">
      <c r="A259" s="54" t="s">
        <v>421</v>
      </c>
      <c r="B259" s="54" t="s">
        <v>422</v>
      </c>
      <c r="C259" s="31">
        <v>4301012099</v>
      </c>
      <c r="D259" s="571">
        <v>4680115885691</v>
      </c>
      <c r="E259" s="572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4"/>
      <c r="R259" s="574"/>
      <c r="S259" s="574"/>
      <c r="T259" s="575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424</v>
      </c>
      <c r="B260" s="54" t="s">
        <v>425</v>
      </c>
      <c r="C260" s="31">
        <v>4301012098</v>
      </c>
      <c r="D260" s="571">
        <v>4680115885660</v>
      </c>
      <c r="E260" s="572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4"/>
      <c r="R260" s="574"/>
      <c r="S260" s="574"/>
      <c r="T260" s="575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427</v>
      </c>
      <c r="B261" s="54" t="s">
        <v>428</v>
      </c>
      <c r="C261" s="31">
        <v>4301012176</v>
      </c>
      <c r="D261" s="571">
        <v>4680115886773</v>
      </c>
      <c r="E261" s="572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78" t="s">
        <v>429</v>
      </c>
      <c r="Q261" s="574"/>
      <c r="R261" s="574"/>
      <c r="S261" s="574"/>
      <c r="T261" s="575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84"/>
      <c r="B262" s="580"/>
      <c r="C262" s="580"/>
      <c r="D262" s="580"/>
      <c r="E262" s="580"/>
      <c r="F262" s="580"/>
      <c r="G262" s="580"/>
      <c r="H262" s="580"/>
      <c r="I262" s="580"/>
      <c r="J262" s="580"/>
      <c r="K262" s="580"/>
      <c r="L262" s="580"/>
      <c r="M262" s="580"/>
      <c r="N262" s="580"/>
      <c r="O262" s="585"/>
      <c r="P262" s="581" t="s">
        <v>72</v>
      </c>
      <c r="Q262" s="582"/>
      <c r="R262" s="582"/>
      <c r="S262" s="582"/>
      <c r="T262" s="582"/>
      <c r="U262" s="582"/>
      <c r="V262" s="58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hidden="1" x14ac:dyDescent="0.2">
      <c r="A263" s="580"/>
      <c r="B263" s="580"/>
      <c r="C263" s="580"/>
      <c r="D263" s="580"/>
      <c r="E263" s="580"/>
      <c r="F263" s="580"/>
      <c r="G263" s="580"/>
      <c r="H263" s="580"/>
      <c r="I263" s="580"/>
      <c r="J263" s="580"/>
      <c r="K263" s="580"/>
      <c r="L263" s="580"/>
      <c r="M263" s="580"/>
      <c r="N263" s="580"/>
      <c r="O263" s="585"/>
      <c r="P263" s="581" t="s">
        <v>72</v>
      </c>
      <c r="Q263" s="582"/>
      <c r="R263" s="582"/>
      <c r="S263" s="582"/>
      <c r="T263" s="582"/>
      <c r="U263" s="582"/>
      <c r="V263" s="58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hidden="1" customHeight="1" x14ac:dyDescent="0.25">
      <c r="A264" s="587" t="s">
        <v>431</v>
      </c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0"/>
      <c r="P264" s="580"/>
      <c r="Q264" s="580"/>
      <c r="R264" s="580"/>
      <c r="S264" s="580"/>
      <c r="T264" s="580"/>
      <c r="U264" s="580"/>
      <c r="V264" s="580"/>
      <c r="W264" s="580"/>
      <c r="X264" s="580"/>
      <c r="Y264" s="580"/>
      <c r="Z264" s="580"/>
      <c r="AA264" s="562"/>
      <c r="AB264" s="562"/>
      <c r="AC264" s="562"/>
    </row>
    <row r="265" spans="1:68" ht="14.25" hidden="1" customHeight="1" x14ac:dyDescent="0.25">
      <c r="A265" s="579" t="s">
        <v>74</v>
      </c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0"/>
      <c r="P265" s="580"/>
      <c r="Q265" s="580"/>
      <c r="R265" s="580"/>
      <c r="S265" s="580"/>
      <c r="T265" s="580"/>
      <c r="U265" s="580"/>
      <c r="V265" s="580"/>
      <c r="W265" s="580"/>
      <c r="X265" s="580"/>
      <c r="Y265" s="580"/>
      <c r="Z265" s="580"/>
      <c r="AA265" s="563"/>
      <c r="AB265" s="563"/>
      <c r="AC265" s="563"/>
    </row>
    <row r="266" spans="1:68" ht="27" hidden="1" customHeight="1" x14ac:dyDescent="0.25">
      <c r="A266" s="54" t="s">
        <v>432</v>
      </c>
      <c r="B266" s="54" t="s">
        <v>433</v>
      </c>
      <c r="C266" s="31">
        <v>4301051893</v>
      </c>
      <c r="D266" s="571">
        <v>4680115886186</v>
      </c>
      <c r="E266" s="572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4"/>
      <c r="R266" s="574"/>
      <c r="S266" s="574"/>
      <c r="T266" s="575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1">
        <v>4680115881228</v>
      </c>
      <c r="E267" s="572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4"/>
      <c r="R267" s="574"/>
      <c r="S267" s="574"/>
      <c r="T267" s="575"/>
      <c r="U267" s="34"/>
      <c r="V267" s="34"/>
      <c r="W267" s="35" t="s">
        <v>70</v>
      </c>
      <c r="X267" s="567">
        <v>9</v>
      </c>
      <c r="Y267" s="568">
        <f>IFERROR(IF(X267="",0,CEILING((X267/$H267),1)*$H267),"")</f>
        <v>9.6</v>
      </c>
      <c r="Z267" s="36">
        <f>IFERROR(IF(Y267=0,"",ROUNDUP(Y267/H267,0)*0.00651),"")</f>
        <v>2.6040000000000001E-2</v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9.9450000000000021</v>
      </c>
      <c r="BN267" s="64">
        <f>IFERROR(Y267*I267/H267,"0")</f>
        <v>10.608000000000001</v>
      </c>
      <c r="BO267" s="64">
        <f>IFERROR(1/J267*(X267/H267),"0")</f>
        <v>2.0604395604395608E-2</v>
      </c>
      <c r="BP267" s="64">
        <f>IFERROR(1/J267*(Y267/H267),"0")</f>
        <v>2.197802197802198E-2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1">
        <v>4680115881211</v>
      </c>
      <c r="E268" s="572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4"/>
      <c r="R268" s="574"/>
      <c r="S268" s="574"/>
      <c r="T268" s="575"/>
      <c r="U268" s="34"/>
      <c r="V268" s="34"/>
      <c r="W268" s="35" t="s">
        <v>70</v>
      </c>
      <c r="X268" s="567">
        <v>11</v>
      </c>
      <c r="Y268" s="568">
        <f>IFERROR(IF(X268="",0,CEILING((X268/$H268),1)*$H268),"")</f>
        <v>12</v>
      </c>
      <c r="Z268" s="36">
        <f>IFERROR(IF(Y268=0,"",ROUNDUP(Y268/H268,0)*0.00651),"")</f>
        <v>3.2550000000000003E-2</v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11.825000000000001</v>
      </c>
      <c r="BN268" s="64">
        <f>IFERROR(Y268*I268/H268,"0")</f>
        <v>12.9</v>
      </c>
      <c r="BO268" s="64">
        <f>IFERROR(1/J268*(X268/H268),"0")</f>
        <v>2.5183150183150187E-2</v>
      </c>
      <c r="BP268" s="64">
        <f>IFERROR(1/J268*(Y268/H268),"0")</f>
        <v>2.7472527472527476E-2</v>
      </c>
    </row>
    <row r="269" spans="1:68" x14ac:dyDescent="0.2">
      <c r="A269" s="584"/>
      <c r="B269" s="580"/>
      <c r="C269" s="580"/>
      <c r="D269" s="580"/>
      <c r="E269" s="580"/>
      <c r="F269" s="580"/>
      <c r="G269" s="580"/>
      <c r="H269" s="580"/>
      <c r="I269" s="580"/>
      <c r="J269" s="580"/>
      <c r="K269" s="580"/>
      <c r="L269" s="580"/>
      <c r="M269" s="580"/>
      <c r="N269" s="580"/>
      <c r="O269" s="585"/>
      <c r="P269" s="581" t="s">
        <v>72</v>
      </c>
      <c r="Q269" s="582"/>
      <c r="R269" s="582"/>
      <c r="S269" s="582"/>
      <c r="T269" s="582"/>
      <c r="U269" s="582"/>
      <c r="V269" s="583"/>
      <c r="W269" s="37" t="s">
        <v>73</v>
      </c>
      <c r="X269" s="569">
        <f>IFERROR(X266/H266,"0")+IFERROR(X267/H267,"0")+IFERROR(X268/H268,"0")</f>
        <v>8.3333333333333339</v>
      </c>
      <c r="Y269" s="569">
        <f>IFERROR(Y266/H266,"0")+IFERROR(Y267/H267,"0")+IFERROR(Y268/H268,"0")</f>
        <v>9</v>
      </c>
      <c r="Z269" s="569">
        <f>IFERROR(IF(Z266="",0,Z266),"0")+IFERROR(IF(Z267="",0,Z267),"0")+IFERROR(IF(Z268="",0,Z268),"0")</f>
        <v>5.8590000000000003E-2</v>
      </c>
      <c r="AA269" s="570"/>
      <c r="AB269" s="570"/>
      <c r="AC269" s="570"/>
    </row>
    <row r="270" spans="1:68" x14ac:dyDescent="0.2">
      <c r="A270" s="580"/>
      <c r="B270" s="580"/>
      <c r="C270" s="580"/>
      <c r="D270" s="580"/>
      <c r="E270" s="580"/>
      <c r="F270" s="580"/>
      <c r="G270" s="580"/>
      <c r="H270" s="580"/>
      <c r="I270" s="580"/>
      <c r="J270" s="580"/>
      <c r="K270" s="580"/>
      <c r="L270" s="580"/>
      <c r="M270" s="580"/>
      <c r="N270" s="580"/>
      <c r="O270" s="585"/>
      <c r="P270" s="581" t="s">
        <v>72</v>
      </c>
      <c r="Q270" s="582"/>
      <c r="R270" s="582"/>
      <c r="S270" s="582"/>
      <c r="T270" s="582"/>
      <c r="U270" s="582"/>
      <c r="V270" s="583"/>
      <c r="W270" s="37" t="s">
        <v>70</v>
      </c>
      <c r="X270" s="569">
        <f>IFERROR(SUM(X266:X268),"0")</f>
        <v>20</v>
      </c>
      <c r="Y270" s="569">
        <f>IFERROR(SUM(Y266:Y268),"0")</f>
        <v>21.6</v>
      </c>
      <c r="Z270" s="37"/>
      <c r="AA270" s="570"/>
      <c r="AB270" s="570"/>
      <c r="AC270" s="570"/>
    </row>
    <row r="271" spans="1:68" ht="16.5" hidden="1" customHeight="1" x14ac:dyDescent="0.25">
      <c r="A271" s="587" t="s">
        <v>441</v>
      </c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0"/>
      <c r="P271" s="580"/>
      <c r="Q271" s="580"/>
      <c r="R271" s="580"/>
      <c r="S271" s="580"/>
      <c r="T271" s="580"/>
      <c r="U271" s="580"/>
      <c r="V271" s="580"/>
      <c r="W271" s="580"/>
      <c r="X271" s="580"/>
      <c r="Y271" s="580"/>
      <c r="Z271" s="580"/>
      <c r="AA271" s="562"/>
      <c r="AB271" s="562"/>
      <c r="AC271" s="562"/>
    </row>
    <row r="272" spans="1:68" ht="14.25" hidden="1" customHeight="1" x14ac:dyDescent="0.25">
      <c r="A272" s="579" t="s">
        <v>64</v>
      </c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0"/>
      <c r="P272" s="580"/>
      <c r="Q272" s="580"/>
      <c r="R272" s="580"/>
      <c r="S272" s="580"/>
      <c r="T272" s="580"/>
      <c r="U272" s="580"/>
      <c r="V272" s="580"/>
      <c r="W272" s="580"/>
      <c r="X272" s="580"/>
      <c r="Y272" s="580"/>
      <c r="Z272" s="580"/>
      <c r="AA272" s="563"/>
      <c r="AB272" s="563"/>
      <c r="AC272" s="563"/>
    </row>
    <row r="273" spans="1:68" ht="27" hidden="1" customHeight="1" x14ac:dyDescent="0.25">
      <c r="A273" s="54" t="s">
        <v>442</v>
      </c>
      <c r="B273" s="54" t="s">
        <v>443</v>
      </c>
      <c r="C273" s="31">
        <v>4301031307</v>
      </c>
      <c r="D273" s="571">
        <v>4680115880344</v>
      </c>
      <c r="E273" s="572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7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4"/>
      <c r="R273" s="574"/>
      <c r="S273" s="574"/>
      <c r="T273" s="575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4"/>
      <c r="B274" s="580"/>
      <c r="C274" s="580"/>
      <c r="D274" s="580"/>
      <c r="E274" s="580"/>
      <c r="F274" s="580"/>
      <c r="G274" s="580"/>
      <c r="H274" s="580"/>
      <c r="I274" s="580"/>
      <c r="J274" s="580"/>
      <c r="K274" s="580"/>
      <c r="L274" s="580"/>
      <c r="M274" s="580"/>
      <c r="N274" s="580"/>
      <c r="O274" s="585"/>
      <c r="P274" s="581" t="s">
        <v>72</v>
      </c>
      <c r="Q274" s="582"/>
      <c r="R274" s="582"/>
      <c r="S274" s="582"/>
      <c r="T274" s="582"/>
      <c r="U274" s="582"/>
      <c r="V274" s="58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hidden="1" x14ac:dyDescent="0.2">
      <c r="A275" s="580"/>
      <c r="B275" s="580"/>
      <c r="C275" s="580"/>
      <c r="D275" s="580"/>
      <c r="E275" s="580"/>
      <c r="F275" s="580"/>
      <c r="G275" s="580"/>
      <c r="H275" s="580"/>
      <c r="I275" s="580"/>
      <c r="J275" s="580"/>
      <c r="K275" s="580"/>
      <c r="L275" s="580"/>
      <c r="M275" s="580"/>
      <c r="N275" s="580"/>
      <c r="O275" s="585"/>
      <c r="P275" s="581" t="s">
        <v>72</v>
      </c>
      <c r="Q275" s="582"/>
      <c r="R275" s="582"/>
      <c r="S275" s="582"/>
      <c r="T275" s="582"/>
      <c r="U275" s="582"/>
      <c r="V275" s="58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hidden="1" customHeight="1" x14ac:dyDescent="0.25">
      <c r="A276" s="579" t="s">
        <v>74</v>
      </c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0"/>
      <c r="P276" s="580"/>
      <c r="Q276" s="580"/>
      <c r="R276" s="580"/>
      <c r="S276" s="580"/>
      <c r="T276" s="580"/>
      <c r="U276" s="580"/>
      <c r="V276" s="580"/>
      <c r="W276" s="580"/>
      <c r="X276" s="580"/>
      <c r="Y276" s="580"/>
      <c r="Z276" s="580"/>
      <c r="AA276" s="563"/>
      <c r="AB276" s="563"/>
      <c r="AC276" s="563"/>
    </row>
    <row r="277" spans="1:68" ht="27" hidden="1" customHeight="1" x14ac:dyDescent="0.25">
      <c r="A277" s="54" t="s">
        <v>445</v>
      </c>
      <c r="B277" s="54" t="s">
        <v>446</v>
      </c>
      <c r="C277" s="31">
        <v>4301051782</v>
      </c>
      <c r="D277" s="571">
        <v>4680115884618</v>
      </c>
      <c r="E277" s="572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84"/>
      <c r="B278" s="580"/>
      <c r="C278" s="580"/>
      <c r="D278" s="580"/>
      <c r="E278" s="580"/>
      <c r="F278" s="580"/>
      <c r="G278" s="580"/>
      <c r="H278" s="580"/>
      <c r="I278" s="580"/>
      <c r="J278" s="580"/>
      <c r="K278" s="580"/>
      <c r="L278" s="580"/>
      <c r="M278" s="580"/>
      <c r="N278" s="580"/>
      <c r="O278" s="585"/>
      <c r="P278" s="581" t="s">
        <v>72</v>
      </c>
      <c r="Q278" s="582"/>
      <c r="R278" s="582"/>
      <c r="S278" s="582"/>
      <c r="T278" s="582"/>
      <c r="U278" s="582"/>
      <c r="V278" s="58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0"/>
      <c r="B279" s="580"/>
      <c r="C279" s="580"/>
      <c r="D279" s="580"/>
      <c r="E279" s="580"/>
      <c r="F279" s="580"/>
      <c r="G279" s="580"/>
      <c r="H279" s="580"/>
      <c r="I279" s="580"/>
      <c r="J279" s="580"/>
      <c r="K279" s="580"/>
      <c r="L279" s="580"/>
      <c r="M279" s="580"/>
      <c r="N279" s="580"/>
      <c r="O279" s="585"/>
      <c r="P279" s="581" t="s">
        <v>72</v>
      </c>
      <c r="Q279" s="582"/>
      <c r="R279" s="582"/>
      <c r="S279" s="582"/>
      <c r="T279" s="582"/>
      <c r="U279" s="582"/>
      <c r="V279" s="58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hidden="1" customHeight="1" x14ac:dyDescent="0.25">
      <c r="A280" s="587" t="s">
        <v>448</v>
      </c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0"/>
      <c r="P280" s="580"/>
      <c r="Q280" s="580"/>
      <c r="R280" s="580"/>
      <c r="S280" s="580"/>
      <c r="T280" s="580"/>
      <c r="U280" s="580"/>
      <c r="V280" s="580"/>
      <c r="W280" s="580"/>
      <c r="X280" s="580"/>
      <c r="Y280" s="580"/>
      <c r="Z280" s="580"/>
      <c r="AA280" s="562"/>
      <c r="AB280" s="562"/>
      <c r="AC280" s="562"/>
    </row>
    <row r="281" spans="1:68" ht="14.25" hidden="1" customHeight="1" x14ac:dyDescent="0.25">
      <c r="A281" s="579" t="s">
        <v>103</v>
      </c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0"/>
      <c r="P281" s="580"/>
      <c r="Q281" s="580"/>
      <c r="R281" s="580"/>
      <c r="S281" s="580"/>
      <c r="T281" s="580"/>
      <c r="U281" s="580"/>
      <c r="V281" s="580"/>
      <c r="W281" s="580"/>
      <c r="X281" s="580"/>
      <c r="Y281" s="580"/>
      <c r="Z281" s="580"/>
      <c r="AA281" s="563"/>
      <c r="AB281" s="563"/>
      <c r="AC281" s="563"/>
    </row>
    <row r="282" spans="1:68" ht="27" hidden="1" customHeight="1" x14ac:dyDescent="0.25">
      <c r="A282" s="54" t="s">
        <v>449</v>
      </c>
      <c r="B282" s="54" t="s">
        <v>450</v>
      </c>
      <c r="C282" s="31">
        <v>4301011662</v>
      </c>
      <c r="D282" s="571">
        <v>4680115883703</v>
      </c>
      <c r="E282" s="572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4"/>
      <c r="R282" s="574"/>
      <c r="S282" s="574"/>
      <c r="T282" s="575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4"/>
      <c r="B283" s="580"/>
      <c r="C283" s="580"/>
      <c r="D283" s="580"/>
      <c r="E283" s="580"/>
      <c r="F283" s="580"/>
      <c r="G283" s="580"/>
      <c r="H283" s="580"/>
      <c r="I283" s="580"/>
      <c r="J283" s="580"/>
      <c r="K283" s="580"/>
      <c r="L283" s="580"/>
      <c r="M283" s="580"/>
      <c r="N283" s="580"/>
      <c r="O283" s="585"/>
      <c r="P283" s="581" t="s">
        <v>72</v>
      </c>
      <c r="Q283" s="582"/>
      <c r="R283" s="582"/>
      <c r="S283" s="582"/>
      <c r="T283" s="582"/>
      <c r="U283" s="582"/>
      <c r="V283" s="58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hidden="1" x14ac:dyDescent="0.2">
      <c r="A284" s="580"/>
      <c r="B284" s="580"/>
      <c r="C284" s="580"/>
      <c r="D284" s="580"/>
      <c r="E284" s="580"/>
      <c r="F284" s="580"/>
      <c r="G284" s="580"/>
      <c r="H284" s="580"/>
      <c r="I284" s="580"/>
      <c r="J284" s="580"/>
      <c r="K284" s="580"/>
      <c r="L284" s="580"/>
      <c r="M284" s="580"/>
      <c r="N284" s="580"/>
      <c r="O284" s="585"/>
      <c r="P284" s="581" t="s">
        <v>72</v>
      </c>
      <c r="Q284" s="582"/>
      <c r="R284" s="582"/>
      <c r="S284" s="582"/>
      <c r="T284" s="582"/>
      <c r="U284" s="582"/>
      <c r="V284" s="58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hidden="1" customHeight="1" x14ac:dyDescent="0.25">
      <c r="A285" s="587" t="s">
        <v>453</v>
      </c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0"/>
      <c r="P285" s="580"/>
      <c r="Q285" s="580"/>
      <c r="R285" s="580"/>
      <c r="S285" s="580"/>
      <c r="T285" s="580"/>
      <c r="U285" s="580"/>
      <c r="V285" s="580"/>
      <c r="W285" s="580"/>
      <c r="X285" s="580"/>
      <c r="Y285" s="580"/>
      <c r="Z285" s="580"/>
      <c r="AA285" s="562"/>
      <c r="AB285" s="562"/>
      <c r="AC285" s="562"/>
    </row>
    <row r="286" spans="1:68" ht="14.25" hidden="1" customHeight="1" x14ac:dyDescent="0.25">
      <c r="A286" s="579" t="s">
        <v>103</v>
      </c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0"/>
      <c r="P286" s="580"/>
      <c r="Q286" s="580"/>
      <c r="R286" s="580"/>
      <c r="S286" s="580"/>
      <c r="T286" s="580"/>
      <c r="U286" s="580"/>
      <c r="V286" s="580"/>
      <c r="W286" s="580"/>
      <c r="X286" s="580"/>
      <c r="Y286" s="580"/>
      <c r="Z286" s="580"/>
      <c r="AA286" s="563"/>
      <c r="AB286" s="563"/>
      <c r="AC286" s="563"/>
    </row>
    <row r="287" spans="1:68" ht="27" hidden="1" customHeight="1" x14ac:dyDescent="0.25">
      <c r="A287" s="54" t="s">
        <v>454</v>
      </c>
      <c r="B287" s="54" t="s">
        <v>455</v>
      </c>
      <c r="C287" s="31">
        <v>4301012024</v>
      </c>
      <c r="D287" s="571">
        <v>4680115885615</v>
      </c>
      <c r="E287" s="572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70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4"/>
      <c r="R287" s="574"/>
      <c r="S287" s="574"/>
      <c r="T287" s="575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hidden="1" customHeight="1" x14ac:dyDescent="0.25">
      <c r="A288" s="54" t="s">
        <v>457</v>
      </c>
      <c r="B288" s="54" t="s">
        <v>458</v>
      </c>
      <c r="C288" s="31">
        <v>4301011911</v>
      </c>
      <c r="D288" s="571">
        <v>4680115885554</v>
      </c>
      <c r="E288" s="572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4"/>
      <c r="R288" s="574"/>
      <c r="S288" s="574"/>
      <c r="T288" s="575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hidden="1" customHeight="1" x14ac:dyDescent="0.25">
      <c r="A289" s="54" t="s">
        <v>457</v>
      </c>
      <c r="B289" s="54" t="s">
        <v>461</v>
      </c>
      <c r="C289" s="31">
        <v>4301012016</v>
      </c>
      <c r="D289" s="571">
        <v>4680115885554</v>
      </c>
      <c r="E289" s="572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4"/>
      <c r="R289" s="574"/>
      <c r="S289" s="574"/>
      <c r="T289" s="575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hidden="1" customHeight="1" x14ac:dyDescent="0.25">
      <c r="A290" s="54" t="s">
        <v>463</v>
      </c>
      <c r="B290" s="54" t="s">
        <v>464</v>
      </c>
      <c r="C290" s="31">
        <v>4301011858</v>
      </c>
      <c r="D290" s="571">
        <v>4680115885646</v>
      </c>
      <c r="E290" s="572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4"/>
      <c r="R290" s="574"/>
      <c r="S290" s="574"/>
      <c r="T290" s="575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hidden="1" customHeight="1" x14ac:dyDescent="0.25">
      <c r="A291" s="54" t="s">
        <v>466</v>
      </c>
      <c r="B291" s="54" t="s">
        <v>467</v>
      </c>
      <c r="C291" s="31">
        <v>4301011857</v>
      </c>
      <c r="D291" s="571">
        <v>4680115885622</v>
      </c>
      <c r="E291" s="572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hidden="1" customHeight="1" x14ac:dyDescent="0.25">
      <c r="A292" s="54" t="s">
        <v>468</v>
      </c>
      <c r="B292" s="54" t="s">
        <v>469</v>
      </c>
      <c r="C292" s="31">
        <v>4301011859</v>
      </c>
      <c r="D292" s="571">
        <v>4680115885608</v>
      </c>
      <c r="E292" s="572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hidden="1" x14ac:dyDescent="0.2">
      <c r="A293" s="584"/>
      <c r="B293" s="580"/>
      <c r="C293" s="580"/>
      <c r="D293" s="580"/>
      <c r="E293" s="580"/>
      <c r="F293" s="580"/>
      <c r="G293" s="580"/>
      <c r="H293" s="580"/>
      <c r="I293" s="580"/>
      <c r="J293" s="580"/>
      <c r="K293" s="580"/>
      <c r="L293" s="580"/>
      <c r="M293" s="580"/>
      <c r="N293" s="580"/>
      <c r="O293" s="585"/>
      <c r="P293" s="581" t="s">
        <v>72</v>
      </c>
      <c r="Q293" s="582"/>
      <c r="R293" s="582"/>
      <c r="S293" s="582"/>
      <c r="T293" s="582"/>
      <c r="U293" s="582"/>
      <c r="V293" s="58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hidden="1" x14ac:dyDescent="0.2">
      <c r="A294" s="580"/>
      <c r="B294" s="580"/>
      <c r="C294" s="580"/>
      <c r="D294" s="580"/>
      <c r="E294" s="580"/>
      <c r="F294" s="580"/>
      <c r="G294" s="580"/>
      <c r="H294" s="580"/>
      <c r="I294" s="580"/>
      <c r="J294" s="580"/>
      <c r="K294" s="580"/>
      <c r="L294" s="580"/>
      <c r="M294" s="580"/>
      <c r="N294" s="580"/>
      <c r="O294" s="585"/>
      <c r="P294" s="581" t="s">
        <v>72</v>
      </c>
      <c r="Q294" s="582"/>
      <c r="R294" s="582"/>
      <c r="S294" s="582"/>
      <c r="T294" s="582"/>
      <c r="U294" s="582"/>
      <c r="V294" s="58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hidden="1" customHeight="1" x14ac:dyDescent="0.25">
      <c r="A295" s="579" t="s">
        <v>64</v>
      </c>
      <c r="B295" s="580"/>
      <c r="C295" s="580"/>
      <c r="D295" s="580"/>
      <c r="E295" s="580"/>
      <c r="F295" s="580"/>
      <c r="G295" s="580"/>
      <c r="H295" s="580"/>
      <c r="I295" s="580"/>
      <c r="J295" s="580"/>
      <c r="K295" s="580"/>
      <c r="L295" s="580"/>
      <c r="M295" s="580"/>
      <c r="N295" s="580"/>
      <c r="O295" s="580"/>
      <c r="P295" s="580"/>
      <c r="Q295" s="580"/>
      <c r="R295" s="580"/>
      <c r="S295" s="580"/>
      <c r="T295" s="580"/>
      <c r="U295" s="580"/>
      <c r="V295" s="580"/>
      <c r="W295" s="580"/>
      <c r="X295" s="580"/>
      <c r="Y295" s="580"/>
      <c r="Z295" s="580"/>
      <c r="AA295" s="563"/>
      <c r="AB295" s="563"/>
      <c r="AC295" s="563"/>
    </row>
    <row r="296" spans="1:68" ht="27" hidden="1" customHeight="1" x14ac:dyDescent="0.25">
      <c r="A296" s="54" t="s">
        <v>471</v>
      </c>
      <c r="B296" s="54" t="s">
        <v>472</v>
      </c>
      <c r="C296" s="31">
        <v>4301030878</v>
      </c>
      <c r="D296" s="571">
        <v>4607091387193</v>
      </c>
      <c r="E296" s="572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1">
        <v>4607091387230</v>
      </c>
      <c r="E297" s="572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4"/>
      <c r="R297" s="574"/>
      <c r="S297" s="574"/>
      <c r="T297" s="575"/>
      <c r="U297" s="34"/>
      <c r="V297" s="34"/>
      <c r="W297" s="35" t="s">
        <v>70</v>
      </c>
      <c r="X297" s="567">
        <v>377</v>
      </c>
      <c r="Y297" s="568">
        <f t="shared" si="53"/>
        <v>378</v>
      </c>
      <c r="Z297" s="36">
        <f>IFERROR(IF(Y297=0,"",ROUNDUP(Y297/H297,0)*0.00902),"")</f>
        <v>0.81180000000000008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401.23571428571421</v>
      </c>
      <c r="BN297" s="64">
        <f t="shared" si="55"/>
        <v>402.29999999999995</v>
      </c>
      <c r="BO297" s="64">
        <f t="shared" si="56"/>
        <v>0.68001443001442996</v>
      </c>
      <c r="BP297" s="64">
        <f t="shared" si="57"/>
        <v>0.68181818181818188</v>
      </c>
    </row>
    <row r="298" spans="1:68" ht="27" hidden="1" customHeight="1" x14ac:dyDescent="0.25">
      <c r="A298" s="54" t="s">
        <v>477</v>
      </c>
      <c r="B298" s="54" t="s">
        <v>478</v>
      </c>
      <c r="C298" s="31">
        <v>4301031154</v>
      </c>
      <c r="D298" s="571">
        <v>4607091387292</v>
      </c>
      <c r="E298" s="572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4"/>
      <c r="R298" s="574"/>
      <c r="S298" s="574"/>
      <c r="T298" s="575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1">
        <v>4607091387285</v>
      </c>
      <c r="E299" s="572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4"/>
      <c r="R299" s="574"/>
      <c r="S299" s="574"/>
      <c r="T299" s="575"/>
      <c r="U299" s="34"/>
      <c r="V299" s="34"/>
      <c r="W299" s="35" t="s">
        <v>70</v>
      </c>
      <c r="X299" s="567">
        <v>23</v>
      </c>
      <c r="Y299" s="568">
        <f t="shared" si="53"/>
        <v>23.1</v>
      </c>
      <c r="Z299" s="36">
        <f>IFERROR(IF(Y299=0,"",ROUNDUP(Y299/H299,0)*0.00502),"")</f>
        <v>5.5220000000000005E-2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24.423809523809524</v>
      </c>
      <c r="BN299" s="64">
        <f t="shared" si="55"/>
        <v>24.53</v>
      </c>
      <c r="BO299" s="64">
        <f t="shared" si="56"/>
        <v>4.680504680504681E-2</v>
      </c>
      <c r="BP299" s="64">
        <f t="shared" si="57"/>
        <v>4.7008547008547015E-2</v>
      </c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571">
        <v>4607091389845</v>
      </c>
      <c r="E300" s="572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2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hidden="1" customHeight="1" x14ac:dyDescent="0.25">
      <c r="A301" s="54" t="s">
        <v>485</v>
      </c>
      <c r="B301" s="54" t="s">
        <v>486</v>
      </c>
      <c r="C301" s="31">
        <v>4301031306</v>
      </c>
      <c r="D301" s="571">
        <v>4680115882881</v>
      </c>
      <c r="E301" s="572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6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hidden="1" customHeight="1" x14ac:dyDescent="0.25">
      <c r="A302" s="54" t="s">
        <v>487</v>
      </c>
      <c r="B302" s="54" t="s">
        <v>488</v>
      </c>
      <c r="C302" s="31">
        <v>4301031066</v>
      </c>
      <c r="D302" s="571">
        <v>4607091383836</v>
      </c>
      <c r="E302" s="572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84"/>
      <c r="B303" s="580"/>
      <c r="C303" s="580"/>
      <c r="D303" s="580"/>
      <c r="E303" s="580"/>
      <c r="F303" s="580"/>
      <c r="G303" s="580"/>
      <c r="H303" s="580"/>
      <c r="I303" s="580"/>
      <c r="J303" s="580"/>
      <c r="K303" s="580"/>
      <c r="L303" s="580"/>
      <c r="M303" s="580"/>
      <c r="N303" s="580"/>
      <c r="O303" s="585"/>
      <c r="P303" s="581" t="s">
        <v>72</v>
      </c>
      <c r="Q303" s="582"/>
      <c r="R303" s="582"/>
      <c r="S303" s="582"/>
      <c r="T303" s="582"/>
      <c r="U303" s="582"/>
      <c r="V303" s="58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100.71428571428571</v>
      </c>
      <c r="Y303" s="569">
        <f>IFERROR(Y296/H296,"0")+IFERROR(Y297/H297,"0")+IFERROR(Y298/H298,"0")+IFERROR(Y299/H299,"0")+IFERROR(Y300/H300,"0")+IFERROR(Y301/H301,"0")+IFERROR(Y302/H302,"0")</f>
        <v>101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0.86702000000000012</v>
      </c>
      <c r="AA303" s="570"/>
      <c r="AB303" s="570"/>
      <c r="AC303" s="570"/>
    </row>
    <row r="304" spans="1:68" x14ac:dyDescent="0.2">
      <c r="A304" s="580"/>
      <c r="B304" s="580"/>
      <c r="C304" s="580"/>
      <c r="D304" s="580"/>
      <c r="E304" s="580"/>
      <c r="F304" s="580"/>
      <c r="G304" s="580"/>
      <c r="H304" s="580"/>
      <c r="I304" s="580"/>
      <c r="J304" s="580"/>
      <c r="K304" s="580"/>
      <c r="L304" s="580"/>
      <c r="M304" s="580"/>
      <c r="N304" s="580"/>
      <c r="O304" s="585"/>
      <c r="P304" s="581" t="s">
        <v>72</v>
      </c>
      <c r="Q304" s="582"/>
      <c r="R304" s="582"/>
      <c r="S304" s="582"/>
      <c r="T304" s="582"/>
      <c r="U304" s="582"/>
      <c r="V304" s="583"/>
      <c r="W304" s="37" t="s">
        <v>70</v>
      </c>
      <c r="X304" s="569">
        <f>IFERROR(SUM(X296:X302),"0")</f>
        <v>400</v>
      </c>
      <c r="Y304" s="569">
        <f>IFERROR(SUM(Y296:Y302),"0")</f>
        <v>401.1</v>
      </c>
      <c r="Z304" s="37"/>
      <c r="AA304" s="570"/>
      <c r="AB304" s="570"/>
      <c r="AC304" s="570"/>
    </row>
    <row r="305" spans="1:68" ht="14.25" hidden="1" customHeight="1" x14ac:dyDescent="0.25">
      <c r="A305" s="579" t="s">
        <v>74</v>
      </c>
      <c r="B305" s="580"/>
      <c r="C305" s="580"/>
      <c r="D305" s="580"/>
      <c r="E305" s="580"/>
      <c r="F305" s="580"/>
      <c r="G305" s="580"/>
      <c r="H305" s="580"/>
      <c r="I305" s="580"/>
      <c r="J305" s="580"/>
      <c r="K305" s="580"/>
      <c r="L305" s="580"/>
      <c r="M305" s="580"/>
      <c r="N305" s="580"/>
      <c r="O305" s="580"/>
      <c r="P305" s="580"/>
      <c r="Q305" s="580"/>
      <c r="R305" s="580"/>
      <c r="S305" s="580"/>
      <c r="T305" s="580"/>
      <c r="U305" s="580"/>
      <c r="V305" s="580"/>
      <c r="W305" s="580"/>
      <c r="X305" s="580"/>
      <c r="Y305" s="580"/>
      <c r="Z305" s="580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1">
        <v>4607091387766</v>
      </c>
      <c r="E306" s="572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6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853</v>
      </c>
      <c r="Y306" s="568">
        <f>IFERROR(IF(X306="",0,CEILING((X306/$H306),1)*$H306),"")</f>
        <v>858</v>
      </c>
      <c r="Z306" s="36">
        <f>IFERROR(IF(Y306=0,"",ROUNDUP(Y306/H306,0)*0.01898),"")</f>
        <v>2.0878000000000001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909.10115384615392</v>
      </c>
      <c r="BN306" s="64">
        <f>IFERROR(Y306*I306/H306,"0")</f>
        <v>914.43000000000006</v>
      </c>
      <c r="BO306" s="64">
        <f>IFERROR(1/J306*(X306/H306),"0")</f>
        <v>1.7087339743589745</v>
      </c>
      <c r="BP306" s="64">
        <f>IFERROR(1/J306*(Y306/H306),"0")</f>
        <v>1.71875</v>
      </c>
    </row>
    <row r="307" spans="1:68" ht="27" hidden="1" customHeight="1" x14ac:dyDescent="0.25">
      <c r="A307" s="54" t="s">
        <v>493</v>
      </c>
      <c r="B307" s="54" t="s">
        <v>494</v>
      </c>
      <c r="C307" s="31">
        <v>4301051818</v>
      </c>
      <c r="D307" s="571">
        <v>4607091387957</v>
      </c>
      <c r="E307" s="572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4"/>
      <c r="R307" s="574"/>
      <c r="S307" s="574"/>
      <c r="T307" s="575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496</v>
      </c>
      <c r="B308" s="54" t="s">
        <v>497</v>
      </c>
      <c r="C308" s="31">
        <v>4301051819</v>
      </c>
      <c r="D308" s="571">
        <v>4607091387964</v>
      </c>
      <c r="E308" s="572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4"/>
      <c r="R308" s="574"/>
      <c r="S308" s="574"/>
      <c r="T308" s="575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1">
        <v>4680115884588</v>
      </c>
      <c r="E309" s="572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4"/>
      <c r="R309" s="574"/>
      <c r="S309" s="574"/>
      <c r="T309" s="575"/>
      <c r="U309" s="34"/>
      <c r="V309" s="34"/>
      <c r="W309" s="35" t="s">
        <v>70</v>
      </c>
      <c r="X309" s="567">
        <v>82</v>
      </c>
      <c r="Y309" s="568">
        <f>IFERROR(IF(X309="",0,CEILING((X309/$H309),1)*$H309),"")</f>
        <v>84</v>
      </c>
      <c r="Z309" s="36">
        <f>IFERROR(IF(Y309=0,"",ROUNDUP(Y309/H309,0)*0.00651),"")</f>
        <v>0.18228</v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88.724000000000004</v>
      </c>
      <c r="BN309" s="64">
        <f>IFERROR(Y309*I309/H309,"0")</f>
        <v>90.887999999999991</v>
      </c>
      <c r="BO309" s="64">
        <f>IFERROR(1/J309*(X309/H309),"0")</f>
        <v>0.15018315018315018</v>
      </c>
      <c r="BP309" s="64">
        <f>IFERROR(1/J309*(Y309/H309),"0")</f>
        <v>0.15384615384615385</v>
      </c>
    </row>
    <row r="310" spans="1:68" ht="27" hidden="1" customHeight="1" x14ac:dyDescent="0.25">
      <c r="A310" s="54" t="s">
        <v>502</v>
      </c>
      <c r="B310" s="54" t="s">
        <v>503</v>
      </c>
      <c r="C310" s="31">
        <v>4301051578</v>
      </c>
      <c r="D310" s="571">
        <v>4607091387513</v>
      </c>
      <c r="E310" s="572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6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84"/>
      <c r="B311" s="580"/>
      <c r="C311" s="580"/>
      <c r="D311" s="580"/>
      <c r="E311" s="580"/>
      <c r="F311" s="580"/>
      <c r="G311" s="580"/>
      <c r="H311" s="580"/>
      <c r="I311" s="580"/>
      <c r="J311" s="580"/>
      <c r="K311" s="580"/>
      <c r="L311" s="580"/>
      <c r="M311" s="580"/>
      <c r="N311" s="580"/>
      <c r="O311" s="585"/>
      <c r="P311" s="581" t="s">
        <v>72</v>
      </c>
      <c r="Q311" s="582"/>
      <c r="R311" s="582"/>
      <c r="S311" s="582"/>
      <c r="T311" s="582"/>
      <c r="U311" s="582"/>
      <c r="V311" s="583"/>
      <c r="W311" s="37" t="s">
        <v>73</v>
      </c>
      <c r="X311" s="569">
        <f>IFERROR(X306/H306,"0")+IFERROR(X307/H307,"0")+IFERROR(X308/H308,"0")+IFERROR(X309/H309,"0")+IFERROR(X310/H310,"0")</f>
        <v>136.69230769230771</v>
      </c>
      <c r="Y311" s="569">
        <f>IFERROR(Y306/H306,"0")+IFERROR(Y307/H307,"0")+IFERROR(Y308/H308,"0")+IFERROR(Y309/H309,"0")+IFERROR(Y310/H310,"0")</f>
        <v>138</v>
      </c>
      <c r="Z311" s="569">
        <f>IFERROR(IF(Z306="",0,Z306),"0")+IFERROR(IF(Z307="",0,Z307),"0")+IFERROR(IF(Z308="",0,Z308),"0")+IFERROR(IF(Z309="",0,Z309),"0")+IFERROR(IF(Z310="",0,Z310),"0")</f>
        <v>2.2700800000000001</v>
      </c>
      <c r="AA311" s="570"/>
      <c r="AB311" s="570"/>
      <c r="AC311" s="570"/>
    </row>
    <row r="312" spans="1:68" x14ac:dyDescent="0.2">
      <c r="A312" s="580"/>
      <c r="B312" s="580"/>
      <c r="C312" s="580"/>
      <c r="D312" s="580"/>
      <c r="E312" s="580"/>
      <c r="F312" s="580"/>
      <c r="G312" s="580"/>
      <c r="H312" s="580"/>
      <c r="I312" s="580"/>
      <c r="J312" s="580"/>
      <c r="K312" s="580"/>
      <c r="L312" s="580"/>
      <c r="M312" s="580"/>
      <c r="N312" s="580"/>
      <c r="O312" s="585"/>
      <c r="P312" s="581" t="s">
        <v>72</v>
      </c>
      <c r="Q312" s="582"/>
      <c r="R312" s="582"/>
      <c r="S312" s="582"/>
      <c r="T312" s="582"/>
      <c r="U312" s="582"/>
      <c r="V312" s="583"/>
      <c r="W312" s="37" t="s">
        <v>70</v>
      </c>
      <c r="X312" s="569">
        <f>IFERROR(SUM(X306:X310),"0")</f>
        <v>935</v>
      </c>
      <c r="Y312" s="569">
        <f>IFERROR(SUM(Y306:Y310),"0")</f>
        <v>942</v>
      </c>
      <c r="Z312" s="37"/>
      <c r="AA312" s="570"/>
      <c r="AB312" s="570"/>
      <c r="AC312" s="570"/>
    </row>
    <row r="313" spans="1:68" ht="14.25" hidden="1" customHeight="1" x14ac:dyDescent="0.25">
      <c r="A313" s="579" t="s">
        <v>174</v>
      </c>
      <c r="B313" s="580"/>
      <c r="C313" s="580"/>
      <c r="D313" s="580"/>
      <c r="E313" s="580"/>
      <c r="F313" s="580"/>
      <c r="G313" s="580"/>
      <c r="H313" s="580"/>
      <c r="I313" s="580"/>
      <c r="J313" s="580"/>
      <c r="K313" s="580"/>
      <c r="L313" s="580"/>
      <c r="M313" s="580"/>
      <c r="N313" s="580"/>
      <c r="O313" s="580"/>
      <c r="P313" s="580"/>
      <c r="Q313" s="580"/>
      <c r="R313" s="580"/>
      <c r="S313" s="580"/>
      <c r="T313" s="580"/>
      <c r="U313" s="580"/>
      <c r="V313" s="580"/>
      <c r="W313" s="580"/>
      <c r="X313" s="580"/>
      <c r="Y313" s="580"/>
      <c r="Z313" s="580"/>
      <c r="AA313" s="563"/>
      <c r="AB313" s="563"/>
      <c r="AC313" s="563"/>
    </row>
    <row r="314" spans="1:68" ht="27" hidden="1" customHeight="1" x14ac:dyDescent="0.25">
      <c r="A314" s="54" t="s">
        <v>505</v>
      </c>
      <c r="B314" s="54" t="s">
        <v>506</v>
      </c>
      <c r="C314" s="31">
        <v>4301060387</v>
      </c>
      <c r="D314" s="571">
        <v>4607091380880</v>
      </c>
      <c r="E314" s="572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1">
        <v>4607091384482</v>
      </c>
      <c r="E315" s="572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4"/>
      <c r="R315" s="574"/>
      <c r="S315" s="574"/>
      <c r="T315" s="575"/>
      <c r="U315" s="34"/>
      <c r="V315" s="34"/>
      <c r="W315" s="35" t="s">
        <v>70</v>
      </c>
      <c r="X315" s="567">
        <v>37</v>
      </c>
      <c r="Y315" s="568">
        <f>IFERROR(IF(X315="",0,CEILING((X315/$H315),1)*$H315),"")</f>
        <v>39</v>
      </c>
      <c r="Z315" s="36">
        <f>IFERROR(IF(Y315=0,"",ROUNDUP(Y315/H315,0)*0.01898),"")</f>
        <v>9.4899999999999998E-2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39.461923076923085</v>
      </c>
      <c r="BN315" s="64">
        <f>IFERROR(Y315*I315/H315,"0")</f>
        <v>41.595000000000006</v>
      </c>
      <c r="BO315" s="64">
        <f>IFERROR(1/J315*(X315/H315),"0")</f>
        <v>7.4118589743589744E-2</v>
      </c>
      <c r="BP315" s="64">
        <f>IFERROR(1/J315*(Y315/H315),"0")</f>
        <v>7.8125E-2</v>
      </c>
    </row>
    <row r="316" spans="1:68" ht="16.5" hidden="1" customHeight="1" x14ac:dyDescent="0.25">
      <c r="A316" s="54" t="s">
        <v>511</v>
      </c>
      <c r="B316" s="54" t="s">
        <v>512</v>
      </c>
      <c r="C316" s="31">
        <v>4301060484</v>
      </c>
      <c r="D316" s="571">
        <v>4607091380897</v>
      </c>
      <c r="E316" s="572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3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4"/>
      <c r="R316" s="574"/>
      <c r="S316" s="574"/>
      <c r="T316" s="575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4"/>
      <c r="B317" s="580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0"/>
      <c r="O317" s="585"/>
      <c r="P317" s="581" t="s">
        <v>72</v>
      </c>
      <c r="Q317" s="582"/>
      <c r="R317" s="582"/>
      <c r="S317" s="582"/>
      <c r="T317" s="582"/>
      <c r="U317" s="582"/>
      <c r="V317" s="583"/>
      <c r="W317" s="37" t="s">
        <v>73</v>
      </c>
      <c r="X317" s="569">
        <f>IFERROR(X314/H314,"0")+IFERROR(X315/H315,"0")+IFERROR(X316/H316,"0")</f>
        <v>4.7435897435897436</v>
      </c>
      <c r="Y317" s="569">
        <f>IFERROR(Y314/H314,"0")+IFERROR(Y315/H315,"0")+IFERROR(Y316/H316,"0")</f>
        <v>5</v>
      </c>
      <c r="Z317" s="569">
        <f>IFERROR(IF(Z314="",0,Z314),"0")+IFERROR(IF(Z315="",0,Z315),"0")+IFERROR(IF(Z316="",0,Z316),"0")</f>
        <v>9.4899999999999998E-2</v>
      </c>
      <c r="AA317" s="570"/>
      <c r="AB317" s="570"/>
      <c r="AC317" s="570"/>
    </row>
    <row r="318" spans="1:68" x14ac:dyDescent="0.2">
      <c r="A318" s="580"/>
      <c r="B318" s="580"/>
      <c r="C318" s="580"/>
      <c r="D318" s="580"/>
      <c r="E318" s="580"/>
      <c r="F318" s="580"/>
      <c r="G318" s="580"/>
      <c r="H318" s="580"/>
      <c r="I318" s="580"/>
      <c r="J318" s="580"/>
      <c r="K318" s="580"/>
      <c r="L318" s="580"/>
      <c r="M318" s="580"/>
      <c r="N318" s="580"/>
      <c r="O318" s="585"/>
      <c r="P318" s="581" t="s">
        <v>72</v>
      </c>
      <c r="Q318" s="582"/>
      <c r="R318" s="582"/>
      <c r="S318" s="582"/>
      <c r="T318" s="582"/>
      <c r="U318" s="582"/>
      <c r="V318" s="583"/>
      <c r="W318" s="37" t="s">
        <v>70</v>
      </c>
      <c r="X318" s="569">
        <f>IFERROR(SUM(X314:X316),"0")</f>
        <v>37</v>
      </c>
      <c r="Y318" s="569">
        <f>IFERROR(SUM(Y314:Y316),"0")</f>
        <v>39</v>
      </c>
      <c r="Z318" s="37"/>
      <c r="AA318" s="570"/>
      <c r="AB318" s="570"/>
      <c r="AC318" s="570"/>
    </row>
    <row r="319" spans="1:68" ht="14.25" hidden="1" customHeight="1" x14ac:dyDescent="0.25">
      <c r="A319" s="579" t="s">
        <v>95</v>
      </c>
      <c r="B319" s="580"/>
      <c r="C319" s="580"/>
      <c r="D319" s="580"/>
      <c r="E319" s="580"/>
      <c r="F319" s="580"/>
      <c r="G319" s="580"/>
      <c r="H319" s="580"/>
      <c r="I319" s="580"/>
      <c r="J319" s="580"/>
      <c r="K319" s="580"/>
      <c r="L319" s="580"/>
      <c r="M319" s="580"/>
      <c r="N319" s="580"/>
      <c r="O319" s="580"/>
      <c r="P319" s="580"/>
      <c r="Q319" s="580"/>
      <c r="R319" s="580"/>
      <c r="S319" s="580"/>
      <c r="T319" s="580"/>
      <c r="U319" s="580"/>
      <c r="V319" s="580"/>
      <c r="W319" s="580"/>
      <c r="X319" s="580"/>
      <c r="Y319" s="580"/>
      <c r="Z319" s="580"/>
      <c r="AA319" s="563"/>
      <c r="AB319" s="563"/>
      <c r="AC319" s="563"/>
    </row>
    <row r="320" spans="1:68" ht="27" hidden="1" customHeight="1" x14ac:dyDescent="0.25">
      <c r="A320" s="54" t="s">
        <v>514</v>
      </c>
      <c r="B320" s="54" t="s">
        <v>515</v>
      </c>
      <c r="C320" s="31">
        <v>4301030235</v>
      </c>
      <c r="D320" s="571">
        <v>4607091388381</v>
      </c>
      <c r="E320" s="572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518</v>
      </c>
      <c r="B321" s="54" t="s">
        <v>519</v>
      </c>
      <c r="C321" s="31">
        <v>4301030232</v>
      </c>
      <c r="D321" s="571">
        <v>4607091388374</v>
      </c>
      <c r="E321" s="572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0" t="s">
        <v>520</v>
      </c>
      <c r="Q321" s="574"/>
      <c r="R321" s="574"/>
      <c r="S321" s="574"/>
      <c r="T321" s="575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521</v>
      </c>
      <c r="B322" s="54" t="s">
        <v>522</v>
      </c>
      <c r="C322" s="31">
        <v>4301032015</v>
      </c>
      <c r="D322" s="571">
        <v>4607091383102</v>
      </c>
      <c r="E322" s="572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4"/>
      <c r="R322" s="574"/>
      <c r="S322" s="574"/>
      <c r="T322" s="575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1">
        <v>4607091388404</v>
      </c>
      <c r="E323" s="572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4"/>
      <c r="R323" s="574"/>
      <c r="S323" s="574"/>
      <c r="T323" s="575"/>
      <c r="U323" s="34"/>
      <c r="V323" s="34"/>
      <c r="W323" s="35" t="s">
        <v>70</v>
      </c>
      <c r="X323" s="567">
        <v>3</v>
      </c>
      <c r="Y323" s="56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3.3882352941176475</v>
      </c>
      <c r="BN323" s="64">
        <f>IFERROR(Y323*I323/H323,"0")</f>
        <v>5.76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x14ac:dyDescent="0.2">
      <c r="A324" s="584"/>
      <c r="B324" s="580"/>
      <c r="C324" s="580"/>
      <c r="D324" s="580"/>
      <c r="E324" s="580"/>
      <c r="F324" s="580"/>
      <c r="G324" s="580"/>
      <c r="H324" s="580"/>
      <c r="I324" s="580"/>
      <c r="J324" s="580"/>
      <c r="K324" s="580"/>
      <c r="L324" s="580"/>
      <c r="M324" s="580"/>
      <c r="N324" s="580"/>
      <c r="O324" s="585"/>
      <c r="P324" s="581" t="s">
        <v>72</v>
      </c>
      <c r="Q324" s="582"/>
      <c r="R324" s="582"/>
      <c r="S324" s="582"/>
      <c r="T324" s="582"/>
      <c r="U324" s="582"/>
      <c r="V324" s="583"/>
      <c r="W324" s="37" t="s">
        <v>73</v>
      </c>
      <c r="X324" s="569">
        <f>IFERROR(X320/H320,"0")+IFERROR(X321/H321,"0")+IFERROR(X322/H322,"0")+IFERROR(X323/H323,"0")</f>
        <v>1.1764705882352942</v>
      </c>
      <c r="Y324" s="569">
        <f>IFERROR(Y320/H320,"0")+IFERROR(Y321/H321,"0")+IFERROR(Y322/H322,"0")+IFERROR(Y323/H323,"0")</f>
        <v>2</v>
      </c>
      <c r="Z324" s="569">
        <f>IFERROR(IF(Z320="",0,Z320),"0")+IFERROR(IF(Z321="",0,Z321),"0")+IFERROR(IF(Z322="",0,Z322),"0")+IFERROR(IF(Z323="",0,Z323),"0")</f>
        <v>1.302E-2</v>
      </c>
      <c r="AA324" s="570"/>
      <c r="AB324" s="570"/>
      <c r="AC324" s="570"/>
    </row>
    <row r="325" spans="1:68" x14ac:dyDescent="0.2">
      <c r="A325" s="580"/>
      <c r="B325" s="580"/>
      <c r="C325" s="580"/>
      <c r="D325" s="580"/>
      <c r="E325" s="580"/>
      <c r="F325" s="580"/>
      <c r="G325" s="580"/>
      <c r="H325" s="580"/>
      <c r="I325" s="580"/>
      <c r="J325" s="580"/>
      <c r="K325" s="580"/>
      <c r="L325" s="580"/>
      <c r="M325" s="580"/>
      <c r="N325" s="580"/>
      <c r="O325" s="585"/>
      <c r="P325" s="581" t="s">
        <v>72</v>
      </c>
      <c r="Q325" s="582"/>
      <c r="R325" s="582"/>
      <c r="S325" s="582"/>
      <c r="T325" s="582"/>
      <c r="U325" s="582"/>
      <c r="V325" s="583"/>
      <c r="W325" s="37" t="s">
        <v>70</v>
      </c>
      <c r="X325" s="569">
        <f>IFERROR(SUM(X320:X323),"0")</f>
        <v>3</v>
      </c>
      <c r="Y325" s="569">
        <f>IFERROR(SUM(Y320:Y323),"0")</f>
        <v>5.0999999999999996</v>
      </c>
      <c r="Z325" s="37"/>
      <c r="AA325" s="570"/>
      <c r="AB325" s="570"/>
      <c r="AC325" s="570"/>
    </row>
    <row r="326" spans="1:68" ht="14.25" hidden="1" customHeight="1" x14ac:dyDescent="0.25">
      <c r="A326" s="579" t="s">
        <v>526</v>
      </c>
      <c r="B326" s="580"/>
      <c r="C326" s="580"/>
      <c r="D326" s="580"/>
      <c r="E326" s="580"/>
      <c r="F326" s="580"/>
      <c r="G326" s="580"/>
      <c r="H326" s="580"/>
      <c r="I326" s="580"/>
      <c r="J326" s="580"/>
      <c r="K326" s="580"/>
      <c r="L326" s="580"/>
      <c r="M326" s="580"/>
      <c r="N326" s="580"/>
      <c r="O326" s="580"/>
      <c r="P326" s="580"/>
      <c r="Q326" s="580"/>
      <c r="R326" s="580"/>
      <c r="S326" s="580"/>
      <c r="T326" s="580"/>
      <c r="U326" s="580"/>
      <c r="V326" s="580"/>
      <c r="W326" s="580"/>
      <c r="X326" s="580"/>
      <c r="Y326" s="580"/>
      <c r="Z326" s="580"/>
      <c r="AA326" s="563"/>
      <c r="AB326" s="563"/>
      <c r="AC326" s="563"/>
    </row>
    <row r="327" spans="1:68" ht="16.5" hidden="1" customHeight="1" x14ac:dyDescent="0.25">
      <c r="A327" s="54" t="s">
        <v>527</v>
      </c>
      <c r="B327" s="54" t="s">
        <v>528</v>
      </c>
      <c r="C327" s="31">
        <v>4301180007</v>
      </c>
      <c r="D327" s="571">
        <v>4680115881808</v>
      </c>
      <c r="E327" s="572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531</v>
      </c>
      <c r="B328" s="54" t="s">
        <v>532</v>
      </c>
      <c r="C328" s="31">
        <v>4301180006</v>
      </c>
      <c r="D328" s="571">
        <v>4680115881822</v>
      </c>
      <c r="E328" s="572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4"/>
      <c r="R328" s="574"/>
      <c r="S328" s="574"/>
      <c r="T328" s="575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533</v>
      </c>
      <c r="B329" s="54" t="s">
        <v>534</v>
      </c>
      <c r="C329" s="31">
        <v>4301180001</v>
      </c>
      <c r="D329" s="571">
        <v>4680115880016</v>
      </c>
      <c r="E329" s="572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4"/>
      <c r="R329" s="574"/>
      <c r="S329" s="574"/>
      <c r="T329" s="575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4"/>
      <c r="B330" s="580"/>
      <c r="C330" s="580"/>
      <c r="D330" s="580"/>
      <c r="E330" s="580"/>
      <c r="F330" s="580"/>
      <c r="G330" s="580"/>
      <c r="H330" s="580"/>
      <c r="I330" s="580"/>
      <c r="J330" s="580"/>
      <c r="K330" s="580"/>
      <c r="L330" s="580"/>
      <c r="M330" s="580"/>
      <c r="N330" s="580"/>
      <c r="O330" s="585"/>
      <c r="P330" s="581" t="s">
        <v>72</v>
      </c>
      <c r="Q330" s="582"/>
      <c r="R330" s="582"/>
      <c r="S330" s="582"/>
      <c r="T330" s="582"/>
      <c r="U330" s="582"/>
      <c r="V330" s="58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hidden="1" x14ac:dyDescent="0.2">
      <c r="A331" s="580"/>
      <c r="B331" s="580"/>
      <c r="C331" s="580"/>
      <c r="D331" s="580"/>
      <c r="E331" s="580"/>
      <c r="F331" s="580"/>
      <c r="G331" s="580"/>
      <c r="H331" s="580"/>
      <c r="I331" s="580"/>
      <c r="J331" s="580"/>
      <c r="K331" s="580"/>
      <c r="L331" s="580"/>
      <c r="M331" s="580"/>
      <c r="N331" s="580"/>
      <c r="O331" s="585"/>
      <c r="P331" s="581" t="s">
        <v>72</v>
      </c>
      <c r="Q331" s="582"/>
      <c r="R331" s="582"/>
      <c r="S331" s="582"/>
      <c r="T331" s="582"/>
      <c r="U331" s="582"/>
      <c r="V331" s="58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hidden="1" customHeight="1" x14ac:dyDescent="0.25">
      <c r="A332" s="587" t="s">
        <v>535</v>
      </c>
      <c r="B332" s="580"/>
      <c r="C332" s="580"/>
      <c r="D332" s="580"/>
      <c r="E332" s="580"/>
      <c r="F332" s="580"/>
      <c r="G332" s="580"/>
      <c r="H332" s="580"/>
      <c r="I332" s="580"/>
      <c r="J332" s="580"/>
      <c r="K332" s="580"/>
      <c r="L332" s="580"/>
      <c r="M332" s="580"/>
      <c r="N332" s="580"/>
      <c r="O332" s="580"/>
      <c r="P332" s="580"/>
      <c r="Q332" s="580"/>
      <c r="R332" s="580"/>
      <c r="S332" s="580"/>
      <c r="T332" s="580"/>
      <c r="U332" s="580"/>
      <c r="V332" s="580"/>
      <c r="W332" s="580"/>
      <c r="X332" s="580"/>
      <c r="Y332" s="580"/>
      <c r="Z332" s="580"/>
      <c r="AA332" s="562"/>
      <c r="AB332" s="562"/>
      <c r="AC332" s="562"/>
    </row>
    <row r="333" spans="1:68" ht="14.25" hidden="1" customHeight="1" x14ac:dyDescent="0.25">
      <c r="A333" s="579" t="s">
        <v>74</v>
      </c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0"/>
      <c r="P333" s="580"/>
      <c r="Q333" s="580"/>
      <c r="R333" s="580"/>
      <c r="S333" s="580"/>
      <c r="T333" s="580"/>
      <c r="U333" s="580"/>
      <c r="V333" s="580"/>
      <c r="W333" s="580"/>
      <c r="X333" s="580"/>
      <c r="Y333" s="580"/>
      <c r="Z333" s="580"/>
      <c r="AA333" s="563"/>
      <c r="AB333" s="563"/>
      <c r="AC333" s="563"/>
    </row>
    <row r="334" spans="1:68" ht="27" hidden="1" customHeight="1" x14ac:dyDescent="0.25">
      <c r="A334" s="54" t="s">
        <v>536</v>
      </c>
      <c r="B334" s="54" t="s">
        <v>537</v>
      </c>
      <c r="C334" s="31">
        <v>4301051489</v>
      </c>
      <c r="D334" s="571">
        <v>4607091387919</v>
      </c>
      <c r="E334" s="572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4"/>
      <c r="R334" s="574"/>
      <c r="S334" s="574"/>
      <c r="T334" s="575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1">
        <v>4680115883604</v>
      </c>
      <c r="E335" s="572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4"/>
      <c r="R335" s="574"/>
      <c r="S335" s="574"/>
      <c r="T335" s="575"/>
      <c r="U335" s="34"/>
      <c r="V335" s="34"/>
      <c r="W335" s="35" t="s">
        <v>70</v>
      </c>
      <c r="X335" s="567">
        <v>231</v>
      </c>
      <c r="Y335" s="568">
        <f>IFERROR(IF(X335="",0,CEILING((X335/$H335),1)*$H335),"")</f>
        <v>231</v>
      </c>
      <c r="Z335" s="36">
        <f>IFERROR(IF(Y335=0,"",ROUNDUP(Y335/H335,0)*0.00651),"")</f>
        <v>0.71610000000000007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258.71999999999997</v>
      </c>
      <c r="BN335" s="64">
        <f>IFERROR(Y335*I335/H335,"0")</f>
        <v>258.71999999999997</v>
      </c>
      <c r="BO335" s="64">
        <f>IFERROR(1/J335*(X335/H335),"0")</f>
        <v>0.60439560439560447</v>
      </c>
      <c r="BP335" s="64">
        <f>IFERROR(1/J335*(Y335/H335),"0")</f>
        <v>0.60439560439560447</v>
      </c>
    </row>
    <row r="336" spans="1:68" ht="27" hidden="1" customHeight="1" x14ac:dyDescent="0.25">
      <c r="A336" s="54" t="s">
        <v>542</v>
      </c>
      <c r="B336" s="54" t="s">
        <v>543</v>
      </c>
      <c r="C336" s="31">
        <v>4301051864</v>
      </c>
      <c r="D336" s="571">
        <v>4680115883567</v>
      </c>
      <c r="E336" s="572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4"/>
      <c r="R336" s="574"/>
      <c r="S336" s="574"/>
      <c r="T336" s="575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4"/>
      <c r="B337" s="580"/>
      <c r="C337" s="580"/>
      <c r="D337" s="580"/>
      <c r="E337" s="580"/>
      <c r="F337" s="580"/>
      <c r="G337" s="580"/>
      <c r="H337" s="580"/>
      <c r="I337" s="580"/>
      <c r="J337" s="580"/>
      <c r="K337" s="580"/>
      <c r="L337" s="580"/>
      <c r="M337" s="580"/>
      <c r="N337" s="580"/>
      <c r="O337" s="585"/>
      <c r="P337" s="581" t="s">
        <v>72</v>
      </c>
      <c r="Q337" s="582"/>
      <c r="R337" s="582"/>
      <c r="S337" s="582"/>
      <c r="T337" s="582"/>
      <c r="U337" s="582"/>
      <c r="V337" s="583"/>
      <c r="W337" s="37" t="s">
        <v>73</v>
      </c>
      <c r="X337" s="569">
        <f>IFERROR(X334/H334,"0")+IFERROR(X335/H335,"0")+IFERROR(X336/H336,"0")</f>
        <v>110</v>
      </c>
      <c r="Y337" s="569">
        <f>IFERROR(Y334/H334,"0")+IFERROR(Y335/H335,"0")+IFERROR(Y336/H336,"0")</f>
        <v>110</v>
      </c>
      <c r="Z337" s="569">
        <f>IFERROR(IF(Z334="",0,Z334),"0")+IFERROR(IF(Z335="",0,Z335),"0")+IFERROR(IF(Z336="",0,Z336),"0")</f>
        <v>0.71610000000000007</v>
      </c>
      <c r="AA337" s="570"/>
      <c r="AB337" s="570"/>
      <c r="AC337" s="570"/>
    </row>
    <row r="338" spans="1:68" x14ac:dyDescent="0.2">
      <c r="A338" s="580"/>
      <c r="B338" s="580"/>
      <c r="C338" s="580"/>
      <c r="D338" s="580"/>
      <c r="E338" s="580"/>
      <c r="F338" s="580"/>
      <c r="G338" s="580"/>
      <c r="H338" s="580"/>
      <c r="I338" s="580"/>
      <c r="J338" s="580"/>
      <c r="K338" s="580"/>
      <c r="L338" s="580"/>
      <c r="M338" s="580"/>
      <c r="N338" s="580"/>
      <c r="O338" s="585"/>
      <c r="P338" s="581" t="s">
        <v>72</v>
      </c>
      <c r="Q338" s="582"/>
      <c r="R338" s="582"/>
      <c r="S338" s="582"/>
      <c r="T338" s="582"/>
      <c r="U338" s="582"/>
      <c r="V338" s="583"/>
      <c r="W338" s="37" t="s">
        <v>70</v>
      </c>
      <c r="X338" s="569">
        <f>IFERROR(SUM(X334:X336),"0")</f>
        <v>231</v>
      </c>
      <c r="Y338" s="569">
        <f>IFERROR(SUM(Y334:Y336),"0")</f>
        <v>231</v>
      </c>
      <c r="Z338" s="37"/>
      <c r="AA338" s="570"/>
      <c r="AB338" s="570"/>
      <c r="AC338" s="570"/>
    </row>
    <row r="339" spans="1:68" ht="27.75" hidden="1" customHeight="1" x14ac:dyDescent="0.2">
      <c r="A339" s="638" t="s">
        <v>545</v>
      </c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39"/>
      <c r="P339" s="639"/>
      <c r="Q339" s="639"/>
      <c r="R339" s="639"/>
      <c r="S339" s="639"/>
      <c r="T339" s="639"/>
      <c r="U339" s="639"/>
      <c r="V339" s="639"/>
      <c r="W339" s="639"/>
      <c r="X339" s="639"/>
      <c r="Y339" s="639"/>
      <c r="Z339" s="639"/>
      <c r="AA339" s="48"/>
      <c r="AB339" s="48"/>
      <c r="AC339" s="48"/>
    </row>
    <row r="340" spans="1:68" ht="16.5" hidden="1" customHeight="1" x14ac:dyDescent="0.25">
      <c r="A340" s="587" t="s">
        <v>546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562"/>
      <c r="AB340" s="562"/>
      <c r="AC340" s="562"/>
    </row>
    <row r="341" spans="1:68" ht="14.25" hidden="1" customHeight="1" x14ac:dyDescent="0.25">
      <c r="A341" s="579" t="s">
        <v>103</v>
      </c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0"/>
      <c r="P341" s="580"/>
      <c r="Q341" s="580"/>
      <c r="R341" s="580"/>
      <c r="S341" s="580"/>
      <c r="T341" s="580"/>
      <c r="U341" s="580"/>
      <c r="V341" s="580"/>
      <c r="W341" s="580"/>
      <c r="X341" s="580"/>
      <c r="Y341" s="580"/>
      <c r="Z341" s="580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1">
        <v>4680115884847</v>
      </c>
      <c r="E342" s="572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4"/>
      <c r="R342" s="574"/>
      <c r="S342" s="574"/>
      <c r="T342" s="575"/>
      <c r="U342" s="34"/>
      <c r="V342" s="34"/>
      <c r="W342" s="35" t="s">
        <v>70</v>
      </c>
      <c r="X342" s="567">
        <v>26</v>
      </c>
      <c r="Y342" s="568">
        <f t="shared" ref="Y342:Y348" si="58">IFERROR(IF(X342="",0,CEILING((X342/$H342),1)*$H342),"")</f>
        <v>30</v>
      </c>
      <c r="Z342" s="36">
        <f>IFERROR(IF(Y342=0,"",ROUNDUP(Y342/H342,0)*0.02175),"")</f>
        <v>4.3499999999999997E-2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26.832000000000001</v>
      </c>
      <c r="BN342" s="64">
        <f t="shared" ref="BN342:BN348" si="60">IFERROR(Y342*I342/H342,"0")</f>
        <v>30.96</v>
      </c>
      <c r="BO342" s="64">
        <f t="shared" ref="BO342:BO348" si="61">IFERROR(1/J342*(X342/H342),"0")</f>
        <v>3.6111111111111108E-2</v>
      </c>
      <c r="BP342" s="64">
        <f t="shared" ref="BP342:BP348" si="62">IFERROR(1/J342*(Y342/H342),"0")</f>
        <v>4.1666666666666664E-2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1">
        <v>4680115884854</v>
      </c>
      <c r="E343" s="572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4"/>
      <c r="R343" s="574"/>
      <c r="S343" s="574"/>
      <c r="T343" s="575"/>
      <c r="U343" s="34"/>
      <c r="V343" s="34"/>
      <c r="W343" s="35" t="s">
        <v>70</v>
      </c>
      <c r="X343" s="567">
        <v>25</v>
      </c>
      <c r="Y343" s="568">
        <f t="shared" si="58"/>
        <v>30</v>
      </c>
      <c r="Z343" s="36">
        <f>IFERROR(IF(Y343=0,"",ROUNDUP(Y343/H343,0)*0.02175),"")</f>
        <v>4.3499999999999997E-2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25.8</v>
      </c>
      <c r="BN343" s="64">
        <f t="shared" si="60"/>
        <v>30.96</v>
      </c>
      <c r="BO343" s="64">
        <f t="shared" si="61"/>
        <v>3.4722222222222224E-2</v>
      </c>
      <c r="BP343" s="64">
        <f t="shared" si="62"/>
        <v>4.1666666666666664E-2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1">
        <v>4607091383997</v>
      </c>
      <c r="E344" s="572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4"/>
      <c r="R344" s="574"/>
      <c r="S344" s="574"/>
      <c r="T344" s="575"/>
      <c r="U344" s="34"/>
      <c r="V344" s="34"/>
      <c r="W344" s="35" t="s">
        <v>70</v>
      </c>
      <c r="X344" s="567">
        <v>121</v>
      </c>
      <c r="Y344" s="568">
        <f t="shared" si="58"/>
        <v>135</v>
      </c>
      <c r="Z344" s="36">
        <f>IFERROR(IF(Y344=0,"",ROUNDUP(Y344/H344,0)*0.02175),"")</f>
        <v>0.19574999999999998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124.87200000000001</v>
      </c>
      <c r="BN344" s="64">
        <f t="shared" si="60"/>
        <v>139.32000000000002</v>
      </c>
      <c r="BO344" s="64">
        <f t="shared" si="61"/>
        <v>0.16805555555555554</v>
      </c>
      <c r="BP344" s="64">
        <f t="shared" si="62"/>
        <v>0.1875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1">
        <v>4680115884830</v>
      </c>
      <c r="E345" s="572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4"/>
      <c r="R345" s="574"/>
      <c r="S345" s="574"/>
      <c r="T345" s="575"/>
      <c r="U345" s="34"/>
      <c r="V345" s="34"/>
      <c r="W345" s="35" t="s">
        <v>70</v>
      </c>
      <c r="X345" s="567">
        <v>1100</v>
      </c>
      <c r="Y345" s="568">
        <f t="shared" si="58"/>
        <v>1110</v>
      </c>
      <c r="Z345" s="36">
        <f>IFERROR(IF(Y345=0,"",ROUNDUP(Y345/H345,0)*0.02175),"")</f>
        <v>1.6094999999999999</v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1135.2</v>
      </c>
      <c r="BN345" s="64">
        <f t="shared" si="60"/>
        <v>1145.52</v>
      </c>
      <c r="BO345" s="64">
        <f t="shared" si="61"/>
        <v>1.5277777777777777</v>
      </c>
      <c r="BP345" s="64">
        <f t="shared" si="62"/>
        <v>1.5416666666666665</v>
      </c>
    </row>
    <row r="346" spans="1:68" ht="27" hidden="1" customHeight="1" x14ac:dyDescent="0.25">
      <c r="A346" s="54" t="s">
        <v>559</v>
      </c>
      <c r="B346" s="54" t="s">
        <v>560</v>
      </c>
      <c r="C346" s="31">
        <v>4301011433</v>
      </c>
      <c r="D346" s="571">
        <v>4680115882638</v>
      </c>
      <c r="E346" s="572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1">
        <v>4680115884922</v>
      </c>
      <c r="E347" s="572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7</v>
      </c>
      <c r="Y347" s="568">
        <f t="shared" si="58"/>
        <v>10</v>
      </c>
      <c r="Z347" s="36">
        <f>IFERROR(IF(Y347=0,"",ROUNDUP(Y347/H347,0)*0.00902),"")</f>
        <v>1.804E-2</v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7.2939999999999996</v>
      </c>
      <c r="BN347" s="64">
        <f t="shared" si="60"/>
        <v>10.42</v>
      </c>
      <c r="BO347" s="64">
        <f t="shared" si="61"/>
        <v>1.0606060606060605E-2</v>
      </c>
      <c r="BP347" s="64">
        <f t="shared" si="62"/>
        <v>1.5151515151515152E-2</v>
      </c>
    </row>
    <row r="348" spans="1:68" ht="37.5" hidden="1" customHeight="1" x14ac:dyDescent="0.25">
      <c r="A348" s="54" t="s">
        <v>564</v>
      </c>
      <c r="B348" s="54" t="s">
        <v>565</v>
      </c>
      <c r="C348" s="31">
        <v>4301011868</v>
      </c>
      <c r="D348" s="571">
        <v>4680115884861</v>
      </c>
      <c r="E348" s="572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84"/>
      <c r="B349" s="580"/>
      <c r="C349" s="580"/>
      <c r="D349" s="580"/>
      <c r="E349" s="580"/>
      <c r="F349" s="580"/>
      <c r="G349" s="580"/>
      <c r="H349" s="580"/>
      <c r="I349" s="580"/>
      <c r="J349" s="580"/>
      <c r="K349" s="580"/>
      <c r="L349" s="580"/>
      <c r="M349" s="580"/>
      <c r="N349" s="580"/>
      <c r="O349" s="585"/>
      <c r="P349" s="581" t="s">
        <v>72</v>
      </c>
      <c r="Q349" s="582"/>
      <c r="R349" s="582"/>
      <c r="S349" s="582"/>
      <c r="T349" s="582"/>
      <c r="U349" s="582"/>
      <c r="V349" s="58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86.2</v>
      </c>
      <c r="Y349" s="569">
        <f>IFERROR(Y342/H342,"0")+IFERROR(Y343/H343,"0")+IFERROR(Y344/H344,"0")+IFERROR(Y345/H345,"0")+IFERROR(Y346/H346,"0")+IFERROR(Y347/H347,"0")+IFERROR(Y348/H348,"0")</f>
        <v>89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1.9102899999999998</v>
      </c>
      <c r="AA349" s="570"/>
      <c r="AB349" s="570"/>
      <c r="AC349" s="570"/>
    </row>
    <row r="350" spans="1:68" x14ac:dyDescent="0.2">
      <c r="A350" s="580"/>
      <c r="B350" s="580"/>
      <c r="C350" s="580"/>
      <c r="D350" s="580"/>
      <c r="E350" s="580"/>
      <c r="F350" s="580"/>
      <c r="G350" s="580"/>
      <c r="H350" s="580"/>
      <c r="I350" s="580"/>
      <c r="J350" s="580"/>
      <c r="K350" s="580"/>
      <c r="L350" s="580"/>
      <c r="M350" s="580"/>
      <c r="N350" s="580"/>
      <c r="O350" s="585"/>
      <c r="P350" s="581" t="s">
        <v>72</v>
      </c>
      <c r="Q350" s="582"/>
      <c r="R350" s="582"/>
      <c r="S350" s="582"/>
      <c r="T350" s="582"/>
      <c r="U350" s="582"/>
      <c r="V350" s="583"/>
      <c r="W350" s="37" t="s">
        <v>70</v>
      </c>
      <c r="X350" s="569">
        <f>IFERROR(SUM(X342:X348),"0")</f>
        <v>1279</v>
      </c>
      <c r="Y350" s="569">
        <f>IFERROR(SUM(Y342:Y348),"0")</f>
        <v>1315</v>
      </c>
      <c r="Z350" s="37"/>
      <c r="AA350" s="570"/>
      <c r="AB350" s="570"/>
      <c r="AC350" s="570"/>
    </row>
    <row r="351" spans="1:68" ht="14.25" hidden="1" customHeight="1" x14ac:dyDescent="0.25">
      <c r="A351" s="579" t="s">
        <v>139</v>
      </c>
      <c r="B351" s="580"/>
      <c r="C351" s="580"/>
      <c r="D351" s="580"/>
      <c r="E351" s="580"/>
      <c r="F351" s="580"/>
      <c r="G351" s="580"/>
      <c r="H351" s="580"/>
      <c r="I351" s="580"/>
      <c r="J351" s="580"/>
      <c r="K351" s="580"/>
      <c r="L351" s="580"/>
      <c r="M351" s="580"/>
      <c r="N351" s="580"/>
      <c r="O351" s="580"/>
      <c r="P351" s="580"/>
      <c r="Q351" s="580"/>
      <c r="R351" s="580"/>
      <c r="S351" s="580"/>
      <c r="T351" s="580"/>
      <c r="U351" s="580"/>
      <c r="V351" s="580"/>
      <c r="W351" s="580"/>
      <c r="X351" s="580"/>
      <c r="Y351" s="580"/>
      <c r="Z351" s="580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1">
        <v>4607091383980</v>
      </c>
      <c r="E352" s="572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7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570</v>
      </c>
      <c r="Y352" s="568">
        <f>IFERROR(IF(X352="",0,CEILING((X352/$H352),1)*$H352),"")</f>
        <v>570</v>
      </c>
      <c r="Z352" s="36">
        <f>IFERROR(IF(Y352=0,"",ROUNDUP(Y352/H352,0)*0.02175),"")</f>
        <v>0.8264999999999999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588.24</v>
      </c>
      <c r="BN352" s="64">
        <f>IFERROR(Y352*I352/H352,"0")</f>
        <v>588.24</v>
      </c>
      <c r="BO352" s="64">
        <f>IFERROR(1/J352*(X352/H352),"0")</f>
        <v>0.79166666666666663</v>
      </c>
      <c r="BP352" s="64">
        <f>IFERROR(1/J352*(Y352/H352),"0")</f>
        <v>0.79166666666666663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1">
        <v>4607091384178</v>
      </c>
      <c r="E353" s="572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4"/>
      <c r="R353" s="574"/>
      <c r="S353" s="574"/>
      <c r="T353" s="575"/>
      <c r="U353" s="34"/>
      <c r="V353" s="34"/>
      <c r="W353" s="35" t="s">
        <v>70</v>
      </c>
      <c r="X353" s="567">
        <v>6</v>
      </c>
      <c r="Y353" s="568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6.3149999999999995</v>
      </c>
      <c r="BN353" s="64">
        <f>IFERROR(Y353*I353/H353,"0")</f>
        <v>8.42</v>
      </c>
      <c r="BO353" s="64">
        <f>IFERROR(1/J353*(X353/H353),"0")</f>
        <v>1.1363636363636364E-2</v>
      </c>
      <c r="BP353" s="64">
        <f>IFERROR(1/J353*(Y353/H353),"0")</f>
        <v>1.5151515151515152E-2</v>
      </c>
    </row>
    <row r="354" spans="1:68" x14ac:dyDescent="0.2">
      <c r="A354" s="584"/>
      <c r="B354" s="580"/>
      <c r="C354" s="580"/>
      <c r="D354" s="580"/>
      <c r="E354" s="580"/>
      <c r="F354" s="580"/>
      <c r="G354" s="580"/>
      <c r="H354" s="580"/>
      <c r="I354" s="580"/>
      <c r="J354" s="580"/>
      <c r="K354" s="580"/>
      <c r="L354" s="580"/>
      <c r="M354" s="580"/>
      <c r="N354" s="580"/>
      <c r="O354" s="585"/>
      <c r="P354" s="581" t="s">
        <v>72</v>
      </c>
      <c r="Q354" s="582"/>
      <c r="R354" s="582"/>
      <c r="S354" s="582"/>
      <c r="T354" s="582"/>
      <c r="U354" s="582"/>
      <c r="V354" s="583"/>
      <c r="W354" s="37" t="s">
        <v>73</v>
      </c>
      <c r="X354" s="569">
        <f>IFERROR(X352/H352,"0")+IFERROR(X353/H353,"0")</f>
        <v>39.5</v>
      </c>
      <c r="Y354" s="569">
        <f>IFERROR(Y352/H352,"0")+IFERROR(Y353/H353,"0")</f>
        <v>40</v>
      </c>
      <c r="Z354" s="569">
        <f>IFERROR(IF(Z352="",0,Z352),"0")+IFERROR(IF(Z353="",0,Z353),"0")</f>
        <v>0.84453999999999985</v>
      </c>
      <c r="AA354" s="570"/>
      <c r="AB354" s="570"/>
      <c r="AC354" s="570"/>
    </row>
    <row r="355" spans="1:68" x14ac:dyDescent="0.2">
      <c r="A355" s="580"/>
      <c r="B355" s="580"/>
      <c r="C355" s="580"/>
      <c r="D355" s="580"/>
      <c r="E355" s="580"/>
      <c r="F355" s="580"/>
      <c r="G355" s="580"/>
      <c r="H355" s="580"/>
      <c r="I355" s="580"/>
      <c r="J355" s="580"/>
      <c r="K355" s="580"/>
      <c r="L355" s="580"/>
      <c r="M355" s="580"/>
      <c r="N355" s="580"/>
      <c r="O355" s="585"/>
      <c r="P355" s="581" t="s">
        <v>72</v>
      </c>
      <c r="Q355" s="582"/>
      <c r="R355" s="582"/>
      <c r="S355" s="582"/>
      <c r="T355" s="582"/>
      <c r="U355" s="582"/>
      <c r="V355" s="583"/>
      <c r="W355" s="37" t="s">
        <v>70</v>
      </c>
      <c r="X355" s="569">
        <f>IFERROR(SUM(X352:X353),"0")</f>
        <v>576</v>
      </c>
      <c r="Y355" s="569">
        <f>IFERROR(SUM(Y352:Y353),"0")</f>
        <v>578</v>
      </c>
      <c r="Z355" s="37"/>
      <c r="AA355" s="570"/>
      <c r="AB355" s="570"/>
      <c r="AC355" s="570"/>
    </row>
    <row r="356" spans="1:68" ht="14.25" hidden="1" customHeight="1" x14ac:dyDescent="0.25">
      <c r="A356" s="579" t="s">
        <v>74</v>
      </c>
      <c r="B356" s="580"/>
      <c r="C356" s="580"/>
      <c r="D356" s="580"/>
      <c r="E356" s="580"/>
      <c r="F356" s="580"/>
      <c r="G356" s="580"/>
      <c r="H356" s="580"/>
      <c r="I356" s="580"/>
      <c r="J356" s="580"/>
      <c r="K356" s="580"/>
      <c r="L356" s="580"/>
      <c r="M356" s="580"/>
      <c r="N356" s="580"/>
      <c r="O356" s="580"/>
      <c r="P356" s="580"/>
      <c r="Q356" s="580"/>
      <c r="R356" s="580"/>
      <c r="S356" s="580"/>
      <c r="T356" s="580"/>
      <c r="U356" s="580"/>
      <c r="V356" s="580"/>
      <c r="W356" s="580"/>
      <c r="X356" s="580"/>
      <c r="Y356" s="580"/>
      <c r="Z356" s="580"/>
      <c r="AA356" s="563"/>
      <c r="AB356" s="563"/>
      <c r="AC356" s="563"/>
    </row>
    <row r="357" spans="1:68" ht="27" hidden="1" customHeight="1" x14ac:dyDescent="0.25">
      <c r="A357" s="54" t="s">
        <v>571</v>
      </c>
      <c r="B357" s="54" t="s">
        <v>572</v>
      </c>
      <c r="C357" s="31">
        <v>4301051903</v>
      </c>
      <c r="D357" s="571">
        <v>4607091383928</v>
      </c>
      <c r="E357" s="572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6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574</v>
      </c>
      <c r="B358" s="54" t="s">
        <v>575</v>
      </c>
      <c r="C358" s="31">
        <v>4301051897</v>
      </c>
      <c r="D358" s="571">
        <v>4607091384260</v>
      </c>
      <c r="E358" s="572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4"/>
      <c r="R358" s="574"/>
      <c r="S358" s="574"/>
      <c r="T358" s="575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84"/>
      <c r="B359" s="580"/>
      <c r="C359" s="580"/>
      <c r="D359" s="580"/>
      <c r="E359" s="580"/>
      <c r="F359" s="580"/>
      <c r="G359" s="580"/>
      <c r="H359" s="580"/>
      <c r="I359" s="580"/>
      <c r="J359" s="580"/>
      <c r="K359" s="580"/>
      <c r="L359" s="580"/>
      <c r="M359" s="580"/>
      <c r="N359" s="580"/>
      <c r="O359" s="585"/>
      <c r="P359" s="581" t="s">
        <v>72</v>
      </c>
      <c r="Q359" s="582"/>
      <c r="R359" s="582"/>
      <c r="S359" s="582"/>
      <c r="T359" s="582"/>
      <c r="U359" s="582"/>
      <c r="V359" s="58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hidden="1" x14ac:dyDescent="0.2">
      <c r="A360" s="580"/>
      <c r="B360" s="580"/>
      <c r="C360" s="580"/>
      <c r="D360" s="580"/>
      <c r="E360" s="580"/>
      <c r="F360" s="580"/>
      <c r="G360" s="580"/>
      <c r="H360" s="580"/>
      <c r="I360" s="580"/>
      <c r="J360" s="580"/>
      <c r="K360" s="580"/>
      <c r="L360" s="580"/>
      <c r="M360" s="580"/>
      <c r="N360" s="580"/>
      <c r="O360" s="585"/>
      <c r="P360" s="581" t="s">
        <v>72</v>
      </c>
      <c r="Q360" s="582"/>
      <c r="R360" s="582"/>
      <c r="S360" s="582"/>
      <c r="T360" s="582"/>
      <c r="U360" s="582"/>
      <c r="V360" s="58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hidden="1" customHeight="1" x14ac:dyDescent="0.25">
      <c r="A361" s="579" t="s">
        <v>174</v>
      </c>
      <c r="B361" s="580"/>
      <c r="C361" s="580"/>
      <c r="D361" s="580"/>
      <c r="E361" s="580"/>
      <c r="F361" s="580"/>
      <c r="G361" s="580"/>
      <c r="H361" s="580"/>
      <c r="I361" s="580"/>
      <c r="J361" s="580"/>
      <c r="K361" s="580"/>
      <c r="L361" s="580"/>
      <c r="M361" s="580"/>
      <c r="N361" s="580"/>
      <c r="O361" s="580"/>
      <c r="P361" s="580"/>
      <c r="Q361" s="580"/>
      <c r="R361" s="580"/>
      <c r="S361" s="580"/>
      <c r="T361" s="580"/>
      <c r="U361" s="580"/>
      <c r="V361" s="580"/>
      <c r="W361" s="580"/>
      <c r="X361" s="580"/>
      <c r="Y361" s="580"/>
      <c r="Z361" s="580"/>
      <c r="AA361" s="563"/>
      <c r="AB361" s="563"/>
      <c r="AC361" s="563"/>
    </row>
    <row r="362" spans="1:68" ht="27" hidden="1" customHeight="1" x14ac:dyDescent="0.25">
      <c r="A362" s="54" t="s">
        <v>577</v>
      </c>
      <c r="B362" s="54" t="s">
        <v>578</v>
      </c>
      <c r="C362" s="31">
        <v>4301060439</v>
      </c>
      <c r="D362" s="571">
        <v>4607091384673</v>
      </c>
      <c r="E362" s="57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84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5"/>
      <c r="P363" s="581" t="s">
        <v>72</v>
      </c>
      <c r="Q363" s="582"/>
      <c r="R363" s="582"/>
      <c r="S363" s="582"/>
      <c r="T363" s="582"/>
      <c r="U363" s="582"/>
      <c r="V363" s="58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hidden="1" x14ac:dyDescent="0.2">
      <c r="A364" s="580"/>
      <c r="B364" s="580"/>
      <c r="C364" s="580"/>
      <c r="D364" s="580"/>
      <c r="E364" s="580"/>
      <c r="F364" s="580"/>
      <c r="G364" s="580"/>
      <c r="H364" s="580"/>
      <c r="I364" s="580"/>
      <c r="J364" s="580"/>
      <c r="K364" s="580"/>
      <c r="L364" s="580"/>
      <c r="M364" s="580"/>
      <c r="N364" s="580"/>
      <c r="O364" s="585"/>
      <c r="P364" s="581" t="s">
        <v>72</v>
      </c>
      <c r="Q364" s="582"/>
      <c r="R364" s="582"/>
      <c r="S364" s="582"/>
      <c r="T364" s="582"/>
      <c r="U364" s="582"/>
      <c r="V364" s="58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hidden="1" customHeight="1" x14ac:dyDescent="0.25">
      <c r="A365" s="587" t="s">
        <v>580</v>
      </c>
      <c r="B365" s="580"/>
      <c r="C365" s="580"/>
      <c r="D365" s="580"/>
      <c r="E365" s="580"/>
      <c r="F365" s="580"/>
      <c r="G365" s="580"/>
      <c r="H365" s="580"/>
      <c r="I365" s="580"/>
      <c r="J365" s="580"/>
      <c r="K365" s="580"/>
      <c r="L365" s="580"/>
      <c r="M365" s="580"/>
      <c r="N365" s="580"/>
      <c r="O365" s="580"/>
      <c r="P365" s="580"/>
      <c r="Q365" s="580"/>
      <c r="R365" s="580"/>
      <c r="S365" s="580"/>
      <c r="T365" s="580"/>
      <c r="U365" s="580"/>
      <c r="V365" s="580"/>
      <c r="W365" s="580"/>
      <c r="X365" s="580"/>
      <c r="Y365" s="580"/>
      <c r="Z365" s="580"/>
      <c r="AA365" s="562"/>
      <c r="AB365" s="562"/>
      <c r="AC365" s="562"/>
    </row>
    <row r="366" spans="1:68" ht="14.25" hidden="1" customHeight="1" x14ac:dyDescent="0.25">
      <c r="A366" s="579" t="s">
        <v>103</v>
      </c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0"/>
      <c r="P366" s="580"/>
      <c r="Q366" s="580"/>
      <c r="R366" s="580"/>
      <c r="S366" s="580"/>
      <c r="T366" s="580"/>
      <c r="U366" s="580"/>
      <c r="V366" s="580"/>
      <c r="W366" s="580"/>
      <c r="X366" s="580"/>
      <c r="Y366" s="580"/>
      <c r="Z366" s="580"/>
      <c r="AA366" s="563"/>
      <c r="AB366" s="563"/>
      <c r="AC366" s="563"/>
    </row>
    <row r="367" spans="1:68" ht="37.5" hidden="1" customHeight="1" x14ac:dyDescent="0.25">
      <c r="A367" s="54" t="s">
        <v>581</v>
      </c>
      <c r="B367" s="54" t="s">
        <v>582</v>
      </c>
      <c r="C367" s="31">
        <v>4301011873</v>
      </c>
      <c r="D367" s="571">
        <v>4680115881907</v>
      </c>
      <c r="E367" s="572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4"/>
      <c r="R367" s="574"/>
      <c r="S367" s="574"/>
      <c r="T367" s="575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584</v>
      </c>
      <c r="B368" s="54" t="s">
        <v>585</v>
      </c>
      <c r="C368" s="31">
        <v>4301011874</v>
      </c>
      <c r="D368" s="571">
        <v>4680115884892</v>
      </c>
      <c r="E368" s="572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4"/>
      <c r="R368" s="574"/>
      <c r="S368" s="574"/>
      <c r="T368" s="575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4301011875</v>
      </c>
      <c r="D369" s="571">
        <v>4680115884885</v>
      </c>
      <c r="E369" s="572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4"/>
      <c r="R369" s="574"/>
      <c r="S369" s="574"/>
      <c r="T369" s="575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589</v>
      </c>
      <c r="B370" s="54" t="s">
        <v>590</v>
      </c>
      <c r="C370" s="31">
        <v>4301011871</v>
      </c>
      <c r="D370" s="571">
        <v>4680115884908</v>
      </c>
      <c r="E370" s="572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4"/>
      <c r="R370" s="574"/>
      <c r="S370" s="574"/>
      <c r="T370" s="575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84"/>
      <c r="B371" s="580"/>
      <c r="C371" s="580"/>
      <c r="D371" s="580"/>
      <c r="E371" s="580"/>
      <c r="F371" s="580"/>
      <c r="G371" s="580"/>
      <c r="H371" s="580"/>
      <c r="I371" s="580"/>
      <c r="J371" s="580"/>
      <c r="K371" s="580"/>
      <c r="L371" s="580"/>
      <c r="M371" s="580"/>
      <c r="N371" s="580"/>
      <c r="O371" s="585"/>
      <c r="P371" s="581" t="s">
        <v>72</v>
      </c>
      <c r="Q371" s="582"/>
      <c r="R371" s="582"/>
      <c r="S371" s="582"/>
      <c r="T371" s="582"/>
      <c r="U371" s="582"/>
      <c r="V371" s="583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hidden="1" x14ac:dyDescent="0.2">
      <c r="A372" s="580"/>
      <c r="B372" s="580"/>
      <c r="C372" s="580"/>
      <c r="D372" s="580"/>
      <c r="E372" s="580"/>
      <c r="F372" s="580"/>
      <c r="G372" s="580"/>
      <c r="H372" s="580"/>
      <c r="I372" s="580"/>
      <c r="J372" s="580"/>
      <c r="K372" s="580"/>
      <c r="L372" s="580"/>
      <c r="M372" s="580"/>
      <c r="N372" s="580"/>
      <c r="O372" s="585"/>
      <c r="P372" s="581" t="s">
        <v>72</v>
      </c>
      <c r="Q372" s="582"/>
      <c r="R372" s="582"/>
      <c r="S372" s="582"/>
      <c r="T372" s="582"/>
      <c r="U372" s="582"/>
      <c r="V372" s="583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hidden="1" customHeight="1" x14ac:dyDescent="0.25">
      <c r="A373" s="579" t="s">
        <v>64</v>
      </c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0"/>
      <c r="P373" s="580"/>
      <c r="Q373" s="580"/>
      <c r="R373" s="580"/>
      <c r="S373" s="580"/>
      <c r="T373" s="580"/>
      <c r="U373" s="580"/>
      <c r="V373" s="580"/>
      <c r="W373" s="580"/>
      <c r="X373" s="580"/>
      <c r="Y373" s="580"/>
      <c r="Z373" s="580"/>
      <c r="AA373" s="563"/>
      <c r="AB373" s="563"/>
      <c r="AC373" s="563"/>
    </row>
    <row r="374" spans="1:68" ht="27" hidden="1" customHeight="1" x14ac:dyDescent="0.25">
      <c r="A374" s="54" t="s">
        <v>591</v>
      </c>
      <c r="B374" s="54" t="s">
        <v>592</v>
      </c>
      <c r="C374" s="31">
        <v>4301031303</v>
      </c>
      <c r="D374" s="571">
        <v>4607091384802</v>
      </c>
      <c r="E374" s="572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84"/>
      <c r="B375" s="580"/>
      <c r="C375" s="580"/>
      <c r="D375" s="580"/>
      <c r="E375" s="580"/>
      <c r="F375" s="580"/>
      <c r="G375" s="580"/>
      <c r="H375" s="580"/>
      <c r="I375" s="580"/>
      <c r="J375" s="580"/>
      <c r="K375" s="580"/>
      <c r="L375" s="580"/>
      <c r="M375" s="580"/>
      <c r="N375" s="580"/>
      <c r="O375" s="585"/>
      <c r="P375" s="581" t="s">
        <v>72</v>
      </c>
      <c r="Q375" s="582"/>
      <c r="R375" s="582"/>
      <c r="S375" s="582"/>
      <c r="T375" s="582"/>
      <c r="U375" s="582"/>
      <c r="V375" s="58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hidden="1" x14ac:dyDescent="0.2">
      <c r="A376" s="580"/>
      <c r="B376" s="580"/>
      <c r="C376" s="580"/>
      <c r="D376" s="580"/>
      <c r="E376" s="580"/>
      <c r="F376" s="580"/>
      <c r="G376" s="580"/>
      <c r="H376" s="580"/>
      <c r="I376" s="580"/>
      <c r="J376" s="580"/>
      <c r="K376" s="580"/>
      <c r="L376" s="580"/>
      <c r="M376" s="580"/>
      <c r="N376" s="580"/>
      <c r="O376" s="585"/>
      <c r="P376" s="581" t="s">
        <v>72</v>
      </c>
      <c r="Q376" s="582"/>
      <c r="R376" s="582"/>
      <c r="S376" s="582"/>
      <c r="T376" s="582"/>
      <c r="U376" s="582"/>
      <c r="V376" s="58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79" t="s">
        <v>74</v>
      </c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0"/>
      <c r="P377" s="580"/>
      <c r="Q377" s="580"/>
      <c r="R377" s="580"/>
      <c r="S377" s="580"/>
      <c r="T377" s="580"/>
      <c r="U377" s="580"/>
      <c r="V377" s="580"/>
      <c r="W377" s="580"/>
      <c r="X377" s="580"/>
      <c r="Y377" s="580"/>
      <c r="Z377" s="580"/>
      <c r="AA377" s="563"/>
      <c r="AB377" s="563"/>
      <c r="AC377" s="563"/>
    </row>
    <row r="378" spans="1:68" ht="27" hidden="1" customHeight="1" x14ac:dyDescent="0.25">
      <c r="A378" s="54" t="s">
        <v>594</v>
      </c>
      <c r="B378" s="54" t="s">
        <v>595</v>
      </c>
      <c r="C378" s="31">
        <v>4301051899</v>
      </c>
      <c r="D378" s="571">
        <v>4607091384246</v>
      </c>
      <c r="E378" s="572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7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597</v>
      </c>
      <c r="B379" s="54" t="s">
        <v>598</v>
      </c>
      <c r="C379" s="31">
        <v>4301051660</v>
      </c>
      <c r="D379" s="571">
        <v>4607091384253</v>
      </c>
      <c r="E379" s="572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4"/>
      <c r="R379" s="574"/>
      <c r="S379" s="574"/>
      <c r="T379" s="575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84"/>
      <c r="B380" s="580"/>
      <c r="C380" s="580"/>
      <c r="D380" s="580"/>
      <c r="E380" s="580"/>
      <c r="F380" s="580"/>
      <c r="G380" s="580"/>
      <c r="H380" s="580"/>
      <c r="I380" s="580"/>
      <c r="J380" s="580"/>
      <c r="K380" s="580"/>
      <c r="L380" s="580"/>
      <c r="M380" s="580"/>
      <c r="N380" s="580"/>
      <c r="O380" s="585"/>
      <c r="P380" s="581" t="s">
        <v>72</v>
      </c>
      <c r="Q380" s="582"/>
      <c r="R380" s="582"/>
      <c r="S380" s="582"/>
      <c r="T380" s="582"/>
      <c r="U380" s="582"/>
      <c r="V380" s="583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hidden="1" x14ac:dyDescent="0.2">
      <c r="A381" s="580"/>
      <c r="B381" s="580"/>
      <c r="C381" s="580"/>
      <c r="D381" s="580"/>
      <c r="E381" s="580"/>
      <c r="F381" s="580"/>
      <c r="G381" s="580"/>
      <c r="H381" s="580"/>
      <c r="I381" s="580"/>
      <c r="J381" s="580"/>
      <c r="K381" s="580"/>
      <c r="L381" s="580"/>
      <c r="M381" s="580"/>
      <c r="N381" s="580"/>
      <c r="O381" s="585"/>
      <c r="P381" s="581" t="s">
        <v>72</v>
      </c>
      <c r="Q381" s="582"/>
      <c r="R381" s="582"/>
      <c r="S381" s="582"/>
      <c r="T381" s="582"/>
      <c r="U381" s="582"/>
      <c r="V381" s="583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hidden="1" customHeight="1" x14ac:dyDescent="0.25">
      <c r="A382" s="579" t="s">
        <v>174</v>
      </c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0"/>
      <c r="P382" s="580"/>
      <c r="Q382" s="580"/>
      <c r="R382" s="580"/>
      <c r="S382" s="580"/>
      <c r="T382" s="580"/>
      <c r="U382" s="580"/>
      <c r="V382" s="580"/>
      <c r="W382" s="580"/>
      <c r="X382" s="580"/>
      <c r="Y382" s="580"/>
      <c r="Z382" s="580"/>
      <c r="AA382" s="563"/>
      <c r="AB382" s="563"/>
      <c r="AC382" s="563"/>
    </row>
    <row r="383" spans="1:68" ht="27" hidden="1" customHeight="1" x14ac:dyDescent="0.25">
      <c r="A383" s="54" t="s">
        <v>599</v>
      </c>
      <c r="B383" s="54" t="s">
        <v>600</v>
      </c>
      <c r="C383" s="31">
        <v>4301060441</v>
      </c>
      <c r="D383" s="571">
        <v>4607091389357</v>
      </c>
      <c r="E383" s="572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84"/>
      <c r="B384" s="580"/>
      <c r="C384" s="580"/>
      <c r="D384" s="580"/>
      <c r="E384" s="580"/>
      <c r="F384" s="580"/>
      <c r="G384" s="580"/>
      <c r="H384" s="580"/>
      <c r="I384" s="580"/>
      <c r="J384" s="580"/>
      <c r="K384" s="580"/>
      <c r="L384" s="580"/>
      <c r="M384" s="580"/>
      <c r="N384" s="580"/>
      <c r="O384" s="585"/>
      <c r="P384" s="581" t="s">
        <v>72</v>
      </c>
      <c r="Q384" s="582"/>
      <c r="R384" s="582"/>
      <c r="S384" s="582"/>
      <c r="T384" s="582"/>
      <c r="U384" s="582"/>
      <c r="V384" s="58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hidden="1" x14ac:dyDescent="0.2">
      <c r="A385" s="580"/>
      <c r="B385" s="580"/>
      <c r="C385" s="580"/>
      <c r="D385" s="580"/>
      <c r="E385" s="580"/>
      <c r="F385" s="580"/>
      <c r="G385" s="580"/>
      <c r="H385" s="580"/>
      <c r="I385" s="580"/>
      <c r="J385" s="580"/>
      <c r="K385" s="580"/>
      <c r="L385" s="580"/>
      <c r="M385" s="580"/>
      <c r="N385" s="580"/>
      <c r="O385" s="585"/>
      <c r="P385" s="581" t="s">
        <v>72</v>
      </c>
      <c r="Q385" s="582"/>
      <c r="R385" s="582"/>
      <c r="S385" s="582"/>
      <c r="T385" s="582"/>
      <c r="U385" s="582"/>
      <c r="V385" s="58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hidden="1" customHeight="1" x14ac:dyDescent="0.2">
      <c r="A386" s="638" t="s">
        <v>602</v>
      </c>
      <c r="B386" s="639"/>
      <c r="C386" s="639"/>
      <c r="D386" s="639"/>
      <c r="E386" s="639"/>
      <c r="F386" s="639"/>
      <c r="G386" s="639"/>
      <c r="H386" s="639"/>
      <c r="I386" s="639"/>
      <c r="J386" s="639"/>
      <c r="K386" s="639"/>
      <c r="L386" s="639"/>
      <c r="M386" s="639"/>
      <c r="N386" s="639"/>
      <c r="O386" s="639"/>
      <c r="P386" s="639"/>
      <c r="Q386" s="639"/>
      <c r="R386" s="639"/>
      <c r="S386" s="639"/>
      <c r="T386" s="639"/>
      <c r="U386" s="639"/>
      <c r="V386" s="639"/>
      <c r="W386" s="639"/>
      <c r="X386" s="639"/>
      <c r="Y386" s="639"/>
      <c r="Z386" s="639"/>
      <c r="AA386" s="48"/>
      <c r="AB386" s="48"/>
      <c r="AC386" s="48"/>
    </row>
    <row r="387" spans="1:68" ht="16.5" hidden="1" customHeight="1" x14ac:dyDescent="0.25">
      <c r="A387" s="587" t="s">
        <v>603</v>
      </c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0"/>
      <c r="P387" s="580"/>
      <c r="Q387" s="580"/>
      <c r="R387" s="580"/>
      <c r="S387" s="580"/>
      <c r="T387" s="580"/>
      <c r="U387" s="580"/>
      <c r="V387" s="580"/>
      <c r="W387" s="580"/>
      <c r="X387" s="580"/>
      <c r="Y387" s="580"/>
      <c r="Z387" s="580"/>
      <c r="AA387" s="562"/>
      <c r="AB387" s="562"/>
      <c r="AC387" s="562"/>
    </row>
    <row r="388" spans="1:68" ht="14.25" hidden="1" customHeight="1" x14ac:dyDescent="0.25">
      <c r="A388" s="579" t="s">
        <v>64</v>
      </c>
      <c r="B388" s="580"/>
      <c r="C388" s="580"/>
      <c r="D388" s="580"/>
      <c r="E388" s="580"/>
      <c r="F388" s="580"/>
      <c r="G388" s="580"/>
      <c r="H388" s="580"/>
      <c r="I388" s="580"/>
      <c r="J388" s="580"/>
      <c r="K388" s="580"/>
      <c r="L388" s="580"/>
      <c r="M388" s="580"/>
      <c r="N388" s="580"/>
      <c r="O388" s="580"/>
      <c r="P388" s="580"/>
      <c r="Q388" s="580"/>
      <c r="R388" s="580"/>
      <c r="S388" s="580"/>
      <c r="T388" s="580"/>
      <c r="U388" s="580"/>
      <c r="V388" s="580"/>
      <c r="W388" s="580"/>
      <c r="X388" s="580"/>
      <c r="Y388" s="580"/>
      <c r="Z388" s="580"/>
      <c r="AA388" s="563"/>
      <c r="AB388" s="563"/>
      <c r="AC388" s="563"/>
    </row>
    <row r="389" spans="1:68" ht="27" hidden="1" customHeight="1" x14ac:dyDescent="0.25">
      <c r="A389" s="54" t="s">
        <v>604</v>
      </c>
      <c r="B389" s="54" t="s">
        <v>605</v>
      </c>
      <c r="C389" s="31">
        <v>4301031405</v>
      </c>
      <c r="D389" s="571">
        <v>4680115886100</v>
      </c>
      <c r="E389" s="572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4"/>
      <c r="R389" s="574"/>
      <c r="S389" s="574"/>
      <c r="T389" s="575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hidden="1" customHeight="1" x14ac:dyDescent="0.25">
      <c r="A390" s="54" t="s">
        <v>607</v>
      </c>
      <c r="B390" s="54" t="s">
        <v>608</v>
      </c>
      <c r="C390" s="31">
        <v>4301031382</v>
      </c>
      <c r="D390" s="571">
        <v>4680115886117</v>
      </c>
      <c r="E390" s="572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4"/>
      <c r="R390" s="574"/>
      <c r="S390" s="574"/>
      <c r="T390" s="575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hidden="1" customHeight="1" x14ac:dyDescent="0.25">
      <c r="A391" s="54" t="s">
        <v>607</v>
      </c>
      <c r="B391" s="54" t="s">
        <v>610</v>
      </c>
      <c r="C391" s="31">
        <v>4301031406</v>
      </c>
      <c r="D391" s="571">
        <v>4680115886117</v>
      </c>
      <c r="E391" s="572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4"/>
      <c r="R391" s="574"/>
      <c r="S391" s="574"/>
      <c r="T391" s="575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hidden="1" customHeight="1" x14ac:dyDescent="0.25">
      <c r="A392" s="54" t="s">
        <v>611</v>
      </c>
      <c r="B392" s="54" t="s">
        <v>612</v>
      </c>
      <c r="C392" s="31">
        <v>4301031402</v>
      </c>
      <c r="D392" s="571">
        <v>4680115886124</v>
      </c>
      <c r="E392" s="572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4"/>
      <c r="R392" s="574"/>
      <c r="S392" s="574"/>
      <c r="T392" s="575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hidden="1" customHeight="1" x14ac:dyDescent="0.25">
      <c r="A393" s="54" t="s">
        <v>614</v>
      </c>
      <c r="B393" s="54" t="s">
        <v>615</v>
      </c>
      <c r="C393" s="31">
        <v>4301031366</v>
      </c>
      <c r="D393" s="571">
        <v>4680115883147</v>
      </c>
      <c r="E393" s="572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1">
        <v>4607091384338</v>
      </c>
      <c r="E394" s="572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2</v>
      </c>
      <c r="Y394" s="568">
        <f t="shared" si="63"/>
        <v>2.1</v>
      </c>
      <c r="Z394" s="36">
        <f t="shared" si="68"/>
        <v>5.0200000000000002E-3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2.1238095238095238</v>
      </c>
      <c r="BN394" s="64">
        <f t="shared" si="65"/>
        <v>2.23</v>
      </c>
      <c r="BO394" s="64">
        <f t="shared" si="66"/>
        <v>4.0700040700040706E-3</v>
      </c>
      <c r="BP394" s="64">
        <f t="shared" si="67"/>
        <v>4.2735042735042739E-3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1">
        <v>4607091389524</v>
      </c>
      <c r="E395" s="572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5</v>
      </c>
      <c r="Y395" s="568">
        <f t="shared" si="63"/>
        <v>6.3000000000000007</v>
      </c>
      <c r="Z395" s="36">
        <f t="shared" si="68"/>
        <v>1.506E-2</v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5.3095238095238093</v>
      </c>
      <c r="BN395" s="64">
        <f t="shared" si="65"/>
        <v>6.69</v>
      </c>
      <c r="BO395" s="64">
        <f t="shared" si="66"/>
        <v>1.0175010175010176E-2</v>
      </c>
      <c r="BP395" s="64">
        <f t="shared" si="67"/>
        <v>1.2820512820512822E-2</v>
      </c>
    </row>
    <row r="396" spans="1:68" ht="27" hidden="1" customHeight="1" x14ac:dyDescent="0.25">
      <c r="A396" s="54" t="s">
        <v>621</v>
      </c>
      <c r="B396" s="54" t="s">
        <v>622</v>
      </c>
      <c r="C396" s="31">
        <v>4301031364</v>
      </c>
      <c r="D396" s="571">
        <v>4680115883161</v>
      </c>
      <c r="E396" s="572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1">
        <v>4607091389531</v>
      </c>
      <c r="E397" s="572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2</v>
      </c>
      <c r="Y397" s="568">
        <f t="shared" si="63"/>
        <v>2.1</v>
      </c>
      <c r="Z397" s="36">
        <f t="shared" si="68"/>
        <v>5.0200000000000002E-3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2.1238095238095238</v>
      </c>
      <c r="BN397" s="64">
        <f t="shared" si="65"/>
        <v>2.23</v>
      </c>
      <c r="BO397" s="64">
        <f t="shared" si="66"/>
        <v>4.0700040700040706E-3</v>
      </c>
      <c r="BP397" s="64">
        <f t="shared" si="67"/>
        <v>4.2735042735042739E-3</v>
      </c>
    </row>
    <row r="398" spans="1:68" ht="37.5" hidden="1" customHeight="1" x14ac:dyDescent="0.25">
      <c r="A398" s="54" t="s">
        <v>627</v>
      </c>
      <c r="B398" s="54" t="s">
        <v>628</v>
      </c>
      <c r="C398" s="31">
        <v>4301031360</v>
      </c>
      <c r="D398" s="571">
        <v>4607091384345</v>
      </c>
      <c r="E398" s="57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84"/>
      <c r="B399" s="580"/>
      <c r="C399" s="580"/>
      <c r="D399" s="580"/>
      <c r="E399" s="580"/>
      <c r="F399" s="580"/>
      <c r="G399" s="580"/>
      <c r="H399" s="580"/>
      <c r="I399" s="580"/>
      <c r="J399" s="580"/>
      <c r="K399" s="580"/>
      <c r="L399" s="580"/>
      <c r="M399" s="580"/>
      <c r="N399" s="580"/>
      <c r="O399" s="585"/>
      <c r="P399" s="581" t="s">
        <v>72</v>
      </c>
      <c r="Q399" s="582"/>
      <c r="R399" s="582"/>
      <c r="S399" s="582"/>
      <c r="T399" s="582"/>
      <c r="U399" s="582"/>
      <c r="V399" s="58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4.2857142857142856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5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2.5100000000000001E-2</v>
      </c>
      <c r="AA399" s="570"/>
      <c r="AB399" s="570"/>
      <c r="AC399" s="570"/>
    </row>
    <row r="400" spans="1:68" x14ac:dyDescent="0.2">
      <c r="A400" s="580"/>
      <c r="B400" s="580"/>
      <c r="C400" s="580"/>
      <c r="D400" s="580"/>
      <c r="E400" s="580"/>
      <c r="F400" s="580"/>
      <c r="G400" s="580"/>
      <c r="H400" s="580"/>
      <c r="I400" s="580"/>
      <c r="J400" s="580"/>
      <c r="K400" s="580"/>
      <c r="L400" s="580"/>
      <c r="M400" s="580"/>
      <c r="N400" s="580"/>
      <c r="O400" s="585"/>
      <c r="P400" s="581" t="s">
        <v>72</v>
      </c>
      <c r="Q400" s="582"/>
      <c r="R400" s="582"/>
      <c r="S400" s="582"/>
      <c r="T400" s="582"/>
      <c r="U400" s="582"/>
      <c r="V400" s="583"/>
      <c r="W400" s="37" t="s">
        <v>70</v>
      </c>
      <c r="X400" s="569">
        <f>IFERROR(SUM(X389:X398),"0")</f>
        <v>9</v>
      </c>
      <c r="Y400" s="569">
        <f>IFERROR(SUM(Y389:Y398),"0")</f>
        <v>10.5</v>
      </c>
      <c r="Z400" s="37"/>
      <c r="AA400" s="570"/>
      <c r="AB400" s="570"/>
      <c r="AC400" s="570"/>
    </row>
    <row r="401" spans="1:68" ht="14.25" hidden="1" customHeight="1" x14ac:dyDescent="0.25">
      <c r="A401" s="579" t="s">
        <v>74</v>
      </c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0"/>
      <c r="P401" s="580"/>
      <c r="Q401" s="580"/>
      <c r="R401" s="580"/>
      <c r="S401" s="580"/>
      <c r="T401" s="580"/>
      <c r="U401" s="580"/>
      <c r="V401" s="580"/>
      <c r="W401" s="580"/>
      <c r="X401" s="580"/>
      <c r="Y401" s="580"/>
      <c r="Z401" s="580"/>
      <c r="AA401" s="563"/>
      <c r="AB401" s="563"/>
      <c r="AC401" s="563"/>
    </row>
    <row r="402" spans="1:68" ht="27" hidden="1" customHeight="1" x14ac:dyDescent="0.25">
      <c r="A402" s="54" t="s">
        <v>629</v>
      </c>
      <c r="B402" s="54" t="s">
        <v>630</v>
      </c>
      <c r="C402" s="31">
        <v>4301051284</v>
      </c>
      <c r="D402" s="571">
        <v>4607091384352</v>
      </c>
      <c r="E402" s="572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632</v>
      </c>
      <c r="B403" s="54" t="s">
        <v>633</v>
      </c>
      <c r="C403" s="31">
        <v>4301051431</v>
      </c>
      <c r="D403" s="571">
        <v>4607091389654</v>
      </c>
      <c r="E403" s="572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4"/>
      <c r="R403" s="574"/>
      <c r="S403" s="574"/>
      <c r="T403" s="575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84"/>
      <c r="B404" s="580"/>
      <c r="C404" s="580"/>
      <c r="D404" s="580"/>
      <c r="E404" s="580"/>
      <c r="F404" s="580"/>
      <c r="G404" s="580"/>
      <c r="H404" s="580"/>
      <c r="I404" s="580"/>
      <c r="J404" s="580"/>
      <c r="K404" s="580"/>
      <c r="L404" s="580"/>
      <c r="M404" s="580"/>
      <c r="N404" s="580"/>
      <c r="O404" s="585"/>
      <c r="P404" s="581" t="s">
        <v>72</v>
      </c>
      <c r="Q404" s="582"/>
      <c r="R404" s="582"/>
      <c r="S404" s="582"/>
      <c r="T404" s="582"/>
      <c r="U404" s="582"/>
      <c r="V404" s="58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hidden="1" x14ac:dyDescent="0.2">
      <c r="A405" s="580"/>
      <c r="B405" s="580"/>
      <c r="C405" s="580"/>
      <c r="D405" s="580"/>
      <c r="E405" s="580"/>
      <c r="F405" s="580"/>
      <c r="G405" s="580"/>
      <c r="H405" s="580"/>
      <c r="I405" s="580"/>
      <c r="J405" s="580"/>
      <c r="K405" s="580"/>
      <c r="L405" s="580"/>
      <c r="M405" s="580"/>
      <c r="N405" s="580"/>
      <c r="O405" s="585"/>
      <c r="P405" s="581" t="s">
        <v>72</v>
      </c>
      <c r="Q405" s="582"/>
      <c r="R405" s="582"/>
      <c r="S405" s="582"/>
      <c r="T405" s="582"/>
      <c r="U405" s="582"/>
      <c r="V405" s="58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hidden="1" customHeight="1" x14ac:dyDescent="0.25">
      <c r="A406" s="587" t="s">
        <v>635</v>
      </c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0"/>
      <c r="P406" s="580"/>
      <c r="Q406" s="580"/>
      <c r="R406" s="580"/>
      <c r="S406" s="580"/>
      <c r="T406" s="580"/>
      <c r="U406" s="580"/>
      <c r="V406" s="580"/>
      <c r="W406" s="580"/>
      <c r="X406" s="580"/>
      <c r="Y406" s="580"/>
      <c r="Z406" s="580"/>
      <c r="AA406" s="562"/>
      <c r="AB406" s="562"/>
      <c r="AC406" s="562"/>
    </row>
    <row r="407" spans="1:68" ht="14.25" hidden="1" customHeight="1" x14ac:dyDescent="0.25">
      <c r="A407" s="579" t="s">
        <v>139</v>
      </c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0"/>
      <c r="P407" s="580"/>
      <c r="Q407" s="580"/>
      <c r="R407" s="580"/>
      <c r="S407" s="580"/>
      <c r="T407" s="580"/>
      <c r="U407" s="580"/>
      <c r="V407" s="580"/>
      <c r="W407" s="580"/>
      <c r="X407" s="580"/>
      <c r="Y407" s="580"/>
      <c r="Z407" s="580"/>
      <c r="AA407" s="563"/>
      <c r="AB407" s="563"/>
      <c r="AC407" s="563"/>
    </row>
    <row r="408" spans="1:68" ht="27" hidden="1" customHeight="1" x14ac:dyDescent="0.25">
      <c r="A408" s="54" t="s">
        <v>636</v>
      </c>
      <c r="B408" s="54" t="s">
        <v>637</v>
      </c>
      <c r="C408" s="31">
        <v>4301020319</v>
      </c>
      <c r="D408" s="571">
        <v>4680115885240</v>
      </c>
      <c r="E408" s="572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4"/>
      <c r="R408" s="574"/>
      <c r="S408" s="574"/>
      <c r="T408" s="575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639</v>
      </c>
      <c r="B409" s="54" t="s">
        <v>640</v>
      </c>
      <c r="C409" s="31">
        <v>4301020315</v>
      </c>
      <c r="D409" s="571">
        <v>4607091389364</v>
      </c>
      <c r="E409" s="572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4"/>
      <c r="R409" s="574"/>
      <c r="S409" s="574"/>
      <c r="T409" s="575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4"/>
      <c r="B410" s="580"/>
      <c r="C410" s="580"/>
      <c r="D410" s="580"/>
      <c r="E410" s="580"/>
      <c r="F410" s="580"/>
      <c r="G410" s="580"/>
      <c r="H410" s="580"/>
      <c r="I410" s="580"/>
      <c r="J410" s="580"/>
      <c r="K410" s="580"/>
      <c r="L410" s="580"/>
      <c r="M410" s="580"/>
      <c r="N410" s="580"/>
      <c r="O410" s="585"/>
      <c r="P410" s="581" t="s">
        <v>72</v>
      </c>
      <c r="Q410" s="582"/>
      <c r="R410" s="582"/>
      <c r="S410" s="582"/>
      <c r="T410" s="582"/>
      <c r="U410" s="582"/>
      <c r="V410" s="58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hidden="1" x14ac:dyDescent="0.2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5"/>
      <c r="P411" s="581" t="s">
        <v>72</v>
      </c>
      <c r="Q411" s="582"/>
      <c r="R411" s="582"/>
      <c r="S411" s="582"/>
      <c r="T411" s="582"/>
      <c r="U411" s="582"/>
      <c r="V411" s="58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hidden="1" customHeight="1" x14ac:dyDescent="0.25">
      <c r="A412" s="579" t="s">
        <v>64</v>
      </c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0"/>
      <c r="P412" s="580"/>
      <c r="Q412" s="580"/>
      <c r="R412" s="580"/>
      <c r="S412" s="580"/>
      <c r="T412" s="580"/>
      <c r="U412" s="580"/>
      <c r="V412" s="580"/>
      <c r="W412" s="580"/>
      <c r="X412" s="580"/>
      <c r="Y412" s="580"/>
      <c r="Z412" s="580"/>
      <c r="AA412" s="563"/>
      <c r="AB412" s="563"/>
      <c r="AC412" s="563"/>
    </row>
    <row r="413" spans="1:68" ht="27" hidden="1" customHeight="1" x14ac:dyDescent="0.25">
      <c r="A413" s="54" t="s">
        <v>642</v>
      </c>
      <c r="B413" s="54" t="s">
        <v>643</v>
      </c>
      <c r="C413" s="31">
        <v>4301031403</v>
      </c>
      <c r="D413" s="571">
        <v>4680115886094</v>
      </c>
      <c r="E413" s="572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4"/>
      <c r="R413" s="574"/>
      <c r="S413" s="574"/>
      <c r="T413" s="575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645</v>
      </c>
      <c r="B414" s="54" t="s">
        <v>646</v>
      </c>
      <c r="C414" s="31">
        <v>4301031363</v>
      </c>
      <c r="D414" s="571">
        <v>4607091389425</v>
      </c>
      <c r="E414" s="572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7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4"/>
      <c r="R414" s="574"/>
      <c r="S414" s="574"/>
      <c r="T414" s="575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648</v>
      </c>
      <c r="B415" s="54" t="s">
        <v>649</v>
      </c>
      <c r="C415" s="31">
        <v>4301031373</v>
      </c>
      <c r="D415" s="571">
        <v>4680115880771</v>
      </c>
      <c r="E415" s="572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4"/>
      <c r="R415" s="574"/>
      <c r="S415" s="574"/>
      <c r="T415" s="575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651</v>
      </c>
      <c r="B416" s="54" t="s">
        <v>652</v>
      </c>
      <c r="C416" s="31">
        <v>4301031359</v>
      </c>
      <c r="D416" s="571">
        <v>4607091389500</v>
      </c>
      <c r="E416" s="572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2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4"/>
      <c r="B417" s="580"/>
      <c r="C417" s="580"/>
      <c r="D417" s="580"/>
      <c r="E417" s="580"/>
      <c r="F417" s="580"/>
      <c r="G417" s="580"/>
      <c r="H417" s="580"/>
      <c r="I417" s="580"/>
      <c r="J417" s="580"/>
      <c r="K417" s="580"/>
      <c r="L417" s="580"/>
      <c r="M417" s="580"/>
      <c r="N417" s="580"/>
      <c r="O417" s="585"/>
      <c r="P417" s="581" t="s">
        <v>72</v>
      </c>
      <c r="Q417" s="582"/>
      <c r="R417" s="582"/>
      <c r="S417" s="582"/>
      <c r="T417" s="582"/>
      <c r="U417" s="582"/>
      <c r="V417" s="583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hidden="1" x14ac:dyDescent="0.2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5"/>
      <c r="P418" s="581" t="s">
        <v>72</v>
      </c>
      <c r="Q418" s="582"/>
      <c r="R418" s="582"/>
      <c r="S418" s="582"/>
      <c r="T418" s="582"/>
      <c r="U418" s="582"/>
      <c r="V418" s="583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hidden="1" customHeight="1" x14ac:dyDescent="0.25">
      <c r="A419" s="587" t="s">
        <v>653</v>
      </c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0"/>
      <c r="P419" s="580"/>
      <c r="Q419" s="580"/>
      <c r="R419" s="580"/>
      <c r="S419" s="580"/>
      <c r="T419" s="580"/>
      <c r="U419" s="580"/>
      <c r="V419" s="580"/>
      <c r="W419" s="580"/>
      <c r="X419" s="580"/>
      <c r="Y419" s="580"/>
      <c r="Z419" s="580"/>
      <c r="AA419" s="562"/>
      <c r="AB419" s="562"/>
      <c r="AC419" s="562"/>
    </row>
    <row r="420" spans="1:68" ht="14.25" hidden="1" customHeight="1" x14ac:dyDescent="0.25">
      <c r="A420" s="579" t="s">
        <v>64</v>
      </c>
      <c r="B420" s="580"/>
      <c r="C420" s="580"/>
      <c r="D420" s="580"/>
      <c r="E420" s="580"/>
      <c r="F420" s="580"/>
      <c r="G420" s="580"/>
      <c r="H420" s="580"/>
      <c r="I420" s="580"/>
      <c r="J420" s="580"/>
      <c r="K420" s="580"/>
      <c r="L420" s="580"/>
      <c r="M420" s="580"/>
      <c r="N420" s="580"/>
      <c r="O420" s="580"/>
      <c r="P420" s="580"/>
      <c r="Q420" s="580"/>
      <c r="R420" s="580"/>
      <c r="S420" s="580"/>
      <c r="T420" s="580"/>
      <c r="U420" s="580"/>
      <c r="V420" s="580"/>
      <c r="W420" s="580"/>
      <c r="X420" s="580"/>
      <c r="Y420" s="580"/>
      <c r="Z420" s="580"/>
      <c r="AA420" s="563"/>
      <c r="AB420" s="563"/>
      <c r="AC420" s="563"/>
    </row>
    <row r="421" spans="1:68" ht="27" hidden="1" customHeight="1" x14ac:dyDescent="0.25">
      <c r="A421" s="54" t="s">
        <v>654</v>
      </c>
      <c r="B421" s="54" t="s">
        <v>655</v>
      </c>
      <c r="C421" s="31">
        <v>4301031347</v>
      </c>
      <c r="D421" s="571">
        <v>4680115885110</v>
      </c>
      <c r="E421" s="572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6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4"/>
      <c r="R421" s="574"/>
      <c r="S421" s="574"/>
      <c r="T421" s="575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584"/>
      <c r="B422" s="580"/>
      <c r="C422" s="580"/>
      <c r="D422" s="580"/>
      <c r="E422" s="580"/>
      <c r="F422" s="580"/>
      <c r="G422" s="580"/>
      <c r="H422" s="580"/>
      <c r="I422" s="580"/>
      <c r="J422" s="580"/>
      <c r="K422" s="580"/>
      <c r="L422" s="580"/>
      <c r="M422" s="580"/>
      <c r="N422" s="580"/>
      <c r="O422" s="585"/>
      <c r="P422" s="581" t="s">
        <v>72</v>
      </c>
      <c r="Q422" s="582"/>
      <c r="R422" s="582"/>
      <c r="S422" s="582"/>
      <c r="T422" s="582"/>
      <c r="U422" s="582"/>
      <c r="V422" s="58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hidden="1" x14ac:dyDescent="0.2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5"/>
      <c r="P423" s="581" t="s">
        <v>72</v>
      </c>
      <c r="Q423" s="582"/>
      <c r="R423" s="582"/>
      <c r="S423" s="582"/>
      <c r="T423" s="582"/>
      <c r="U423" s="582"/>
      <c r="V423" s="58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hidden="1" customHeight="1" x14ac:dyDescent="0.25">
      <c r="A424" s="587" t="s">
        <v>657</v>
      </c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0"/>
      <c r="P424" s="580"/>
      <c r="Q424" s="580"/>
      <c r="R424" s="580"/>
      <c r="S424" s="580"/>
      <c r="T424" s="580"/>
      <c r="U424" s="580"/>
      <c r="V424" s="580"/>
      <c r="W424" s="580"/>
      <c r="X424" s="580"/>
      <c r="Y424" s="580"/>
      <c r="Z424" s="580"/>
      <c r="AA424" s="562"/>
      <c r="AB424" s="562"/>
      <c r="AC424" s="562"/>
    </row>
    <row r="425" spans="1:68" ht="14.25" hidden="1" customHeight="1" x14ac:dyDescent="0.25">
      <c r="A425" s="579" t="s">
        <v>64</v>
      </c>
      <c r="B425" s="580"/>
      <c r="C425" s="580"/>
      <c r="D425" s="580"/>
      <c r="E425" s="580"/>
      <c r="F425" s="580"/>
      <c r="G425" s="580"/>
      <c r="H425" s="580"/>
      <c r="I425" s="580"/>
      <c r="J425" s="580"/>
      <c r="K425" s="580"/>
      <c r="L425" s="580"/>
      <c r="M425" s="580"/>
      <c r="N425" s="580"/>
      <c r="O425" s="580"/>
      <c r="P425" s="580"/>
      <c r="Q425" s="580"/>
      <c r="R425" s="580"/>
      <c r="S425" s="580"/>
      <c r="T425" s="580"/>
      <c r="U425" s="580"/>
      <c r="V425" s="580"/>
      <c r="W425" s="580"/>
      <c r="X425" s="580"/>
      <c r="Y425" s="580"/>
      <c r="Z425" s="580"/>
      <c r="AA425" s="563"/>
      <c r="AB425" s="563"/>
      <c r="AC425" s="563"/>
    </row>
    <row r="426" spans="1:68" ht="27" hidden="1" customHeight="1" x14ac:dyDescent="0.25">
      <c r="A426" s="54" t="s">
        <v>658</v>
      </c>
      <c r="B426" s="54" t="s">
        <v>659</v>
      </c>
      <c r="C426" s="31">
        <v>4301031261</v>
      </c>
      <c r="D426" s="571">
        <v>4680115885103</v>
      </c>
      <c r="E426" s="572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4"/>
      <c r="R426" s="574"/>
      <c r="S426" s="574"/>
      <c r="T426" s="575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584"/>
      <c r="B427" s="580"/>
      <c r="C427" s="580"/>
      <c r="D427" s="580"/>
      <c r="E427" s="580"/>
      <c r="F427" s="580"/>
      <c r="G427" s="580"/>
      <c r="H427" s="580"/>
      <c r="I427" s="580"/>
      <c r="J427" s="580"/>
      <c r="K427" s="580"/>
      <c r="L427" s="580"/>
      <c r="M427" s="580"/>
      <c r="N427" s="580"/>
      <c r="O427" s="585"/>
      <c r="P427" s="581" t="s">
        <v>72</v>
      </c>
      <c r="Q427" s="582"/>
      <c r="R427" s="582"/>
      <c r="S427" s="582"/>
      <c r="T427" s="582"/>
      <c r="U427" s="582"/>
      <c r="V427" s="58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hidden="1" x14ac:dyDescent="0.2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5"/>
      <c r="P428" s="581" t="s">
        <v>72</v>
      </c>
      <c r="Q428" s="582"/>
      <c r="R428" s="582"/>
      <c r="S428" s="582"/>
      <c r="T428" s="582"/>
      <c r="U428" s="582"/>
      <c r="V428" s="58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hidden="1" customHeight="1" x14ac:dyDescent="0.2">
      <c r="A429" s="638" t="s">
        <v>661</v>
      </c>
      <c r="B429" s="639"/>
      <c r="C429" s="639"/>
      <c r="D429" s="639"/>
      <c r="E429" s="639"/>
      <c r="F429" s="639"/>
      <c r="G429" s="639"/>
      <c r="H429" s="639"/>
      <c r="I429" s="639"/>
      <c r="J429" s="639"/>
      <c r="K429" s="639"/>
      <c r="L429" s="639"/>
      <c r="M429" s="639"/>
      <c r="N429" s="639"/>
      <c r="O429" s="639"/>
      <c r="P429" s="639"/>
      <c r="Q429" s="639"/>
      <c r="R429" s="639"/>
      <c r="S429" s="639"/>
      <c r="T429" s="639"/>
      <c r="U429" s="639"/>
      <c r="V429" s="639"/>
      <c r="W429" s="639"/>
      <c r="X429" s="639"/>
      <c r="Y429" s="639"/>
      <c r="Z429" s="639"/>
      <c r="AA429" s="48"/>
      <c r="AB429" s="48"/>
      <c r="AC429" s="48"/>
    </row>
    <row r="430" spans="1:68" ht="16.5" hidden="1" customHeight="1" x14ac:dyDescent="0.25">
      <c r="A430" s="587" t="s">
        <v>661</v>
      </c>
      <c r="B430" s="580"/>
      <c r="C430" s="580"/>
      <c r="D430" s="580"/>
      <c r="E430" s="580"/>
      <c r="F430" s="580"/>
      <c r="G430" s="580"/>
      <c r="H430" s="580"/>
      <c r="I430" s="580"/>
      <c r="J430" s="580"/>
      <c r="K430" s="580"/>
      <c r="L430" s="580"/>
      <c r="M430" s="580"/>
      <c r="N430" s="580"/>
      <c r="O430" s="580"/>
      <c r="P430" s="580"/>
      <c r="Q430" s="580"/>
      <c r="R430" s="580"/>
      <c r="S430" s="580"/>
      <c r="T430" s="580"/>
      <c r="U430" s="580"/>
      <c r="V430" s="580"/>
      <c r="W430" s="580"/>
      <c r="X430" s="580"/>
      <c r="Y430" s="580"/>
      <c r="Z430" s="580"/>
      <c r="AA430" s="562"/>
      <c r="AB430" s="562"/>
      <c r="AC430" s="562"/>
    </row>
    <row r="431" spans="1:68" ht="14.25" hidden="1" customHeight="1" x14ac:dyDescent="0.25">
      <c r="A431" s="579" t="s">
        <v>103</v>
      </c>
      <c r="B431" s="580"/>
      <c r="C431" s="580"/>
      <c r="D431" s="580"/>
      <c r="E431" s="580"/>
      <c r="F431" s="580"/>
      <c r="G431" s="580"/>
      <c r="H431" s="580"/>
      <c r="I431" s="580"/>
      <c r="J431" s="580"/>
      <c r="K431" s="580"/>
      <c r="L431" s="580"/>
      <c r="M431" s="580"/>
      <c r="N431" s="580"/>
      <c r="O431" s="580"/>
      <c r="P431" s="580"/>
      <c r="Q431" s="580"/>
      <c r="R431" s="580"/>
      <c r="S431" s="580"/>
      <c r="T431" s="580"/>
      <c r="U431" s="580"/>
      <c r="V431" s="580"/>
      <c r="W431" s="580"/>
      <c r="X431" s="580"/>
      <c r="Y431" s="580"/>
      <c r="Z431" s="580"/>
      <c r="AA431" s="563"/>
      <c r="AB431" s="563"/>
      <c r="AC431" s="563"/>
    </row>
    <row r="432" spans="1:68" ht="27" hidden="1" customHeight="1" x14ac:dyDescent="0.25">
      <c r="A432" s="54" t="s">
        <v>662</v>
      </c>
      <c r="B432" s="54" t="s">
        <v>663</v>
      </c>
      <c r="C432" s="31">
        <v>4301011795</v>
      </c>
      <c r="D432" s="571">
        <v>4607091389067</v>
      </c>
      <c r="E432" s="572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4"/>
      <c r="R432" s="574"/>
      <c r="S432" s="574"/>
      <c r="T432" s="575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hidden="1" customHeight="1" x14ac:dyDescent="0.25">
      <c r="A433" s="54" t="s">
        <v>665</v>
      </c>
      <c r="B433" s="54" t="s">
        <v>666</v>
      </c>
      <c r="C433" s="31">
        <v>4301011961</v>
      </c>
      <c r="D433" s="571">
        <v>4680115885271</v>
      </c>
      <c r="E433" s="572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4"/>
      <c r="R433" s="574"/>
      <c r="S433" s="574"/>
      <c r="T433" s="575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hidden="1" customHeight="1" x14ac:dyDescent="0.25">
      <c r="A434" s="54" t="s">
        <v>668</v>
      </c>
      <c r="B434" s="54" t="s">
        <v>669</v>
      </c>
      <c r="C434" s="31">
        <v>4301011376</v>
      </c>
      <c r="D434" s="571">
        <v>4680115885226</v>
      </c>
      <c r="E434" s="572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4"/>
      <c r="R434" s="574"/>
      <c r="S434" s="574"/>
      <c r="T434" s="575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hidden="1" customHeight="1" x14ac:dyDescent="0.25">
      <c r="A435" s="54" t="s">
        <v>671</v>
      </c>
      <c r="B435" s="54" t="s">
        <v>672</v>
      </c>
      <c r="C435" s="31">
        <v>4301012145</v>
      </c>
      <c r="D435" s="571">
        <v>4607091383522</v>
      </c>
      <c r="E435" s="57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">
        <v>673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hidden="1" customHeight="1" x14ac:dyDescent="0.25">
      <c r="A436" s="54" t="s">
        <v>675</v>
      </c>
      <c r="B436" s="54" t="s">
        <v>676</v>
      </c>
      <c r="C436" s="31">
        <v>4301011774</v>
      </c>
      <c r="D436" s="571">
        <v>4680115884502</v>
      </c>
      <c r="E436" s="57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hidden="1" customHeight="1" x14ac:dyDescent="0.25">
      <c r="A437" s="54" t="s">
        <v>678</v>
      </c>
      <c r="B437" s="54" t="s">
        <v>679</v>
      </c>
      <c r="C437" s="31">
        <v>4301011771</v>
      </c>
      <c r="D437" s="571">
        <v>4607091389104</v>
      </c>
      <c r="E437" s="57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hidden="1" customHeight="1" x14ac:dyDescent="0.25">
      <c r="A438" s="54" t="s">
        <v>681</v>
      </c>
      <c r="B438" s="54" t="s">
        <v>682</v>
      </c>
      <c r="C438" s="31">
        <v>4301011799</v>
      </c>
      <c r="D438" s="571">
        <v>4680115884519</v>
      </c>
      <c r="E438" s="57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hidden="1" customHeight="1" x14ac:dyDescent="0.25">
      <c r="A439" s="54" t="s">
        <v>684</v>
      </c>
      <c r="B439" s="54" t="s">
        <v>685</v>
      </c>
      <c r="C439" s="31">
        <v>4301012125</v>
      </c>
      <c r="D439" s="571">
        <v>4680115886391</v>
      </c>
      <c r="E439" s="572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686</v>
      </c>
      <c r="B440" s="54" t="s">
        <v>687</v>
      </c>
      <c r="C440" s="31">
        <v>4301011778</v>
      </c>
      <c r="D440" s="571">
        <v>4680115880603</v>
      </c>
      <c r="E440" s="572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686</v>
      </c>
      <c r="B441" s="54" t="s">
        <v>688</v>
      </c>
      <c r="C441" s="31">
        <v>4301012035</v>
      </c>
      <c r="D441" s="571">
        <v>4680115880603</v>
      </c>
      <c r="E441" s="572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8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689</v>
      </c>
      <c r="B442" s="54" t="s">
        <v>690</v>
      </c>
      <c r="C442" s="31">
        <v>4301012146</v>
      </c>
      <c r="D442" s="571">
        <v>4607091389999</v>
      </c>
      <c r="E442" s="572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7" t="s">
        <v>691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4301012036</v>
      </c>
      <c r="D443" s="571">
        <v>4680115882782</v>
      </c>
      <c r="E443" s="572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1">
        <v>4680115885479</v>
      </c>
      <c r="E444" s="572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2</v>
      </c>
      <c r="Y444" s="568">
        <f t="shared" si="69"/>
        <v>2.4</v>
      </c>
      <c r="Z444" s="36">
        <f>IFERROR(IF(Y444=0,"",ROUNDUP(Y444/H444,0)*0.00651),"")</f>
        <v>6.5100000000000002E-3</v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2.1500000000000004</v>
      </c>
      <c r="BN444" s="64">
        <f t="shared" si="72"/>
        <v>2.58</v>
      </c>
      <c r="BO444" s="64">
        <f t="shared" si="73"/>
        <v>4.578754578754579E-3</v>
      </c>
      <c r="BP444" s="64">
        <f t="shared" si="74"/>
        <v>5.4945054945054949E-3</v>
      </c>
    </row>
    <row r="445" spans="1:68" ht="27" hidden="1" customHeight="1" x14ac:dyDescent="0.25">
      <c r="A445" s="54" t="s">
        <v>696</v>
      </c>
      <c r="B445" s="54" t="s">
        <v>697</v>
      </c>
      <c r="C445" s="31">
        <v>4301011784</v>
      </c>
      <c r="D445" s="571">
        <v>4607091389982</v>
      </c>
      <c r="E445" s="572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696</v>
      </c>
      <c r="B446" s="54" t="s">
        <v>698</v>
      </c>
      <c r="C446" s="31">
        <v>4301012034</v>
      </c>
      <c r="D446" s="571">
        <v>4607091389982</v>
      </c>
      <c r="E446" s="57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84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5"/>
      <c r="P447" s="581" t="s">
        <v>72</v>
      </c>
      <c r="Q447" s="582"/>
      <c r="R447" s="582"/>
      <c r="S447" s="582"/>
      <c r="T447" s="582"/>
      <c r="U447" s="582"/>
      <c r="V447" s="58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0.83333333333333337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6.5100000000000002E-3</v>
      </c>
      <c r="AA447" s="570"/>
      <c r="AB447" s="570"/>
      <c r="AC447" s="570"/>
    </row>
    <row r="448" spans="1:68" x14ac:dyDescent="0.2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5"/>
      <c r="P448" s="581" t="s">
        <v>72</v>
      </c>
      <c r="Q448" s="582"/>
      <c r="R448" s="582"/>
      <c r="S448" s="582"/>
      <c r="T448" s="582"/>
      <c r="U448" s="582"/>
      <c r="V448" s="583"/>
      <c r="W448" s="37" t="s">
        <v>70</v>
      </c>
      <c r="X448" s="569">
        <f>IFERROR(SUM(X432:X446),"0")</f>
        <v>2</v>
      </c>
      <c r="Y448" s="569">
        <f>IFERROR(SUM(Y432:Y446),"0")</f>
        <v>2.4</v>
      </c>
      <c r="Z448" s="37"/>
      <c r="AA448" s="570"/>
      <c r="AB448" s="570"/>
      <c r="AC448" s="570"/>
    </row>
    <row r="449" spans="1:68" ht="14.25" hidden="1" customHeight="1" x14ac:dyDescent="0.25">
      <c r="A449" s="579" t="s">
        <v>139</v>
      </c>
      <c r="B449" s="580"/>
      <c r="C449" s="580"/>
      <c r="D449" s="580"/>
      <c r="E449" s="580"/>
      <c r="F449" s="580"/>
      <c r="G449" s="580"/>
      <c r="H449" s="580"/>
      <c r="I449" s="580"/>
      <c r="J449" s="580"/>
      <c r="K449" s="580"/>
      <c r="L449" s="580"/>
      <c r="M449" s="580"/>
      <c r="N449" s="580"/>
      <c r="O449" s="580"/>
      <c r="P449" s="580"/>
      <c r="Q449" s="580"/>
      <c r="R449" s="580"/>
      <c r="S449" s="580"/>
      <c r="T449" s="580"/>
      <c r="U449" s="580"/>
      <c r="V449" s="580"/>
      <c r="W449" s="580"/>
      <c r="X449" s="580"/>
      <c r="Y449" s="580"/>
      <c r="Z449" s="580"/>
      <c r="AA449" s="563"/>
      <c r="AB449" s="563"/>
      <c r="AC449" s="563"/>
    </row>
    <row r="450" spans="1:68" ht="16.5" hidden="1" customHeight="1" x14ac:dyDescent="0.25">
      <c r="A450" s="54" t="s">
        <v>699</v>
      </c>
      <c r="B450" s="54" t="s">
        <v>700</v>
      </c>
      <c r="C450" s="31">
        <v>4301020334</v>
      </c>
      <c r="D450" s="571">
        <v>4607091388930</v>
      </c>
      <c r="E450" s="572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4"/>
      <c r="R450" s="574"/>
      <c r="S450" s="574"/>
      <c r="T450" s="575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702</v>
      </c>
      <c r="B451" s="54" t="s">
        <v>703</v>
      </c>
      <c r="C451" s="31">
        <v>4301020384</v>
      </c>
      <c r="D451" s="571">
        <v>4680115886407</v>
      </c>
      <c r="E451" s="572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4"/>
      <c r="R451" s="574"/>
      <c r="S451" s="574"/>
      <c r="T451" s="575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704</v>
      </c>
      <c r="B452" s="54" t="s">
        <v>705</v>
      </c>
      <c r="C452" s="31">
        <v>4301020385</v>
      </c>
      <c r="D452" s="571">
        <v>4680115880054</v>
      </c>
      <c r="E452" s="572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4"/>
      <c r="R452" s="574"/>
      <c r="S452" s="574"/>
      <c r="T452" s="575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84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5"/>
      <c r="P453" s="581" t="s">
        <v>72</v>
      </c>
      <c r="Q453" s="582"/>
      <c r="R453" s="582"/>
      <c r="S453" s="582"/>
      <c r="T453" s="582"/>
      <c r="U453" s="582"/>
      <c r="V453" s="583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hidden="1" x14ac:dyDescent="0.2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5"/>
      <c r="P454" s="581" t="s">
        <v>72</v>
      </c>
      <c r="Q454" s="582"/>
      <c r="R454" s="582"/>
      <c r="S454" s="582"/>
      <c r="T454" s="582"/>
      <c r="U454" s="582"/>
      <c r="V454" s="583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hidden="1" customHeight="1" x14ac:dyDescent="0.25">
      <c r="A455" s="579" t="s">
        <v>64</v>
      </c>
      <c r="B455" s="580"/>
      <c r="C455" s="580"/>
      <c r="D455" s="580"/>
      <c r="E455" s="580"/>
      <c r="F455" s="580"/>
      <c r="G455" s="580"/>
      <c r="H455" s="580"/>
      <c r="I455" s="580"/>
      <c r="J455" s="580"/>
      <c r="K455" s="580"/>
      <c r="L455" s="580"/>
      <c r="M455" s="580"/>
      <c r="N455" s="580"/>
      <c r="O455" s="580"/>
      <c r="P455" s="580"/>
      <c r="Q455" s="580"/>
      <c r="R455" s="580"/>
      <c r="S455" s="580"/>
      <c r="T455" s="580"/>
      <c r="U455" s="580"/>
      <c r="V455" s="580"/>
      <c r="W455" s="580"/>
      <c r="X455" s="580"/>
      <c r="Y455" s="580"/>
      <c r="Z455" s="580"/>
      <c r="AA455" s="563"/>
      <c r="AB455" s="563"/>
      <c r="AC455" s="563"/>
    </row>
    <row r="456" spans="1:68" ht="27" hidden="1" customHeight="1" x14ac:dyDescent="0.25">
      <c r="A456" s="54" t="s">
        <v>706</v>
      </c>
      <c r="B456" s="54" t="s">
        <v>707</v>
      </c>
      <c r="C456" s="31">
        <v>4301031349</v>
      </c>
      <c r="D456" s="571">
        <v>4680115883116</v>
      </c>
      <c r="E456" s="572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70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4"/>
      <c r="R456" s="574"/>
      <c r="S456" s="574"/>
      <c r="T456" s="575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hidden="1" customHeight="1" x14ac:dyDescent="0.25">
      <c r="A457" s="54" t="s">
        <v>709</v>
      </c>
      <c r="B457" s="54" t="s">
        <v>710</v>
      </c>
      <c r="C457" s="31">
        <v>4301031350</v>
      </c>
      <c r="D457" s="571">
        <v>4680115883093</v>
      </c>
      <c r="E457" s="572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4"/>
      <c r="R457" s="574"/>
      <c r="S457" s="574"/>
      <c r="T457" s="575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hidden="1" customHeight="1" x14ac:dyDescent="0.25">
      <c r="A458" s="54" t="s">
        <v>712</v>
      </c>
      <c r="B458" s="54" t="s">
        <v>713</v>
      </c>
      <c r="C458" s="31">
        <v>4301031353</v>
      </c>
      <c r="D458" s="571">
        <v>4680115883109</v>
      </c>
      <c r="E458" s="572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4"/>
      <c r="R458" s="574"/>
      <c r="S458" s="574"/>
      <c r="T458" s="575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hidden="1" customHeight="1" x14ac:dyDescent="0.25">
      <c r="A459" s="54" t="s">
        <v>715</v>
      </c>
      <c r="B459" s="54" t="s">
        <v>716</v>
      </c>
      <c r="C459" s="31">
        <v>4301031351</v>
      </c>
      <c r="D459" s="571">
        <v>4680115882072</v>
      </c>
      <c r="E459" s="572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hidden="1" customHeight="1" x14ac:dyDescent="0.25">
      <c r="A460" s="54" t="s">
        <v>715</v>
      </c>
      <c r="B460" s="54" t="s">
        <v>717</v>
      </c>
      <c r="C460" s="31">
        <v>4301031419</v>
      </c>
      <c r="D460" s="571">
        <v>4680115882072</v>
      </c>
      <c r="E460" s="572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hidden="1" customHeight="1" x14ac:dyDescent="0.25">
      <c r="A461" s="54" t="s">
        <v>718</v>
      </c>
      <c r="B461" s="54" t="s">
        <v>719</v>
      </c>
      <c r="C461" s="31">
        <v>4301031418</v>
      </c>
      <c r="D461" s="571">
        <v>4680115882102</v>
      </c>
      <c r="E461" s="572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1">
        <v>4680115882096</v>
      </c>
      <c r="E462" s="572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4</v>
      </c>
      <c r="Y462" s="568">
        <f t="shared" si="75"/>
        <v>4.8</v>
      </c>
      <c r="Z462" s="36">
        <f>IFERROR(IF(Y462=0,"",ROUNDUP(Y462/H462,0)*0.00902),"")</f>
        <v>9.0200000000000002E-3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5.5750000000000002</v>
      </c>
      <c r="BN462" s="64">
        <f t="shared" si="77"/>
        <v>6.69</v>
      </c>
      <c r="BO462" s="64">
        <f t="shared" si="78"/>
        <v>6.3131313131313139E-3</v>
      </c>
      <c r="BP462" s="64">
        <f t="shared" si="79"/>
        <v>7.575757575757576E-3</v>
      </c>
    </row>
    <row r="463" spans="1:68" x14ac:dyDescent="0.2">
      <c r="A463" s="584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5"/>
      <c r="P463" s="581" t="s">
        <v>72</v>
      </c>
      <c r="Q463" s="582"/>
      <c r="R463" s="582"/>
      <c r="S463" s="582"/>
      <c r="T463" s="582"/>
      <c r="U463" s="582"/>
      <c r="V463" s="58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0.83333333333333337</v>
      </c>
      <c r="Y463" s="569">
        <f>IFERROR(Y456/H456,"0")+IFERROR(Y457/H457,"0")+IFERROR(Y458/H458,"0")+IFERROR(Y459/H459,"0")+IFERROR(Y460/H460,"0")+IFERROR(Y461/H461,"0")+IFERROR(Y462/H462,"0")</f>
        <v>1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9.0200000000000002E-3</v>
      </c>
      <c r="AA463" s="570"/>
      <c r="AB463" s="570"/>
      <c r="AC463" s="570"/>
    </row>
    <row r="464" spans="1:68" x14ac:dyDescent="0.2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5"/>
      <c r="P464" s="581" t="s">
        <v>72</v>
      </c>
      <c r="Q464" s="582"/>
      <c r="R464" s="582"/>
      <c r="S464" s="582"/>
      <c r="T464" s="582"/>
      <c r="U464" s="582"/>
      <c r="V464" s="583"/>
      <c r="W464" s="37" t="s">
        <v>70</v>
      </c>
      <c r="X464" s="569">
        <f>IFERROR(SUM(X456:X462),"0")</f>
        <v>4</v>
      </c>
      <c r="Y464" s="569">
        <f>IFERROR(SUM(Y456:Y462),"0")</f>
        <v>4.8</v>
      </c>
      <c r="Z464" s="37"/>
      <c r="AA464" s="570"/>
      <c r="AB464" s="570"/>
      <c r="AC464" s="570"/>
    </row>
    <row r="465" spans="1:68" ht="14.25" hidden="1" customHeight="1" x14ac:dyDescent="0.25">
      <c r="A465" s="579" t="s">
        <v>74</v>
      </c>
      <c r="B465" s="580"/>
      <c r="C465" s="580"/>
      <c r="D465" s="580"/>
      <c r="E465" s="580"/>
      <c r="F465" s="580"/>
      <c r="G465" s="580"/>
      <c r="H465" s="580"/>
      <c r="I465" s="580"/>
      <c r="J465" s="580"/>
      <c r="K465" s="580"/>
      <c r="L465" s="580"/>
      <c r="M465" s="580"/>
      <c r="N465" s="580"/>
      <c r="O465" s="580"/>
      <c r="P465" s="580"/>
      <c r="Q465" s="580"/>
      <c r="R465" s="580"/>
      <c r="S465" s="580"/>
      <c r="T465" s="580"/>
      <c r="U465" s="580"/>
      <c r="V465" s="580"/>
      <c r="W465" s="580"/>
      <c r="X465" s="580"/>
      <c r="Y465" s="580"/>
      <c r="Z465" s="580"/>
      <c r="AA465" s="563"/>
      <c r="AB465" s="563"/>
      <c r="AC465" s="563"/>
    </row>
    <row r="466" spans="1:68" ht="16.5" hidden="1" customHeight="1" x14ac:dyDescent="0.25">
      <c r="A466" s="54" t="s">
        <v>722</v>
      </c>
      <c r="B466" s="54" t="s">
        <v>723</v>
      </c>
      <c r="C466" s="31">
        <v>4301051232</v>
      </c>
      <c r="D466" s="571">
        <v>4607091383409</v>
      </c>
      <c r="E466" s="572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4"/>
      <c r="R466" s="574"/>
      <c r="S466" s="574"/>
      <c r="T466" s="575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725</v>
      </c>
      <c r="B467" s="54" t="s">
        <v>726</v>
      </c>
      <c r="C467" s="31">
        <v>4301051233</v>
      </c>
      <c r="D467" s="571">
        <v>4607091383416</v>
      </c>
      <c r="E467" s="572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4"/>
      <c r="R467" s="574"/>
      <c r="S467" s="574"/>
      <c r="T467" s="575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728</v>
      </c>
      <c r="B468" s="54" t="s">
        <v>729</v>
      </c>
      <c r="C468" s="31">
        <v>4301051064</v>
      </c>
      <c r="D468" s="571">
        <v>4680115883536</v>
      </c>
      <c r="E468" s="572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4"/>
      <c r="R468" s="574"/>
      <c r="S468" s="574"/>
      <c r="T468" s="575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84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5"/>
      <c r="P469" s="581" t="s">
        <v>72</v>
      </c>
      <c r="Q469" s="582"/>
      <c r="R469" s="582"/>
      <c r="S469" s="582"/>
      <c r="T469" s="582"/>
      <c r="U469" s="582"/>
      <c r="V469" s="58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hidden="1" x14ac:dyDescent="0.2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5"/>
      <c r="P470" s="581" t="s">
        <v>72</v>
      </c>
      <c r="Q470" s="582"/>
      <c r="R470" s="582"/>
      <c r="S470" s="582"/>
      <c r="T470" s="582"/>
      <c r="U470" s="582"/>
      <c r="V470" s="58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hidden="1" customHeight="1" x14ac:dyDescent="0.2">
      <c r="A471" s="638" t="s">
        <v>731</v>
      </c>
      <c r="B471" s="639"/>
      <c r="C471" s="639"/>
      <c r="D471" s="639"/>
      <c r="E471" s="639"/>
      <c r="F471" s="639"/>
      <c r="G471" s="639"/>
      <c r="H471" s="639"/>
      <c r="I471" s="639"/>
      <c r="J471" s="639"/>
      <c r="K471" s="639"/>
      <c r="L471" s="639"/>
      <c r="M471" s="639"/>
      <c r="N471" s="639"/>
      <c r="O471" s="639"/>
      <c r="P471" s="639"/>
      <c r="Q471" s="639"/>
      <c r="R471" s="639"/>
      <c r="S471" s="639"/>
      <c r="T471" s="639"/>
      <c r="U471" s="639"/>
      <c r="V471" s="639"/>
      <c r="W471" s="639"/>
      <c r="X471" s="639"/>
      <c r="Y471" s="639"/>
      <c r="Z471" s="639"/>
      <c r="AA471" s="48"/>
      <c r="AB471" s="48"/>
      <c r="AC471" s="48"/>
    </row>
    <row r="472" spans="1:68" ht="16.5" hidden="1" customHeight="1" x14ac:dyDescent="0.25">
      <c r="A472" s="587" t="s">
        <v>731</v>
      </c>
      <c r="B472" s="580"/>
      <c r="C472" s="580"/>
      <c r="D472" s="580"/>
      <c r="E472" s="580"/>
      <c r="F472" s="580"/>
      <c r="G472" s="580"/>
      <c r="H472" s="580"/>
      <c r="I472" s="580"/>
      <c r="J472" s="580"/>
      <c r="K472" s="580"/>
      <c r="L472" s="580"/>
      <c r="M472" s="580"/>
      <c r="N472" s="580"/>
      <c r="O472" s="580"/>
      <c r="P472" s="580"/>
      <c r="Q472" s="580"/>
      <c r="R472" s="580"/>
      <c r="S472" s="580"/>
      <c r="T472" s="580"/>
      <c r="U472" s="580"/>
      <c r="V472" s="580"/>
      <c r="W472" s="580"/>
      <c r="X472" s="580"/>
      <c r="Y472" s="580"/>
      <c r="Z472" s="580"/>
      <c r="AA472" s="562"/>
      <c r="AB472" s="562"/>
      <c r="AC472" s="562"/>
    </row>
    <row r="473" spans="1:68" ht="14.25" hidden="1" customHeight="1" x14ac:dyDescent="0.25">
      <c r="A473" s="579" t="s">
        <v>103</v>
      </c>
      <c r="B473" s="580"/>
      <c r="C473" s="580"/>
      <c r="D473" s="580"/>
      <c r="E473" s="580"/>
      <c r="F473" s="580"/>
      <c r="G473" s="580"/>
      <c r="H473" s="580"/>
      <c r="I473" s="580"/>
      <c r="J473" s="580"/>
      <c r="K473" s="580"/>
      <c r="L473" s="580"/>
      <c r="M473" s="580"/>
      <c r="N473" s="580"/>
      <c r="O473" s="580"/>
      <c r="P473" s="580"/>
      <c r="Q473" s="580"/>
      <c r="R473" s="580"/>
      <c r="S473" s="580"/>
      <c r="T473" s="580"/>
      <c r="U473" s="580"/>
      <c r="V473" s="580"/>
      <c r="W473" s="580"/>
      <c r="X473" s="580"/>
      <c r="Y473" s="580"/>
      <c r="Z473" s="580"/>
      <c r="AA473" s="563"/>
      <c r="AB473" s="563"/>
      <c r="AC473" s="563"/>
    </row>
    <row r="474" spans="1:68" ht="27" hidden="1" customHeight="1" x14ac:dyDescent="0.25">
      <c r="A474" s="54" t="s">
        <v>732</v>
      </c>
      <c r="B474" s="54" t="s">
        <v>733</v>
      </c>
      <c r="C474" s="31">
        <v>4301011763</v>
      </c>
      <c r="D474" s="571">
        <v>4640242181011</v>
      </c>
      <c r="E474" s="572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20" t="s">
        <v>734</v>
      </c>
      <c r="Q474" s="574"/>
      <c r="R474" s="574"/>
      <c r="S474" s="574"/>
      <c r="T474" s="575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736</v>
      </c>
      <c r="B475" s="54" t="s">
        <v>737</v>
      </c>
      <c r="C475" s="31">
        <v>4301011585</v>
      </c>
      <c r="D475" s="571">
        <v>4640242180441</v>
      </c>
      <c r="E475" s="572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36" t="s">
        <v>738</v>
      </c>
      <c r="Q475" s="574"/>
      <c r="R475" s="574"/>
      <c r="S475" s="574"/>
      <c r="T475" s="575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740</v>
      </c>
      <c r="B476" s="54" t="s">
        <v>741</v>
      </c>
      <c r="C476" s="31">
        <v>4301011584</v>
      </c>
      <c r="D476" s="571">
        <v>4640242180564</v>
      </c>
      <c r="E476" s="572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61" t="s">
        <v>742</v>
      </c>
      <c r="Q476" s="574"/>
      <c r="R476" s="574"/>
      <c r="S476" s="574"/>
      <c r="T476" s="575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744</v>
      </c>
      <c r="B477" s="54" t="s">
        <v>745</v>
      </c>
      <c r="C477" s="31">
        <v>4301011764</v>
      </c>
      <c r="D477" s="571">
        <v>4640242181189</v>
      </c>
      <c r="E477" s="572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64" t="s">
        <v>746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4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5"/>
      <c r="P478" s="581" t="s">
        <v>72</v>
      </c>
      <c r="Q478" s="582"/>
      <c r="R478" s="582"/>
      <c r="S478" s="582"/>
      <c r="T478" s="582"/>
      <c r="U478" s="582"/>
      <c r="V478" s="583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hidden="1" x14ac:dyDescent="0.2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5"/>
      <c r="P479" s="581" t="s">
        <v>72</v>
      </c>
      <c r="Q479" s="582"/>
      <c r="R479" s="582"/>
      <c r="S479" s="582"/>
      <c r="T479" s="582"/>
      <c r="U479" s="582"/>
      <c r="V479" s="583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hidden="1" customHeight="1" x14ac:dyDescent="0.25">
      <c r="A480" s="579" t="s">
        <v>139</v>
      </c>
      <c r="B480" s="580"/>
      <c r="C480" s="580"/>
      <c r="D480" s="580"/>
      <c r="E480" s="580"/>
      <c r="F480" s="580"/>
      <c r="G480" s="580"/>
      <c r="H480" s="580"/>
      <c r="I480" s="580"/>
      <c r="J480" s="580"/>
      <c r="K480" s="580"/>
      <c r="L480" s="580"/>
      <c r="M480" s="580"/>
      <c r="N480" s="580"/>
      <c r="O480" s="580"/>
      <c r="P480" s="580"/>
      <c r="Q480" s="580"/>
      <c r="R480" s="580"/>
      <c r="S480" s="580"/>
      <c r="T480" s="580"/>
      <c r="U480" s="580"/>
      <c r="V480" s="580"/>
      <c r="W480" s="580"/>
      <c r="X480" s="580"/>
      <c r="Y480" s="580"/>
      <c r="Z480" s="580"/>
      <c r="AA480" s="563"/>
      <c r="AB480" s="563"/>
      <c r="AC480" s="563"/>
    </row>
    <row r="481" spans="1:68" ht="27" hidden="1" customHeight="1" x14ac:dyDescent="0.25">
      <c r="A481" s="54" t="s">
        <v>747</v>
      </c>
      <c r="B481" s="54" t="s">
        <v>748</v>
      </c>
      <c r="C481" s="31">
        <v>4301020269</v>
      </c>
      <c r="D481" s="571">
        <v>4640242180519</v>
      </c>
      <c r="E481" s="572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707" t="s">
        <v>749</v>
      </c>
      <c r="Q481" s="574"/>
      <c r="R481" s="574"/>
      <c r="S481" s="574"/>
      <c r="T481" s="575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747</v>
      </c>
      <c r="B482" s="54" t="s">
        <v>751</v>
      </c>
      <c r="C482" s="31">
        <v>4301020400</v>
      </c>
      <c r="D482" s="571">
        <v>4640242180519</v>
      </c>
      <c r="E482" s="572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19" t="s">
        <v>752</v>
      </c>
      <c r="Q482" s="574"/>
      <c r="R482" s="574"/>
      <c r="S482" s="574"/>
      <c r="T482" s="575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4301020260</v>
      </c>
      <c r="D483" s="571">
        <v>4640242180526</v>
      </c>
      <c r="E483" s="572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88" t="s">
        <v>756</v>
      </c>
      <c r="Q483" s="574"/>
      <c r="R483" s="574"/>
      <c r="S483" s="574"/>
      <c r="T483" s="575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757</v>
      </c>
      <c r="B484" s="54" t="s">
        <v>758</v>
      </c>
      <c r="C484" s="31">
        <v>4301020295</v>
      </c>
      <c r="D484" s="571">
        <v>4640242181363</v>
      </c>
      <c r="E484" s="572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95" t="s">
        <v>759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4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5"/>
      <c r="P485" s="581" t="s">
        <v>72</v>
      </c>
      <c r="Q485" s="582"/>
      <c r="R485" s="582"/>
      <c r="S485" s="582"/>
      <c r="T485" s="582"/>
      <c r="U485" s="582"/>
      <c r="V485" s="58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hidden="1" x14ac:dyDescent="0.2">
      <c r="A486" s="580"/>
      <c r="B486" s="580"/>
      <c r="C486" s="580"/>
      <c r="D486" s="580"/>
      <c r="E486" s="580"/>
      <c r="F486" s="580"/>
      <c r="G486" s="580"/>
      <c r="H486" s="580"/>
      <c r="I486" s="580"/>
      <c r="J486" s="580"/>
      <c r="K486" s="580"/>
      <c r="L486" s="580"/>
      <c r="M486" s="580"/>
      <c r="N486" s="580"/>
      <c r="O486" s="585"/>
      <c r="P486" s="581" t="s">
        <v>72</v>
      </c>
      <c r="Q486" s="582"/>
      <c r="R486" s="582"/>
      <c r="S486" s="582"/>
      <c r="T486" s="582"/>
      <c r="U486" s="582"/>
      <c r="V486" s="58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hidden="1" customHeight="1" x14ac:dyDescent="0.25">
      <c r="A487" s="579" t="s">
        <v>64</v>
      </c>
      <c r="B487" s="580"/>
      <c r="C487" s="580"/>
      <c r="D487" s="580"/>
      <c r="E487" s="580"/>
      <c r="F487" s="580"/>
      <c r="G487" s="580"/>
      <c r="H487" s="580"/>
      <c r="I487" s="580"/>
      <c r="J487" s="580"/>
      <c r="K487" s="580"/>
      <c r="L487" s="580"/>
      <c r="M487" s="580"/>
      <c r="N487" s="580"/>
      <c r="O487" s="580"/>
      <c r="P487" s="580"/>
      <c r="Q487" s="580"/>
      <c r="R487" s="580"/>
      <c r="S487" s="580"/>
      <c r="T487" s="580"/>
      <c r="U487" s="580"/>
      <c r="V487" s="580"/>
      <c r="W487" s="580"/>
      <c r="X487" s="580"/>
      <c r="Y487" s="580"/>
      <c r="Z487" s="580"/>
      <c r="AA487" s="563"/>
      <c r="AB487" s="563"/>
      <c r="AC487" s="563"/>
    </row>
    <row r="488" spans="1:68" ht="27" hidden="1" customHeight="1" x14ac:dyDescent="0.25">
      <c r="A488" s="54" t="s">
        <v>761</v>
      </c>
      <c r="B488" s="54" t="s">
        <v>762</v>
      </c>
      <c r="C488" s="31">
        <v>4301031280</v>
      </c>
      <c r="D488" s="571">
        <v>4640242180816</v>
      </c>
      <c r="E488" s="572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86" t="s">
        <v>763</v>
      </c>
      <c r="Q488" s="574"/>
      <c r="R488" s="574"/>
      <c r="S488" s="574"/>
      <c r="T488" s="575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1">
        <v>4640242180595</v>
      </c>
      <c r="E489" s="572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7" t="s">
        <v>767</v>
      </c>
      <c r="Q489" s="574"/>
      <c r="R489" s="574"/>
      <c r="S489" s="574"/>
      <c r="T489" s="575"/>
      <c r="U489" s="34"/>
      <c r="V489" s="34"/>
      <c r="W489" s="35" t="s">
        <v>70</v>
      </c>
      <c r="X489" s="567">
        <v>100</v>
      </c>
      <c r="Y489" s="568">
        <f>IFERROR(IF(X489="",0,CEILING((X489/$H489),1)*$H489),"")</f>
        <v>100.80000000000001</v>
      </c>
      <c r="Z489" s="36">
        <f>IFERROR(IF(Y489=0,"",ROUNDUP(Y489/H489,0)*0.00902),"")</f>
        <v>0.21648000000000001</v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106.42857142857143</v>
      </c>
      <c r="BN489" s="64">
        <f>IFERROR(Y489*I489/H489,"0")</f>
        <v>107.28</v>
      </c>
      <c r="BO489" s="64">
        <f>IFERROR(1/J489*(X489/H489),"0")</f>
        <v>0.18037518037518038</v>
      </c>
      <c r="BP489" s="64">
        <f>IFERROR(1/J489*(Y489/H489),"0")</f>
        <v>0.18181818181818182</v>
      </c>
    </row>
    <row r="490" spans="1:68" x14ac:dyDescent="0.2">
      <c r="A490" s="584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5"/>
      <c r="P490" s="581" t="s">
        <v>72</v>
      </c>
      <c r="Q490" s="582"/>
      <c r="R490" s="582"/>
      <c r="S490" s="582"/>
      <c r="T490" s="582"/>
      <c r="U490" s="582"/>
      <c r="V490" s="583"/>
      <c r="W490" s="37" t="s">
        <v>73</v>
      </c>
      <c r="X490" s="569">
        <f>IFERROR(X488/H488,"0")+IFERROR(X489/H489,"0")</f>
        <v>23.80952380952381</v>
      </c>
      <c r="Y490" s="569">
        <f>IFERROR(Y488/H488,"0")+IFERROR(Y489/H489,"0")</f>
        <v>24</v>
      </c>
      <c r="Z490" s="569">
        <f>IFERROR(IF(Z488="",0,Z488),"0")+IFERROR(IF(Z489="",0,Z489),"0")</f>
        <v>0.21648000000000001</v>
      </c>
      <c r="AA490" s="570"/>
      <c r="AB490" s="570"/>
      <c r="AC490" s="570"/>
    </row>
    <row r="491" spans="1:68" x14ac:dyDescent="0.2">
      <c r="A491" s="580"/>
      <c r="B491" s="580"/>
      <c r="C491" s="580"/>
      <c r="D491" s="580"/>
      <c r="E491" s="580"/>
      <c r="F491" s="580"/>
      <c r="G491" s="580"/>
      <c r="H491" s="580"/>
      <c r="I491" s="580"/>
      <c r="J491" s="580"/>
      <c r="K491" s="580"/>
      <c r="L491" s="580"/>
      <c r="M491" s="580"/>
      <c r="N491" s="580"/>
      <c r="O491" s="585"/>
      <c r="P491" s="581" t="s">
        <v>72</v>
      </c>
      <c r="Q491" s="582"/>
      <c r="R491" s="582"/>
      <c r="S491" s="582"/>
      <c r="T491" s="582"/>
      <c r="U491" s="582"/>
      <c r="V491" s="583"/>
      <c r="W491" s="37" t="s">
        <v>70</v>
      </c>
      <c r="X491" s="569">
        <f>IFERROR(SUM(X488:X489),"0")</f>
        <v>100</v>
      </c>
      <c r="Y491" s="569">
        <f>IFERROR(SUM(Y488:Y489),"0")</f>
        <v>100.80000000000001</v>
      </c>
      <c r="Z491" s="37"/>
      <c r="AA491" s="570"/>
      <c r="AB491" s="570"/>
      <c r="AC491" s="570"/>
    </row>
    <row r="492" spans="1:68" ht="14.25" hidden="1" customHeight="1" x14ac:dyDescent="0.25">
      <c r="A492" s="579" t="s">
        <v>74</v>
      </c>
      <c r="B492" s="580"/>
      <c r="C492" s="580"/>
      <c r="D492" s="580"/>
      <c r="E492" s="580"/>
      <c r="F492" s="580"/>
      <c r="G492" s="580"/>
      <c r="H492" s="580"/>
      <c r="I492" s="580"/>
      <c r="J492" s="580"/>
      <c r="K492" s="580"/>
      <c r="L492" s="580"/>
      <c r="M492" s="580"/>
      <c r="N492" s="580"/>
      <c r="O492" s="580"/>
      <c r="P492" s="580"/>
      <c r="Q492" s="580"/>
      <c r="R492" s="580"/>
      <c r="S492" s="580"/>
      <c r="T492" s="580"/>
      <c r="U492" s="580"/>
      <c r="V492" s="580"/>
      <c r="W492" s="580"/>
      <c r="X492" s="580"/>
      <c r="Y492" s="580"/>
      <c r="Z492" s="580"/>
      <c r="AA492" s="563"/>
      <c r="AB492" s="563"/>
      <c r="AC492" s="563"/>
    </row>
    <row r="493" spans="1:68" ht="27" hidden="1" customHeight="1" x14ac:dyDescent="0.25">
      <c r="A493" s="54" t="s">
        <v>769</v>
      </c>
      <c r="B493" s="54" t="s">
        <v>770</v>
      </c>
      <c r="C493" s="31">
        <v>4301052046</v>
      </c>
      <c r="D493" s="571">
        <v>4640242180533</v>
      </c>
      <c r="E493" s="572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8" t="s">
        <v>771</v>
      </c>
      <c r="Q493" s="574"/>
      <c r="R493" s="574"/>
      <c r="S493" s="574"/>
      <c r="T493" s="575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773</v>
      </c>
      <c r="B494" s="54" t="s">
        <v>774</v>
      </c>
      <c r="C494" s="31">
        <v>4301051920</v>
      </c>
      <c r="D494" s="571">
        <v>4640242181233</v>
      </c>
      <c r="E494" s="572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706" t="s">
        <v>775</v>
      </c>
      <c r="Q494" s="574"/>
      <c r="R494" s="574"/>
      <c r="S494" s="574"/>
      <c r="T494" s="575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84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5"/>
      <c r="P495" s="581" t="s">
        <v>72</v>
      </c>
      <c r="Q495" s="582"/>
      <c r="R495" s="582"/>
      <c r="S495" s="582"/>
      <c r="T495" s="582"/>
      <c r="U495" s="582"/>
      <c r="V495" s="58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hidden="1" x14ac:dyDescent="0.2">
      <c r="A496" s="580"/>
      <c r="B496" s="580"/>
      <c r="C496" s="580"/>
      <c r="D496" s="580"/>
      <c r="E496" s="580"/>
      <c r="F496" s="580"/>
      <c r="G496" s="580"/>
      <c r="H496" s="580"/>
      <c r="I496" s="580"/>
      <c r="J496" s="580"/>
      <c r="K496" s="580"/>
      <c r="L496" s="580"/>
      <c r="M496" s="580"/>
      <c r="N496" s="580"/>
      <c r="O496" s="585"/>
      <c r="P496" s="581" t="s">
        <v>72</v>
      </c>
      <c r="Q496" s="582"/>
      <c r="R496" s="582"/>
      <c r="S496" s="582"/>
      <c r="T496" s="582"/>
      <c r="U496" s="582"/>
      <c r="V496" s="58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hidden="1" customHeight="1" x14ac:dyDescent="0.25">
      <c r="A497" s="579" t="s">
        <v>174</v>
      </c>
      <c r="B497" s="580"/>
      <c r="C497" s="580"/>
      <c r="D497" s="580"/>
      <c r="E497" s="580"/>
      <c r="F497" s="580"/>
      <c r="G497" s="580"/>
      <c r="H497" s="580"/>
      <c r="I497" s="580"/>
      <c r="J497" s="580"/>
      <c r="K497" s="580"/>
      <c r="L497" s="580"/>
      <c r="M497" s="580"/>
      <c r="N497" s="580"/>
      <c r="O497" s="580"/>
      <c r="P497" s="580"/>
      <c r="Q497" s="580"/>
      <c r="R497" s="580"/>
      <c r="S497" s="580"/>
      <c r="T497" s="580"/>
      <c r="U497" s="580"/>
      <c r="V497" s="580"/>
      <c r="W497" s="580"/>
      <c r="X497" s="580"/>
      <c r="Y497" s="580"/>
      <c r="Z497" s="580"/>
      <c r="AA497" s="563"/>
      <c r="AB497" s="563"/>
      <c r="AC497" s="563"/>
    </row>
    <row r="498" spans="1:68" ht="27" hidden="1" customHeight="1" x14ac:dyDescent="0.25">
      <c r="A498" s="54" t="s">
        <v>776</v>
      </c>
      <c r="B498" s="54" t="s">
        <v>777</v>
      </c>
      <c r="C498" s="31">
        <v>4301060491</v>
      </c>
      <c r="D498" s="571">
        <v>4640242180120</v>
      </c>
      <c r="E498" s="572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05" t="s">
        <v>778</v>
      </c>
      <c r="Q498" s="574"/>
      <c r="R498" s="574"/>
      <c r="S498" s="574"/>
      <c r="T498" s="575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4301060498</v>
      </c>
      <c r="D499" s="571">
        <v>4640242180137</v>
      </c>
      <c r="E499" s="572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88" t="s">
        <v>782</v>
      </c>
      <c r="Q499" s="574"/>
      <c r="R499" s="574"/>
      <c r="S499" s="574"/>
      <c r="T499" s="575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4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5"/>
      <c r="P500" s="581" t="s">
        <v>72</v>
      </c>
      <c r="Q500" s="582"/>
      <c r="R500" s="582"/>
      <c r="S500" s="582"/>
      <c r="T500" s="582"/>
      <c r="U500" s="582"/>
      <c r="V500" s="58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hidden="1" x14ac:dyDescent="0.2">
      <c r="A501" s="580"/>
      <c r="B501" s="580"/>
      <c r="C501" s="580"/>
      <c r="D501" s="580"/>
      <c r="E501" s="580"/>
      <c r="F501" s="580"/>
      <c r="G501" s="580"/>
      <c r="H501" s="580"/>
      <c r="I501" s="580"/>
      <c r="J501" s="580"/>
      <c r="K501" s="580"/>
      <c r="L501" s="580"/>
      <c r="M501" s="580"/>
      <c r="N501" s="580"/>
      <c r="O501" s="585"/>
      <c r="P501" s="581" t="s">
        <v>72</v>
      </c>
      <c r="Q501" s="582"/>
      <c r="R501" s="582"/>
      <c r="S501" s="582"/>
      <c r="T501" s="582"/>
      <c r="U501" s="582"/>
      <c r="V501" s="58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hidden="1" customHeight="1" x14ac:dyDescent="0.25">
      <c r="A502" s="587" t="s">
        <v>784</v>
      </c>
      <c r="B502" s="580"/>
      <c r="C502" s="580"/>
      <c r="D502" s="580"/>
      <c r="E502" s="580"/>
      <c r="F502" s="580"/>
      <c r="G502" s="580"/>
      <c r="H502" s="580"/>
      <c r="I502" s="580"/>
      <c r="J502" s="580"/>
      <c r="K502" s="580"/>
      <c r="L502" s="580"/>
      <c r="M502" s="580"/>
      <c r="N502" s="580"/>
      <c r="O502" s="580"/>
      <c r="P502" s="580"/>
      <c r="Q502" s="580"/>
      <c r="R502" s="580"/>
      <c r="S502" s="580"/>
      <c r="T502" s="580"/>
      <c r="U502" s="580"/>
      <c r="V502" s="580"/>
      <c r="W502" s="580"/>
      <c r="X502" s="580"/>
      <c r="Y502" s="580"/>
      <c r="Z502" s="580"/>
      <c r="AA502" s="562"/>
      <c r="AB502" s="562"/>
      <c r="AC502" s="562"/>
    </row>
    <row r="503" spans="1:68" ht="14.25" hidden="1" customHeight="1" x14ac:dyDescent="0.25">
      <c r="A503" s="579" t="s">
        <v>139</v>
      </c>
      <c r="B503" s="580"/>
      <c r="C503" s="580"/>
      <c r="D503" s="580"/>
      <c r="E503" s="580"/>
      <c r="F503" s="580"/>
      <c r="G503" s="580"/>
      <c r="H503" s="580"/>
      <c r="I503" s="580"/>
      <c r="J503" s="580"/>
      <c r="K503" s="580"/>
      <c r="L503" s="580"/>
      <c r="M503" s="580"/>
      <c r="N503" s="580"/>
      <c r="O503" s="580"/>
      <c r="P503" s="580"/>
      <c r="Q503" s="580"/>
      <c r="R503" s="580"/>
      <c r="S503" s="580"/>
      <c r="T503" s="580"/>
      <c r="U503" s="580"/>
      <c r="V503" s="580"/>
      <c r="W503" s="580"/>
      <c r="X503" s="580"/>
      <c r="Y503" s="580"/>
      <c r="Z503" s="580"/>
      <c r="AA503" s="563"/>
      <c r="AB503" s="563"/>
      <c r="AC503" s="563"/>
    </row>
    <row r="504" spans="1:68" ht="27" hidden="1" customHeight="1" x14ac:dyDescent="0.25">
      <c r="A504" s="54" t="s">
        <v>785</v>
      </c>
      <c r="B504" s="54" t="s">
        <v>786</v>
      </c>
      <c r="C504" s="31">
        <v>4301020314</v>
      </c>
      <c r="D504" s="571">
        <v>4640242180090</v>
      </c>
      <c r="E504" s="572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89" t="s">
        <v>787</v>
      </c>
      <c r="Q504" s="574"/>
      <c r="R504" s="574"/>
      <c r="S504" s="574"/>
      <c r="T504" s="575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4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5"/>
      <c r="P505" s="581" t="s">
        <v>72</v>
      </c>
      <c r="Q505" s="582"/>
      <c r="R505" s="582"/>
      <c r="S505" s="582"/>
      <c r="T505" s="582"/>
      <c r="U505" s="582"/>
      <c r="V505" s="58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hidden="1" x14ac:dyDescent="0.2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1" t="s">
        <v>72</v>
      </c>
      <c r="Q506" s="582"/>
      <c r="R506" s="582"/>
      <c r="S506" s="582"/>
      <c r="T506" s="582"/>
      <c r="U506" s="582"/>
      <c r="V506" s="58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7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608"/>
      <c r="P507" s="595" t="s">
        <v>789</v>
      </c>
      <c r="Q507" s="596"/>
      <c r="R507" s="596"/>
      <c r="S507" s="596"/>
      <c r="T507" s="596"/>
      <c r="U507" s="596"/>
      <c r="V507" s="597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5680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5772.91</v>
      </c>
      <c r="Z507" s="37"/>
      <c r="AA507" s="570"/>
      <c r="AB507" s="570"/>
      <c r="AC507" s="570"/>
    </row>
    <row r="508" spans="1:68" x14ac:dyDescent="0.2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608"/>
      <c r="P508" s="595" t="s">
        <v>790</v>
      </c>
      <c r="Q508" s="596"/>
      <c r="R508" s="596"/>
      <c r="S508" s="596"/>
      <c r="T508" s="596"/>
      <c r="U508" s="596"/>
      <c r="V508" s="597"/>
      <c r="W508" s="37" t="s">
        <v>70</v>
      </c>
      <c r="X508" s="569">
        <f>IFERROR(SUM(BM22:BM504),"0")</f>
        <v>6012.259030110411</v>
      </c>
      <c r="Y508" s="569">
        <f>IFERROR(SUM(BN22:BN504),"0")</f>
        <v>6110.7839999999969</v>
      </c>
      <c r="Z508" s="37"/>
      <c r="AA508" s="570"/>
      <c r="AB508" s="570"/>
      <c r="AC508" s="570"/>
    </row>
    <row r="509" spans="1:68" x14ac:dyDescent="0.2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608"/>
      <c r="P509" s="595" t="s">
        <v>791</v>
      </c>
      <c r="Q509" s="596"/>
      <c r="R509" s="596"/>
      <c r="S509" s="596"/>
      <c r="T509" s="596"/>
      <c r="U509" s="596"/>
      <c r="V509" s="597"/>
      <c r="W509" s="37" t="s">
        <v>792</v>
      </c>
      <c r="X509" s="38">
        <f>ROUNDUP(SUM(BO22:BO504),0)</f>
        <v>11</v>
      </c>
      <c r="Y509" s="38">
        <f>ROUNDUP(SUM(BP22:BP504),0)</f>
        <v>11</v>
      </c>
      <c r="Z509" s="37"/>
      <c r="AA509" s="570"/>
      <c r="AB509" s="570"/>
      <c r="AC509" s="570"/>
    </row>
    <row r="510" spans="1:68" x14ac:dyDescent="0.2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608"/>
      <c r="P510" s="595" t="s">
        <v>793</v>
      </c>
      <c r="Q510" s="596"/>
      <c r="R510" s="596"/>
      <c r="S510" s="596"/>
      <c r="T510" s="596"/>
      <c r="U510" s="596"/>
      <c r="V510" s="597"/>
      <c r="W510" s="37" t="s">
        <v>70</v>
      </c>
      <c r="X510" s="569">
        <f>GrossWeightTotal+PalletQtyTotal*25</f>
        <v>6287.259030110411</v>
      </c>
      <c r="Y510" s="569">
        <f>GrossWeightTotalR+PalletQtyTotalR*25</f>
        <v>6385.7839999999969</v>
      </c>
      <c r="Z510" s="37"/>
      <c r="AA510" s="570"/>
      <c r="AB510" s="570"/>
      <c r="AC510" s="570"/>
    </row>
    <row r="511" spans="1:68" x14ac:dyDescent="0.2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608"/>
      <c r="P511" s="595" t="s">
        <v>794</v>
      </c>
      <c r="Q511" s="596"/>
      <c r="R511" s="596"/>
      <c r="S511" s="596"/>
      <c r="T511" s="596"/>
      <c r="U511" s="596"/>
      <c r="V511" s="597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1143.4276878894523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1163</v>
      </c>
      <c r="Z511" s="37"/>
      <c r="AA511" s="570"/>
      <c r="AB511" s="570"/>
      <c r="AC511" s="570"/>
    </row>
    <row r="512" spans="1:68" ht="14.25" hidden="1" customHeight="1" x14ac:dyDescent="0.2">
      <c r="A512" s="580"/>
      <c r="B512" s="580"/>
      <c r="C512" s="580"/>
      <c r="D512" s="580"/>
      <c r="E512" s="580"/>
      <c r="F512" s="580"/>
      <c r="G512" s="580"/>
      <c r="H512" s="580"/>
      <c r="I512" s="580"/>
      <c r="J512" s="580"/>
      <c r="K512" s="580"/>
      <c r="L512" s="580"/>
      <c r="M512" s="580"/>
      <c r="N512" s="580"/>
      <c r="O512" s="608"/>
      <c r="P512" s="595" t="s">
        <v>795</v>
      </c>
      <c r="Q512" s="596"/>
      <c r="R512" s="596"/>
      <c r="S512" s="596"/>
      <c r="T512" s="596"/>
      <c r="U512" s="596"/>
      <c r="V512" s="597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11.944530000000002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91" t="s">
        <v>101</v>
      </c>
      <c r="D514" s="658"/>
      <c r="E514" s="658"/>
      <c r="F514" s="658"/>
      <c r="G514" s="658"/>
      <c r="H514" s="659"/>
      <c r="I514" s="591" t="s">
        <v>258</v>
      </c>
      <c r="J514" s="658"/>
      <c r="K514" s="658"/>
      <c r="L514" s="658"/>
      <c r="M514" s="658"/>
      <c r="N514" s="658"/>
      <c r="O514" s="658"/>
      <c r="P514" s="658"/>
      <c r="Q514" s="658"/>
      <c r="R514" s="658"/>
      <c r="S514" s="659"/>
      <c r="T514" s="591" t="s">
        <v>545</v>
      </c>
      <c r="U514" s="659"/>
      <c r="V514" s="591" t="s">
        <v>602</v>
      </c>
      <c r="W514" s="658"/>
      <c r="X514" s="658"/>
      <c r="Y514" s="659"/>
      <c r="Z514" s="564" t="s">
        <v>661</v>
      </c>
      <c r="AA514" s="591" t="s">
        <v>731</v>
      </c>
      <c r="AB514" s="659"/>
      <c r="AC514" s="52"/>
      <c r="AF514" s="565"/>
    </row>
    <row r="515" spans="1:32" ht="14.25" customHeight="1" thickTop="1" x14ac:dyDescent="0.2">
      <c r="A515" s="782" t="s">
        <v>798</v>
      </c>
      <c r="B515" s="591" t="s">
        <v>63</v>
      </c>
      <c r="C515" s="591" t="s">
        <v>102</v>
      </c>
      <c r="D515" s="591" t="s">
        <v>119</v>
      </c>
      <c r="E515" s="591" t="s">
        <v>181</v>
      </c>
      <c r="F515" s="591" t="s">
        <v>204</v>
      </c>
      <c r="G515" s="591" t="s">
        <v>237</v>
      </c>
      <c r="H515" s="591" t="s">
        <v>101</v>
      </c>
      <c r="I515" s="591" t="s">
        <v>259</v>
      </c>
      <c r="J515" s="591" t="s">
        <v>299</v>
      </c>
      <c r="K515" s="591" t="s">
        <v>360</v>
      </c>
      <c r="L515" s="591" t="s">
        <v>402</v>
      </c>
      <c r="M515" s="591" t="s">
        <v>418</v>
      </c>
      <c r="N515" s="565"/>
      <c r="O515" s="591" t="s">
        <v>431</v>
      </c>
      <c r="P515" s="591" t="s">
        <v>441</v>
      </c>
      <c r="Q515" s="591" t="s">
        <v>448</v>
      </c>
      <c r="R515" s="591" t="s">
        <v>453</v>
      </c>
      <c r="S515" s="591" t="s">
        <v>535</v>
      </c>
      <c r="T515" s="591" t="s">
        <v>546</v>
      </c>
      <c r="U515" s="591" t="s">
        <v>580</v>
      </c>
      <c r="V515" s="591" t="s">
        <v>603</v>
      </c>
      <c r="W515" s="591" t="s">
        <v>635</v>
      </c>
      <c r="X515" s="591" t="s">
        <v>653</v>
      </c>
      <c r="Y515" s="591" t="s">
        <v>657</v>
      </c>
      <c r="Z515" s="591" t="s">
        <v>661</v>
      </c>
      <c r="AA515" s="591" t="s">
        <v>731</v>
      </c>
      <c r="AB515" s="591" t="s">
        <v>784</v>
      </c>
      <c r="AC515" s="52"/>
      <c r="AF515" s="565"/>
    </row>
    <row r="516" spans="1:32" ht="13.5" customHeight="1" thickBot="1" x14ac:dyDescent="0.25">
      <c r="A516" s="783"/>
      <c r="B516" s="592"/>
      <c r="C516" s="592"/>
      <c r="D516" s="592"/>
      <c r="E516" s="592"/>
      <c r="F516" s="592"/>
      <c r="G516" s="592"/>
      <c r="H516" s="592"/>
      <c r="I516" s="592"/>
      <c r="J516" s="592"/>
      <c r="K516" s="592"/>
      <c r="L516" s="592"/>
      <c r="M516" s="592"/>
      <c r="N516" s="565"/>
      <c r="O516" s="592"/>
      <c r="P516" s="592"/>
      <c r="Q516" s="592"/>
      <c r="R516" s="592"/>
      <c r="S516" s="592"/>
      <c r="T516" s="592"/>
      <c r="U516" s="592"/>
      <c r="V516" s="592"/>
      <c r="W516" s="592"/>
      <c r="X516" s="592"/>
      <c r="Y516" s="592"/>
      <c r="Z516" s="592"/>
      <c r="AA516" s="592"/>
      <c r="AB516" s="592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172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481.5</v>
      </c>
      <c r="E517" s="46">
        <f>IFERROR(Y89*1,"0")+IFERROR(Y90*1,"0")+IFERROR(Y91*1,"0")+IFERROR(Y95*1,"0")+IFERROR(Y96*1,"0")+IFERROR(Y97*1,"0")+IFERROR(Y98*1,"0")+IFERROR(Y99*1,"0")+IFERROR(Y100*1,"0")</f>
        <v>440.1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391.5</v>
      </c>
      <c r="G517" s="46">
        <f>IFERROR(Y131*1,"0")+IFERROR(Y132*1,"0")+IFERROR(Y136*1,"0")+IFERROR(Y137*1,"0")</f>
        <v>49.92</v>
      </c>
      <c r="H517" s="46">
        <f>IFERROR(Y142*1,"0")+IFERROR(Y146*1,"0")+IFERROR(Y147*1,"0")+IFERROR(Y148*1,"0")</f>
        <v>96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126.84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339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24.75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21.6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1387.1999999999998</v>
      </c>
      <c r="S517" s="46">
        <f>IFERROR(Y334*1,"0")+IFERROR(Y335*1,"0")+IFERROR(Y336*1,"0")</f>
        <v>231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1893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10.5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7.1999999999999993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100.80000000000001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100,00"/>
        <filter val="1 143,43"/>
        <filter val="1 279,00"/>
        <filter val="1,18"/>
        <filter val="10,00"/>
        <filter val="10,56"/>
        <filter val="100,00"/>
        <filter val="100,71"/>
        <filter val="11"/>
        <filter val="11,00"/>
        <filter val="110,00"/>
        <filter val="113,75"/>
        <filter val="121,00"/>
        <filter val="129,00"/>
        <filter val="13,00"/>
        <filter val="136,69"/>
        <filter val="14,00"/>
        <filter val="142,00"/>
        <filter val="144,00"/>
        <filter val="15,00"/>
        <filter val="150,00"/>
        <filter val="162,00"/>
        <filter val="170,00"/>
        <filter val="171,00"/>
        <filter val="178,00"/>
        <filter val="2,00"/>
        <filter val="2,27"/>
        <filter val="20,00"/>
        <filter val="21,00"/>
        <filter val="21,67"/>
        <filter val="22,00"/>
        <filter val="22,22"/>
        <filter val="229,00"/>
        <filter val="23,00"/>
        <filter val="23,81"/>
        <filter val="231,00"/>
        <filter val="24,00"/>
        <filter val="25,00"/>
        <filter val="254,00"/>
        <filter val="26,00"/>
        <filter val="264,00"/>
        <filter val="27,78"/>
        <filter val="273,00"/>
        <filter val="299,00"/>
        <filter val="3,00"/>
        <filter val="30,00"/>
        <filter val="35,00"/>
        <filter val="36,00"/>
        <filter val="36,43"/>
        <filter val="37,00"/>
        <filter val="377,00"/>
        <filter val="39,00"/>
        <filter val="39,50"/>
        <filter val="4,00"/>
        <filter val="4,29"/>
        <filter val="4,74"/>
        <filter val="4,76"/>
        <filter val="400,00"/>
        <filter val="42,00"/>
        <filter val="42,50"/>
        <filter val="5 680,00"/>
        <filter val="5,00"/>
        <filter val="56,44"/>
        <filter val="57,04"/>
        <filter val="570,00"/>
        <filter val="576,00"/>
        <filter val="6 012,26"/>
        <filter val="6 287,26"/>
        <filter val="6,00"/>
        <filter val="60,00"/>
        <filter val="61,91"/>
        <filter val="7,00"/>
        <filter val="8,33"/>
        <filter val="80,00"/>
        <filter val="82,00"/>
        <filter val="84,81"/>
        <filter val="853,00"/>
        <filter val="86,20"/>
        <filter val="9,00"/>
        <filter val="9,17"/>
        <filter val="935,00"/>
        <filter val="96,00"/>
      </filters>
    </filterColumn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V11:W11"/>
    <mergeCell ref="D457:E457"/>
    <mergeCell ref="P57:T57"/>
    <mergeCell ref="P367:T367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A157:Z157"/>
    <mergeCell ref="P41:T41"/>
    <mergeCell ref="D22:E22"/>
    <mergeCell ref="P62:T62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A480:Z480"/>
    <mergeCell ref="D467:E467"/>
    <mergeCell ref="D345:E345"/>
    <mergeCell ref="D409:E409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244:T244"/>
    <mergeCell ref="P183:V183"/>
    <mergeCell ref="P418:V418"/>
    <mergeCell ref="A473:Z473"/>
    <mergeCell ref="P349:V349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D118:E118"/>
    <mergeCell ref="P53:T53"/>
    <mergeCell ref="P289:T289"/>
    <mergeCell ref="P79:T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2025-07-15T12:23:31Z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